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-15" yWindow="-15" windowWidth="20085" windowHeight="6975" tabRatio="762"/>
  </bookViews>
  <sheets>
    <sheet name="PRM_Summary" sheetId="14" r:id="rId1"/>
    <sheet name="PRM70ND" sheetId="10" r:id="rId2"/>
    <sheet name="PRMallND" sheetId="11" r:id="rId3"/>
    <sheet name="PRM70all" sheetId="12" r:id="rId4"/>
    <sheet name="PRMallall" sheetId="13" r:id="rId5"/>
    <sheet name="rawdata" sheetId="9" r:id="rId6"/>
    <sheet name="sourcedata_ac" sheetId="3" r:id="rId7"/>
    <sheet name="sourcedata_ac_dc" sheetId="7" r:id="rId8"/>
    <sheet name="ener_transport_data_orig" sheetId="8" r:id="rId9"/>
  </sheets>
  <calcPr calcId="125725" concurrentCalc="0"/>
</workbook>
</file>

<file path=xl/calcChain.xml><?xml version="1.0" encoding="utf-8"?>
<calcChain xmlns="http://schemas.openxmlformats.org/spreadsheetml/2006/main">
  <c r="E13" i="14"/>
  <c r="E12"/>
  <c r="E11"/>
  <c r="E10"/>
  <c r="E9"/>
  <c r="E8"/>
  <c r="E7"/>
  <c r="E6"/>
  <c r="E5"/>
  <c r="E4"/>
  <c r="E3"/>
  <c r="E2"/>
  <c r="D13"/>
  <c r="D12"/>
  <c r="D11"/>
  <c r="D10"/>
  <c r="D9"/>
  <c r="D8"/>
  <c r="D7"/>
  <c r="D6"/>
  <c r="D5"/>
  <c r="D4"/>
  <c r="D3"/>
  <c r="D2"/>
  <c r="C13"/>
  <c r="C12"/>
  <c r="C11"/>
  <c r="C10"/>
  <c r="C9"/>
  <c r="C8"/>
  <c r="C7"/>
  <c r="C6"/>
  <c r="C5"/>
  <c r="C4"/>
  <c r="C3"/>
  <c r="C2"/>
  <c r="B13"/>
  <c r="B12"/>
  <c r="B11"/>
  <c r="B10"/>
  <c r="B9"/>
  <c r="B8"/>
  <c r="B7"/>
  <c r="B6"/>
  <c r="B5"/>
  <c r="B4"/>
  <c r="B3"/>
  <c r="B2"/>
  <c r="B16" i="13"/>
  <c r="F14"/>
  <c r="F13"/>
  <c r="F15"/>
  <c r="F12"/>
  <c r="F11"/>
  <c r="E14"/>
  <c r="E13"/>
  <c r="E15"/>
  <c r="E12"/>
  <c r="E11"/>
  <c r="D14"/>
  <c r="D13"/>
  <c r="D15"/>
  <c r="D12"/>
  <c r="D11"/>
  <c r="C14"/>
  <c r="C13"/>
  <c r="C15"/>
  <c r="C12"/>
  <c r="C11"/>
  <c r="B15"/>
  <c r="B14"/>
  <c r="B13"/>
  <c r="B12"/>
  <c r="B11"/>
  <c r="AN26"/>
  <c r="AN25"/>
  <c r="AN24"/>
  <c r="AN23"/>
  <c r="AN22"/>
  <c r="AN21"/>
  <c r="AN20"/>
  <c r="AN19"/>
  <c r="AN18"/>
  <c r="AN17"/>
  <c r="AN16"/>
  <c r="AN15"/>
  <c r="AN14"/>
  <c r="AN13"/>
  <c r="AN12"/>
  <c r="AN11"/>
  <c r="AN10"/>
  <c r="AN9"/>
  <c r="AN8"/>
  <c r="AN7"/>
  <c r="AR1"/>
  <c r="AQ1"/>
  <c r="AQ2" a="1"/>
  <c r="AQ2"/>
  <c r="AR2"/>
  <c r="AQ3"/>
  <c r="AR3"/>
  <c r="AQ4"/>
  <c r="AR4"/>
  <c r="AQ5"/>
  <c r="AR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2" a="1"/>
  <c r="AM4"/>
  <c r="AN1"/>
  <c r="AM2"/>
  <c r="AM1"/>
  <c r="AN2"/>
  <c r="AM3"/>
  <c r="AN3"/>
  <c r="AN4"/>
  <c r="AM5"/>
  <c r="AN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8" i="12"/>
  <c r="F6"/>
  <c r="F5"/>
  <c r="F7"/>
  <c r="F4"/>
  <c r="F3"/>
  <c r="E6"/>
  <c r="E5"/>
  <c r="E7"/>
  <c r="E4"/>
  <c r="E3"/>
  <c r="D6"/>
  <c r="D5"/>
  <c r="D7"/>
  <c r="D4"/>
  <c r="D3"/>
  <c r="C6"/>
  <c r="C5"/>
  <c r="C7"/>
  <c r="C4"/>
  <c r="C3"/>
  <c r="B7"/>
  <c r="B6"/>
  <c r="B5"/>
  <c r="B4"/>
  <c r="B3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L1"/>
  <c r="K1"/>
  <c r="K2" a="1"/>
  <c r="K2"/>
  <c r="L2"/>
  <c r="K3"/>
  <c r="L3"/>
  <c r="K4"/>
  <c r="L4"/>
  <c r="K5"/>
  <c r="L5"/>
  <c r="K6"/>
  <c r="L6"/>
  <c r="G2" a="1"/>
  <c r="G4"/>
  <c r="H1"/>
  <c r="G2"/>
  <c r="G1"/>
  <c r="H2"/>
  <c r="G3"/>
  <c r="H3"/>
  <c r="H4"/>
  <c r="G5"/>
  <c r="H5"/>
  <c r="G6"/>
  <c r="H6"/>
  <c r="B11" i="11"/>
  <c r="F9"/>
  <c r="F8"/>
  <c r="F10"/>
  <c r="F7"/>
  <c r="F6"/>
  <c r="E9"/>
  <c r="E8"/>
  <c r="E10"/>
  <c r="E7"/>
  <c r="E6"/>
  <c r="D9"/>
  <c r="D8"/>
  <c r="D10"/>
  <c r="D7"/>
  <c r="D6"/>
  <c r="C9"/>
  <c r="C8"/>
  <c r="C10"/>
  <c r="C7"/>
  <c r="C6"/>
  <c r="B10"/>
  <c r="B9"/>
  <c r="B8"/>
  <c r="B7"/>
  <c r="B6"/>
  <c r="T26"/>
  <c r="T25"/>
  <c r="T24"/>
  <c r="T23"/>
  <c r="T22"/>
  <c r="T21"/>
  <c r="T20"/>
  <c r="T19"/>
  <c r="T18"/>
  <c r="T17"/>
  <c r="T16"/>
  <c r="T15"/>
  <c r="T14"/>
  <c r="T13"/>
  <c r="T12"/>
  <c r="T11"/>
  <c r="T10"/>
  <c r="T9"/>
  <c r="T8"/>
  <c r="T7"/>
  <c r="X1"/>
  <c r="W1"/>
  <c r="W2" a="1"/>
  <c r="W2"/>
  <c r="X2"/>
  <c r="W3"/>
  <c r="X3"/>
  <c r="W4"/>
  <c r="X4"/>
  <c r="W5"/>
  <c r="X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2" a="1"/>
  <c r="S4"/>
  <c r="T1"/>
  <c r="S2"/>
  <c r="S1"/>
  <c r="T2"/>
  <c r="S3"/>
  <c r="T3"/>
  <c r="T4"/>
  <c r="S5"/>
  <c r="T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8" i="10"/>
  <c r="F6"/>
  <c r="F5"/>
  <c r="F7"/>
  <c r="F4"/>
  <c r="F3"/>
  <c r="E6"/>
  <c r="E5"/>
  <c r="E7"/>
  <c r="E4"/>
  <c r="E3"/>
  <c r="D6"/>
  <c r="D5"/>
  <c r="D7"/>
  <c r="D4"/>
  <c r="D3"/>
  <c r="C6"/>
  <c r="C5"/>
  <c r="C7"/>
  <c r="C4"/>
  <c r="C3"/>
  <c r="B7"/>
  <c r="B6"/>
  <c r="B5"/>
  <c r="B4"/>
  <c r="B3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L1"/>
  <c r="K1"/>
  <c r="K2" a="1"/>
  <c r="K2"/>
  <c r="L2"/>
  <c r="K3"/>
  <c r="L3"/>
  <c r="K4"/>
  <c r="L4"/>
  <c r="K5"/>
  <c r="L5"/>
  <c r="K6"/>
  <c r="L6"/>
  <c r="G2" a="1"/>
  <c r="G4"/>
  <c r="H1"/>
  <c r="G2"/>
  <c r="G1"/>
  <c r="H2"/>
  <c r="G3"/>
  <c r="H3"/>
  <c r="H4"/>
  <c r="G5"/>
  <c r="H5"/>
  <c r="G6"/>
  <c r="H6"/>
</calcChain>
</file>

<file path=xl/sharedStrings.xml><?xml version="1.0" encoding="utf-8"?>
<sst xmlns="http://schemas.openxmlformats.org/spreadsheetml/2006/main" count="669" uniqueCount="117">
  <si>
    <t>Year</t>
  </si>
  <si>
    <t>Voltage</t>
  </si>
  <si>
    <t>Power</t>
  </si>
  <si>
    <t>Transmission</t>
  </si>
  <si>
    <t>Powered Distance</t>
  </si>
  <si>
    <t>γ</t>
  </si>
  <si>
    <t>Cost per</t>
  </si>
  <si>
    <t>Construction</t>
  </si>
  <si>
    <t>Remarks</t>
  </si>
  <si>
    <t>Distance</t>
  </si>
  <si>
    <t>unit distance</t>
  </si>
  <si>
    <t>Cost*</t>
  </si>
  <si>
    <t xml:space="preserve"> per cost</t>
  </si>
  <si>
    <t>KV</t>
  </si>
  <si>
    <t>W</t>
  </si>
  <si>
    <t>Km</t>
  </si>
  <si>
    <t>W∙Km</t>
  </si>
  <si>
    <t>$/Km</t>
  </si>
  <si>
    <t>$</t>
  </si>
  <si>
    <t>W∙Km/$</t>
  </si>
  <si>
    <r>
      <t xml:space="preserve">AC </t>
    </r>
    <r>
      <rPr>
        <vertAlign val="superscript"/>
        <sz val="9"/>
        <color theme="1"/>
        <rFont val="Times New Roman"/>
        <family val="1"/>
      </rPr>
      <t>3, 14, 15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</si>
  <si>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4, 14, 15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</si>
  <si>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5, 14, 15</t>
    </r>
  </si>
  <si>
    <t>-</t>
  </si>
  <si>
    <r>
      <t xml:space="preserve">AC </t>
    </r>
    <r>
      <rPr>
        <vertAlign val="superscript"/>
        <sz val="9"/>
        <color theme="1"/>
        <rFont val="Times New Roman"/>
        <family val="1"/>
      </rPr>
      <t>6, 14, 15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</si>
  <si>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7, 14, 15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</si>
  <si>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9, 14, 15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</si>
  <si>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10, 14, 15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</si>
  <si>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16</t>
    </r>
  </si>
  <si>
    <r>
      <t>Belt</t>
    </r>
    <r>
      <rPr>
        <vertAlign val="superscript"/>
        <sz val="9"/>
        <color theme="1"/>
        <rFont val="Times New Roman"/>
        <family val="1"/>
      </rPr>
      <t xml:space="preserve"> 16</t>
    </r>
  </si>
  <si>
    <r>
      <t>Shaft</t>
    </r>
    <r>
      <rPr>
        <vertAlign val="superscript"/>
        <sz val="9"/>
        <color theme="1"/>
        <rFont val="Times New Roman"/>
        <family val="1"/>
      </rPr>
      <t xml:space="preserve"> 16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</si>
  <si>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17</t>
    </r>
  </si>
  <si>
    <r>
      <t>Belt</t>
    </r>
    <r>
      <rPr>
        <vertAlign val="superscript"/>
        <sz val="9"/>
        <color theme="1"/>
        <rFont val="Times New Roman"/>
        <family val="1"/>
      </rPr>
      <t xml:space="preserve"> 17</t>
    </r>
  </si>
  <si>
    <r>
      <t>Shaft</t>
    </r>
    <r>
      <rPr>
        <vertAlign val="superscript"/>
        <sz val="9"/>
        <color theme="1"/>
        <rFont val="Times New Roman"/>
        <family val="1"/>
      </rPr>
      <t xml:space="preserve"> 17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</si>
  <si>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18</t>
    </r>
  </si>
  <si>
    <r>
      <t>Belt</t>
    </r>
    <r>
      <rPr>
        <vertAlign val="superscript"/>
        <sz val="9"/>
        <color theme="1"/>
        <rFont val="Times New Roman"/>
        <family val="1"/>
      </rPr>
      <t xml:space="preserve"> 18</t>
    </r>
  </si>
  <si>
    <r>
      <t>Shaft</t>
    </r>
    <r>
      <rPr>
        <vertAlign val="superscript"/>
        <sz val="9"/>
        <color theme="1"/>
        <rFont val="Times New Roman"/>
        <family val="1"/>
      </rPr>
      <t xml:space="preserve"> 18</t>
    </r>
  </si>
  <si>
    <r>
      <t>DC</t>
    </r>
    <r>
      <rPr>
        <vertAlign val="superscript"/>
        <sz val="9"/>
        <color theme="1"/>
        <rFont val="Times New Roman"/>
        <family val="1"/>
      </rPr>
      <t>26</t>
    </r>
  </si>
  <si>
    <r>
      <t>DC</t>
    </r>
    <r>
      <rPr>
        <vertAlign val="superscript"/>
        <sz val="9"/>
        <color theme="1"/>
        <rFont val="Times New Roman"/>
        <family val="1"/>
      </rPr>
      <t xml:space="preserve"> 14, 15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</si>
  <si>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19</t>
    </r>
  </si>
  <si>
    <r>
      <t>Belt</t>
    </r>
    <r>
      <rPr>
        <vertAlign val="superscript"/>
        <sz val="9"/>
        <color theme="1"/>
        <rFont val="Times New Roman"/>
        <family val="1"/>
      </rPr>
      <t>19</t>
    </r>
  </si>
  <si>
    <r>
      <t>AC</t>
    </r>
    <r>
      <rPr>
        <vertAlign val="superscript"/>
        <sz val="9"/>
        <color theme="1"/>
        <rFont val="Times New Roman"/>
        <family val="1"/>
      </rPr>
      <t xml:space="preserve"> 11, 14, 15</t>
    </r>
  </si>
  <si>
    <r>
      <t>AC</t>
    </r>
    <r>
      <rPr>
        <vertAlign val="superscript"/>
        <sz val="9"/>
        <color theme="1"/>
        <rFont val="Times New Roman"/>
        <family val="1"/>
      </rPr>
      <t xml:space="preserve"> 12, 14, 15</t>
    </r>
  </si>
  <si>
    <r>
      <t>Chain</t>
    </r>
    <r>
      <rPr>
        <vertAlign val="superscript"/>
        <sz val="9"/>
        <color theme="1"/>
        <rFont val="Times New Roman"/>
        <family val="1"/>
      </rPr>
      <t>20</t>
    </r>
  </si>
  <si>
    <r>
      <t>Belt</t>
    </r>
    <r>
      <rPr>
        <vertAlign val="superscript"/>
        <sz val="9"/>
        <color theme="1"/>
        <rFont val="Times New Roman"/>
        <family val="1"/>
      </rPr>
      <t>20</t>
    </r>
  </si>
  <si>
    <r>
      <t xml:space="preserve">DC </t>
    </r>
    <r>
      <rPr>
        <vertAlign val="superscript"/>
        <sz val="9"/>
        <color theme="1"/>
        <rFont val="Times New Roman"/>
        <family val="1"/>
      </rPr>
      <t>14, 15</t>
    </r>
  </si>
  <si>
    <r>
      <t>AC</t>
    </r>
    <r>
      <rPr>
        <vertAlign val="superscript"/>
        <sz val="9"/>
        <color theme="1"/>
        <rFont val="Times New Roman"/>
        <family val="1"/>
      </rPr>
      <t>12, 14, 15</t>
    </r>
  </si>
  <si>
    <r>
      <t xml:space="preserve">Chain </t>
    </r>
    <r>
      <rPr>
        <vertAlign val="superscript"/>
        <sz val="9"/>
        <color theme="1"/>
        <rFont val="Times New Roman"/>
        <family val="1"/>
      </rPr>
      <t>21</t>
    </r>
  </si>
  <si>
    <r>
      <t xml:space="preserve">Belt </t>
    </r>
    <r>
      <rPr>
        <vertAlign val="superscript"/>
        <sz val="9"/>
        <color theme="1"/>
        <rFont val="Times New Roman"/>
        <family val="1"/>
      </rPr>
      <t>21</t>
    </r>
  </si>
  <si>
    <r>
      <t xml:space="preserve">Shaft </t>
    </r>
    <r>
      <rPr>
        <vertAlign val="superscript"/>
        <sz val="9"/>
        <color theme="1"/>
        <rFont val="Times New Roman"/>
        <family val="1"/>
      </rPr>
      <t>21</t>
    </r>
  </si>
  <si>
    <r>
      <t xml:space="preserve">DC </t>
    </r>
    <r>
      <rPr>
        <vertAlign val="superscript"/>
        <sz val="9"/>
        <color theme="1"/>
        <rFont val="Times New Roman"/>
        <family val="1"/>
      </rPr>
      <t>13, 14, 15</t>
    </r>
  </si>
  <si>
    <r>
      <t>Chain</t>
    </r>
    <r>
      <rPr>
        <vertAlign val="superscript"/>
        <sz val="9"/>
        <color theme="1"/>
        <rFont val="Times New Roman"/>
        <family val="1"/>
      </rPr>
      <t>22</t>
    </r>
  </si>
  <si>
    <r>
      <t>Belt</t>
    </r>
    <r>
      <rPr>
        <vertAlign val="superscript"/>
        <sz val="9"/>
        <color theme="1"/>
        <rFont val="Times New Roman"/>
        <family val="1"/>
      </rPr>
      <t>22</t>
    </r>
  </si>
  <si>
    <r>
      <t>Shaft</t>
    </r>
    <r>
      <rPr>
        <vertAlign val="superscript"/>
        <sz val="9"/>
        <color theme="1"/>
        <rFont val="Times New Roman"/>
        <family val="1"/>
      </rPr>
      <t>22</t>
    </r>
  </si>
  <si>
    <r>
      <t>DC</t>
    </r>
    <r>
      <rPr>
        <vertAlign val="superscript"/>
        <sz val="9"/>
        <color theme="1"/>
        <rFont val="Times New Roman"/>
        <family val="1"/>
      </rPr>
      <t>14, 15</t>
    </r>
  </si>
  <si>
    <r>
      <t>Chain</t>
    </r>
    <r>
      <rPr>
        <vertAlign val="superscript"/>
        <sz val="9"/>
        <color theme="1"/>
        <rFont val="Times New Roman"/>
        <family val="1"/>
      </rPr>
      <t>23</t>
    </r>
  </si>
  <si>
    <t>Km, Transmission distance</t>
  </si>
  <si>
    <t>W, Power</t>
  </si>
  <si>
    <t>KV, Voltage</t>
  </si>
  <si>
    <t>W∙Km, Powered distance</t>
  </si>
  <si>
    <t>$/Km, Cost per unit distancer</t>
  </si>
  <si>
    <t>$, Construction cost</t>
  </si>
  <si>
    <t>W∙Km/$, Powered distance per cost</t>
  </si>
  <si>
    <t>version</t>
  </si>
  <si>
    <t>date</t>
  </si>
  <si>
    <t>who</t>
  </si>
  <si>
    <t>what changes</t>
  </si>
  <si>
    <t>source</t>
  </si>
  <si>
    <t>Note</t>
  </si>
  <si>
    <t>11/13/013</t>
  </si>
  <si>
    <t>Basnet</t>
  </si>
  <si>
    <t xml:space="preserve">recently copied from non-dom study; </t>
  </si>
  <si>
    <t>Koh &amp; Magee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</si>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</sst>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0"/>
  </numFmts>
  <fonts count="8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333333"/>
      <name val="Times New Roman"/>
      <family val="1"/>
    </font>
    <font>
      <vertAlign val="superscript"/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 style="thick">
        <color rgb="FF008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6" fillId="4" borderId="2" applyNumberFormat="0" applyAlignment="0" applyProtection="0"/>
    <xf numFmtId="0" fontId="7" fillId="5" borderId="3" applyNumberFormat="0" applyAlignment="0" applyProtection="0"/>
  </cellStyleXfs>
  <cellXfs count="5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11" fontId="1" fillId="0" borderId="0" xfId="0" applyNumberFormat="1" applyFont="1" applyAlignment="1">
      <alignment horizontal="center"/>
    </xf>
    <xf numFmtId="11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11" fontId="2" fillId="0" borderId="0" xfId="0" applyNumberFormat="1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/>
    <xf numFmtId="11" fontId="1" fillId="2" borderId="0" xfId="0" applyNumberFormat="1" applyFont="1" applyFill="1" applyAlignment="1">
      <alignment horizontal="center"/>
    </xf>
    <xf numFmtId="11" fontId="1" fillId="2" borderId="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1" fontId="2" fillId="2" borderId="0" xfId="0" applyNumberFormat="1" applyFont="1" applyFill="1" applyAlignment="1">
      <alignment horizontal="center"/>
    </xf>
    <xf numFmtId="4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1" fontId="1" fillId="3" borderId="0" xfId="0" applyNumberFormat="1" applyFont="1" applyFill="1" applyAlignment="1">
      <alignment horizontal="center"/>
    </xf>
    <xf numFmtId="11" fontId="1" fillId="3" borderId="0" xfId="0" applyNumberFormat="1" applyFont="1" applyFill="1" applyBorder="1" applyAlignment="1">
      <alignment horizontal="center"/>
    </xf>
    <xf numFmtId="11" fontId="2" fillId="3" borderId="0" xfId="0" applyNumberFormat="1" applyFont="1" applyFill="1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/>
    <xf numFmtId="0" fontId="1" fillId="3" borderId="0" xfId="0" applyFont="1" applyFill="1" applyBorder="1" applyAlignment="1">
      <alignment horizontal="center"/>
    </xf>
    <xf numFmtId="11" fontId="2" fillId="3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ill="1"/>
    <xf numFmtId="11" fontId="1" fillId="0" borderId="0" xfId="0" applyNumberFormat="1" applyFont="1" applyFill="1" applyAlignment="1">
      <alignment horizontal="center"/>
    </xf>
    <xf numFmtId="11" fontId="1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1" fontId="2" fillId="0" borderId="0" xfId="0" applyNumberFormat="1" applyFont="1" applyFill="1" applyAlignment="1">
      <alignment horizontal="center"/>
    </xf>
    <xf numFmtId="14" fontId="0" fillId="0" borderId="0" xfId="0" applyNumberFormat="1" applyFill="1"/>
    <xf numFmtId="4" fontId="1" fillId="0" borderId="0" xfId="0" applyNumberFormat="1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6" fillId="4" borderId="2" xfId="2"/>
    <xf numFmtId="0" fontId="7" fillId="5" borderId="3" xfId="3"/>
    <xf numFmtId="0" fontId="4" fillId="0" borderId="0" xfId="0" applyFont="1"/>
    <xf numFmtId="164" fontId="6" fillId="4" borderId="2" xfId="2" applyNumberFormat="1"/>
    <xf numFmtId="2" fontId="7" fillId="5" borderId="3" xfId="3" applyNumberFormat="1"/>
    <xf numFmtId="10" fontId="0" fillId="0" borderId="0" xfId="0" applyNumberFormat="1"/>
    <xf numFmtId="164" fontId="0" fillId="0" borderId="0" xfId="1" applyNumberFormat="1" applyFont="1"/>
    <xf numFmtId="164" fontId="4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">
    <cellStyle name="Calculation" xfId="2" builtinId="22"/>
    <cellStyle name="Check Cell" xfId="3" builtinId="2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A1:E15"/>
  <sheetViews>
    <sheetView tabSelected="1" workbookViewId="0">
      <selection activeCell="E8" sqref="E8"/>
    </sheetView>
  </sheetViews>
  <sheetFormatPr defaultRowHeight="15"/>
  <sheetData>
    <row r="1" spans="1:5">
      <c r="B1" t="s">
        <v>101</v>
      </c>
      <c r="C1" t="s">
        <v>102</v>
      </c>
      <c r="D1" t="s">
        <v>103</v>
      </c>
      <c r="E1" t="s">
        <v>104</v>
      </c>
    </row>
    <row r="2" spans="1:5">
      <c r="A2" t="s">
        <v>105</v>
      </c>
      <c r="B2" s="55">
        <f>PRMallall!G1</f>
        <v>1.3335149841002331E-2</v>
      </c>
      <c r="C2" s="55">
        <f>PRMallND!G1</f>
        <v>5.8284405041115199E-2</v>
      </c>
      <c r="D2" s="55">
        <f>PRM70all!G1</f>
        <v>0</v>
      </c>
      <c r="E2" s="55">
        <f>PRM70ND!G1</f>
        <v>0</v>
      </c>
    </row>
    <row r="3" spans="1:5">
      <c r="A3" t="s">
        <v>100</v>
      </c>
      <c r="B3">
        <f>PRMallall!B16</f>
        <v>9</v>
      </c>
      <c r="C3">
        <f>PRMallND!B11</f>
        <v>4</v>
      </c>
      <c r="D3">
        <f>PRM70all!B8</f>
        <v>0</v>
      </c>
      <c r="E3">
        <f>PRM70ND!B8</f>
        <v>0</v>
      </c>
    </row>
    <row r="4" spans="1:5">
      <c r="A4" t="s">
        <v>74</v>
      </c>
      <c r="B4" s="54">
        <f>PRMallall!H1</f>
        <v>0.1375774245239734</v>
      </c>
      <c r="C4" s="54">
        <f>PRMallND!H1</f>
        <v>0.53366702879186889</v>
      </c>
      <c r="D4" s="54">
        <f>PRM70all!H1</f>
        <v>1</v>
      </c>
      <c r="E4" s="54">
        <f>PRM70ND!H1</f>
        <v>1</v>
      </c>
    </row>
    <row r="5" spans="1:5">
      <c r="A5" t="s">
        <v>106</v>
      </c>
      <c r="B5" s="55">
        <f>PRMallall!H16</f>
        <v>3.0253095234309933E-2</v>
      </c>
      <c r="C5" s="55">
        <f>PRMallND!H16</f>
        <v>0.16602360980245479</v>
      </c>
      <c r="D5" s="55" t="e">
        <f>PRM70all!H16</f>
        <v>#NUM!</v>
      </c>
      <c r="E5" s="55" t="e">
        <f>PRM70ND!H16</f>
        <v>#NUM!</v>
      </c>
    </row>
    <row r="6" spans="1:5">
      <c r="A6" t="s">
        <v>107</v>
      </c>
      <c r="B6" s="55">
        <f>PRMallall!H26</f>
        <v>1.3408502081724456E-2</v>
      </c>
      <c r="C6" s="55">
        <f>PRMallND!H26</f>
        <v>4.8059400609705774E-2</v>
      </c>
      <c r="D6" s="55" t="e">
        <f>PRM70all!H26</f>
        <v>#NUM!</v>
      </c>
      <c r="E6" s="55" t="e">
        <f>PRM70ND!H26</f>
        <v>#NUM!</v>
      </c>
    </row>
    <row r="7" spans="1:5">
      <c r="A7" t="s">
        <v>108</v>
      </c>
      <c r="B7" s="55">
        <f>SUM(B5:B6)/3</f>
        <v>1.4553865772011463E-2</v>
      </c>
      <c r="C7" s="55">
        <f>SUM(C5:C6)/3</f>
        <v>7.1361003470720177E-2</v>
      </c>
      <c r="D7" s="55" t="e">
        <f>SUM(D5:D6)/3</f>
        <v>#NUM!</v>
      </c>
      <c r="E7" s="55" t="e">
        <f>SUM(E5:E6)/3</f>
        <v>#NUM!</v>
      </c>
    </row>
    <row r="8" spans="1:5">
      <c r="A8" t="s">
        <v>109</v>
      </c>
      <c r="B8" s="56">
        <f>B7/B2</f>
        <v>1.0913912438585338</v>
      </c>
      <c r="C8" s="56">
        <f>C7/C2</f>
        <v>1.2243584440877529</v>
      </c>
      <c r="D8" s="56" t="e">
        <f>D7/D2</f>
        <v>#NUM!</v>
      </c>
      <c r="E8" s="56" t="e">
        <f>E7/E2</f>
        <v>#NUM!</v>
      </c>
    </row>
    <row r="9" spans="1:5">
      <c r="A9" t="s">
        <v>110</v>
      </c>
      <c r="B9" s="55">
        <f>PRMallall!B11</f>
        <v>1.3516766638581274E-2</v>
      </c>
      <c r="C9" s="55">
        <f>PRMallND!B6</f>
        <v>0.10872777439951671</v>
      </c>
      <c r="D9" s="55" t="e">
        <f>PRM70all!B3</f>
        <v>#VALUE!</v>
      </c>
      <c r="E9" s="55" t="e">
        <f>PRM70ND!B3</f>
        <v>#VALUE!</v>
      </c>
    </row>
    <row r="10" spans="1:5">
      <c r="A10" t="s">
        <v>111</v>
      </c>
      <c r="B10" s="55">
        <f>PRMallall!B12</f>
        <v>5.3199060996008563E-3</v>
      </c>
      <c r="C10" s="55">
        <f>PRMallND!B7</f>
        <v>0.10726994885410242</v>
      </c>
      <c r="D10" s="55" t="e">
        <f>PRM70all!B4</f>
        <v>#VALUE!</v>
      </c>
      <c r="E10" s="55" t="e">
        <f>PRM70ND!B4</f>
        <v>#VALUE!</v>
      </c>
    </row>
    <row r="11" spans="1:5">
      <c r="A11" t="s">
        <v>113</v>
      </c>
      <c r="B11" s="55">
        <f>PRMallall!B14</f>
        <v>2.1324342014365769E-2</v>
      </c>
      <c r="C11" s="55">
        <f>PRMallND!B9</f>
        <v>0.26780806668008644</v>
      </c>
      <c r="D11" s="55" t="e">
        <f>PRM70all!B6</f>
        <v>#VALUE!</v>
      </c>
      <c r="E11" s="55" t="e">
        <f>PRM70ND!B6</f>
        <v>#VALUE!</v>
      </c>
    </row>
    <row r="12" spans="1:5">
      <c r="A12" t="s">
        <v>112</v>
      </c>
      <c r="B12" s="55">
        <f>PRMallall!B13</f>
        <v>5.596287770324739E-3</v>
      </c>
      <c r="C12" s="55">
        <f>PRMallND!B8</f>
        <v>3.3250769544775828E-2</v>
      </c>
      <c r="D12" s="55" t="e">
        <f>PRM70all!B5</f>
        <v>#VALUE!</v>
      </c>
      <c r="E12" s="55" t="e">
        <f>PRM70ND!B5</f>
        <v>#VALUE!</v>
      </c>
    </row>
    <row r="13" spans="1:5">
      <c r="A13" t="s">
        <v>114</v>
      </c>
      <c r="B13">
        <f>PRMallall!E15</f>
        <v>94</v>
      </c>
      <c r="C13">
        <f>PRMallND!E10</f>
        <v>47</v>
      </c>
      <c r="D13">
        <f>PRM70all!E7</f>
        <v>0</v>
      </c>
      <c r="E13">
        <f>PRM70ND!E7</f>
        <v>0</v>
      </c>
    </row>
    <row r="14" spans="1:5">
      <c r="A14" t="s">
        <v>115</v>
      </c>
    </row>
    <row r="15" spans="1:5">
      <c r="A15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L26"/>
  <sheetViews>
    <sheetView workbookViewId="0">
      <selection activeCell="F1" sqref="F1"/>
    </sheetView>
  </sheetViews>
  <sheetFormatPr defaultRowHeight="15"/>
  <sheetData>
    <row r="1" spans="1:12" ht="16.5" thickTop="1" thickBot="1">
      <c r="B1" s="48" t="s">
        <v>73</v>
      </c>
      <c r="C1" s="48" t="s">
        <v>74</v>
      </c>
      <c r="D1" s="48" t="s">
        <v>75</v>
      </c>
      <c r="E1" s="48" t="s">
        <v>0</v>
      </c>
      <c r="F1" s="48" t="s">
        <v>62</v>
      </c>
      <c r="G1" s="46">
        <f>LN(G2)</f>
        <v>0</v>
      </c>
      <c r="H1" s="47">
        <f>G4</f>
        <v>1</v>
      </c>
      <c r="I1" t="s">
        <v>0</v>
      </c>
      <c r="J1" t="s">
        <v>62</v>
      </c>
      <c r="K1" s="49" t="e">
        <f>LN(K2)</f>
        <v>#VALUE!</v>
      </c>
      <c r="L1" s="50" t="e">
        <f>K4</f>
        <v>#VALUE!</v>
      </c>
    </row>
    <row r="2" spans="1:12" ht="15.75" thickTop="1">
      <c r="B2" t="e">
        <v>#VALUE!</v>
      </c>
      <c r="C2" s="51" t="e">
        <v>#VALUE!</v>
      </c>
      <c r="D2" t="e">
        <v>#VALUE!</v>
      </c>
      <c r="E2">
        <v>1983</v>
      </c>
      <c r="F2">
        <v>116.8</v>
      </c>
      <c r="G2">
        <f t="array" ref="G2:H6">LOGEST(F2:F2,E2:E2,TRUE, TRUE)</f>
        <v>1</v>
      </c>
      <c r="H2">
        <v>116.8</v>
      </c>
      <c r="K2" t="e">
        <f t="array" ref="K2:L6">LOGEST(J1:J2,I1:I2,TRUE, TRUE)</f>
        <v>#VALUE!</v>
      </c>
      <c r="L2" t="e">
        <v>#VALUE!</v>
      </c>
    </row>
    <row r="3" spans="1:12">
      <c r="A3" t="s">
        <v>95</v>
      </c>
      <c r="B3" s="48" t="e">
        <f>AVERAGE(B2:B2)</f>
        <v>#VALUE!</v>
      </c>
      <c r="C3" s="48" t="e">
        <f>AVERAGE(C2:C2)</f>
        <v>#VALUE!</v>
      </c>
      <c r="D3" s="48" t="e">
        <f>AVERAGE(D2:D2)</f>
        <v>#VALUE!</v>
      </c>
      <c r="E3" s="48">
        <f>AVERAGE(E2:E2)</f>
        <v>1983</v>
      </c>
      <c r="F3" s="48">
        <f>AVERAGE(F2:F2)</f>
        <v>116.8</v>
      </c>
      <c r="G3">
        <v>0</v>
      </c>
      <c r="H3">
        <v>0</v>
      </c>
      <c r="K3" t="e">
        <v>#VALUE!</v>
      </c>
      <c r="L3" t="e">
        <v>#VALUE!</v>
      </c>
    </row>
    <row r="4" spans="1:12" ht="15.75" thickBot="1">
      <c r="A4" t="s">
        <v>96</v>
      </c>
      <c r="B4" s="48" t="e">
        <f>STDEV(B2:B2)</f>
        <v>#VALUE!</v>
      </c>
      <c r="C4" s="48" t="e">
        <f>STDEV(C2:C2)</f>
        <v>#VALUE!</v>
      </c>
      <c r="D4" s="48" t="e">
        <f>STDEV(D2:D2)</f>
        <v>#VALUE!</v>
      </c>
      <c r="E4" s="48" t="e">
        <f>STDEV(E2:E2)</f>
        <v>#DIV/0!</v>
      </c>
      <c r="F4" s="48" t="e">
        <f>STDEV(F2:F2)</f>
        <v>#DIV/0!</v>
      </c>
      <c r="G4">
        <v>1</v>
      </c>
      <c r="H4">
        <v>0</v>
      </c>
      <c r="K4" t="e">
        <v>#VALUE!</v>
      </c>
      <c r="L4" t="e">
        <v>#VALUE!</v>
      </c>
    </row>
    <row r="5" spans="1:12" ht="16.5" thickTop="1" thickBot="1">
      <c r="A5" t="s">
        <v>97</v>
      </c>
      <c r="B5" s="48" t="e">
        <f>MIN(B2:B2)</f>
        <v>#VALUE!</v>
      </c>
      <c r="C5" s="48" t="e">
        <f>MIN(C2:C2)</f>
        <v>#VALUE!</v>
      </c>
      <c r="D5" s="48" t="e">
        <f>MIN(D2:D2)</f>
        <v>#VALUE!</v>
      </c>
      <c r="E5" s="48">
        <f>MIN(E2:E2)</f>
        <v>1983</v>
      </c>
      <c r="F5" s="48">
        <f>MIN(F2:F2)</f>
        <v>116.8</v>
      </c>
      <c r="G5" t="e">
        <v>#NUM!</v>
      </c>
      <c r="H5">
        <v>0</v>
      </c>
      <c r="K5" s="47" t="e">
        <v>#VALUE!</v>
      </c>
      <c r="L5" t="e">
        <v>#VALUE!</v>
      </c>
    </row>
    <row r="6" spans="1:12" ht="15.75" thickTop="1">
      <c r="A6" t="s">
        <v>98</v>
      </c>
      <c r="B6" s="48" t="e">
        <f>MAX(B2:B2)</f>
        <v>#VALUE!</v>
      </c>
      <c r="C6" s="48" t="e">
        <f>MAX(C2:C2)</f>
        <v>#VALUE!</v>
      </c>
      <c r="D6" s="48" t="e">
        <f>MAX(D2:D2)</f>
        <v>#VALUE!</v>
      </c>
      <c r="E6" s="48">
        <f>MAX(E2:E2)</f>
        <v>1983</v>
      </c>
      <c r="F6" s="48">
        <f>MAX(F2:F2)</f>
        <v>116.8</v>
      </c>
      <c r="G6">
        <v>0</v>
      </c>
      <c r="H6">
        <v>0</v>
      </c>
      <c r="K6" t="e">
        <v>#VALUE!</v>
      </c>
      <c r="L6" t="e">
        <v>#VALUE!</v>
      </c>
    </row>
    <row r="7" spans="1:12">
      <c r="A7" t="s">
        <v>99</v>
      </c>
      <c r="B7" s="48" t="e">
        <f>ABS(B6-B5)</f>
        <v>#VALUE!</v>
      </c>
      <c r="C7" s="48" t="e">
        <f>ABS(C6-C5)</f>
        <v>#VALUE!</v>
      </c>
      <c r="D7" s="48" t="e">
        <f>ABS(D6-D5)</f>
        <v>#VALUE!</v>
      </c>
      <c r="E7" s="48">
        <f>ABS(E6-E5)</f>
        <v>0</v>
      </c>
      <c r="F7" s="48">
        <f>ABS(F6-F5)</f>
        <v>0</v>
      </c>
      <c r="G7" t="s">
        <v>76</v>
      </c>
      <c r="H7" t="e">
        <f>TINV(0.0455,H5)</f>
        <v>#NUM!</v>
      </c>
    </row>
    <row r="8" spans="1:12">
      <c r="A8" t="s">
        <v>100</v>
      </c>
      <c r="B8" s="48">
        <f>COUNT(B2:B2)</f>
        <v>0</v>
      </c>
      <c r="G8" t="s">
        <v>77</v>
      </c>
      <c r="H8" t="e">
        <f>H7*G3</f>
        <v>#NUM!</v>
      </c>
    </row>
    <row r="9" spans="1:12">
      <c r="G9" t="s">
        <v>78</v>
      </c>
      <c r="H9" t="e">
        <f>G2+H8</f>
        <v>#NUM!</v>
      </c>
    </row>
    <row r="10" spans="1:12">
      <c r="G10" t="s">
        <v>79</v>
      </c>
      <c r="H10" t="e">
        <f>G2-H8</f>
        <v>#NUM!</v>
      </c>
    </row>
    <row r="11" spans="1:12">
      <c r="G11" t="s">
        <v>80</v>
      </c>
      <c r="H11" s="52">
        <f>LN(G2)</f>
        <v>0</v>
      </c>
    </row>
    <row r="12" spans="1:12">
      <c r="G12" t="s">
        <v>81</v>
      </c>
      <c r="H12" s="52" t="e">
        <f>LN(H9)</f>
        <v>#NUM!</v>
      </c>
    </row>
    <row r="13" spans="1:12">
      <c r="G13" t="s">
        <v>82</v>
      </c>
      <c r="H13" s="52" t="e">
        <f>LN(H10)</f>
        <v>#NUM!</v>
      </c>
    </row>
    <row r="14" spans="1:12">
      <c r="G14" t="s">
        <v>83</v>
      </c>
      <c r="H14" s="52" t="e">
        <f>H12-H11</f>
        <v>#NUM!</v>
      </c>
    </row>
    <row r="15" spans="1:12">
      <c r="G15" t="s">
        <v>84</v>
      </c>
      <c r="H15" s="52" t="e">
        <f>H11-H13</f>
        <v>#NUM!</v>
      </c>
    </row>
    <row r="16" spans="1:12">
      <c r="G16" t="s">
        <v>85</v>
      </c>
      <c r="H16" s="53" t="e">
        <f>AVERAGE(H14:H15)</f>
        <v>#NUM!</v>
      </c>
    </row>
    <row r="17" spans="7:8">
      <c r="G17" t="s">
        <v>86</v>
      </c>
      <c r="H17" t="e">
        <f>TINV(0.3173,H5)</f>
        <v>#NUM!</v>
      </c>
    </row>
    <row r="18" spans="7:8">
      <c r="G18" t="s">
        <v>87</v>
      </c>
      <c r="H18" t="e">
        <f>H17*G3</f>
        <v>#NUM!</v>
      </c>
    </row>
    <row r="19" spans="7:8">
      <c r="G19" t="s">
        <v>88</v>
      </c>
      <c r="H19" t="e">
        <f>G2+H18</f>
        <v>#NUM!</v>
      </c>
    </row>
    <row r="20" spans="7:8">
      <c r="G20" t="s">
        <v>89</v>
      </c>
      <c r="H20" t="e">
        <f>G2-H18</f>
        <v>#NUM!</v>
      </c>
    </row>
    <row r="21" spans="7:8">
      <c r="G21" t="s">
        <v>80</v>
      </c>
      <c r="H21" s="52">
        <f>LN(G2)</f>
        <v>0</v>
      </c>
    </row>
    <row r="22" spans="7:8">
      <c r="G22" t="s">
        <v>90</v>
      </c>
      <c r="H22" s="52" t="e">
        <f>LN(H19)</f>
        <v>#NUM!</v>
      </c>
    </row>
    <row r="23" spans="7:8">
      <c r="G23" t="s">
        <v>91</v>
      </c>
      <c r="H23" s="52" t="e">
        <f>LN(H20)</f>
        <v>#NUM!</v>
      </c>
    </row>
    <row r="24" spans="7:8">
      <c r="G24" t="s">
        <v>92</v>
      </c>
      <c r="H24" s="52" t="e">
        <f>H22-H21</f>
        <v>#NUM!</v>
      </c>
    </row>
    <row r="25" spans="7:8">
      <c r="G25" t="s">
        <v>93</v>
      </c>
      <c r="H25" s="52" t="e">
        <f>H21-H23</f>
        <v>#NUM!</v>
      </c>
    </row>
    <row r="26" spans="7:8">
      <c r="G26" t="s">
        <v>94</v>
      </c>
      <c r="H26" s="53" t="e">
        <f>AVERAGE(H24:H25)</f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X26"/>
  <sheetViews>
    <sheetView workbookViewId="0">
      <selection activeCell="F1" sqref="F1"/>
    </sheetView>
  </sheetViews>
  <sheetFormatPr defaultRowHeight="15"/>
  <sheetData>
    <row r="1" spans="1:24" ht="16.5" thickTop="1" thickBot="1">
      <c r="B1" s="48" t="s">
        <v>73</v>
      </c>
      <c r="C1" s="48" t="s">
        <v>74</v>
      </c>
      <c r="D1" s="48" t="s">
        <v>75</v>
      </c>
      <c r="E1" s="48" t="s">
        <v>0</v>
      </c>
      <c r="F1" s="48" t="s">
        <v>62</v>
      </c>
      <c r="G1" s="46">
        <f>LN(G2)</f>
        <v>5.8284405041115199E-2</v>
      </c>
      <c r="H1" s="47">
        <f>G4</f>
        <v>0.53366702879186889</v>
      </c>
      <c r="I1" t="s">
        <v>0</v>
      </c>
      <c r="J1" t="s">
        <v>62</v>
      </c>
      <c r="K1" s="49">
        <f>LN(K2)</f>
        <v>3.3250769544775828E-2</v>
      </c>
      <c r="L1" s="50">
        <f>K4</f>
        <v>0.97634760596745929</v>
      </c>
      <c r="M1" t="s">
        <v>0</v>
      </c>
      <c r="N1" t="s">
        <v>62</v>
      </c>
      <c r="O1" s="49">
        <f>LN(O2)</f>
        <v>7.0276749537524066E-2</v>
      </c>
      <c r="P1" s="50">
        <f>O4</f>
        <v>0.65981072990722756</v>
      </c>
      <c r="Q1" t="s">
        <v>0</v>
      </c>
      <c r="R1" t="s">
        <v>62</v>
      </c>
      <c r="S1" s="49">
        <f>LN(S2)</f>
        <v>6.3575511835680512E-2</v>
      </c>
      <c r="T1" s="50">
        <f>S4</f>
        <v>0.64772385217956563</v>
      </c>
      <c r="U1" t="s">
        <v>0</v>
      </c>
      <c r="V1" t="s">
        <v>62</v>
      </c>
      <c r="W1" s="49">
        <f>LN(W2)</f>
        <v>0.26780806668008644</v>
      </c>
      <c r="X1" s="50">
        <f>W4</f>
        <v>0.50131246580854938</v>
      </c>
    </row>
    <row r="2" spans="1:24" ht="15.75" thickTop="1">
      <c r="B2">
        <v>3.3250769544775828E-2</v>
      </c>
      <c r="C2" s="51">
        <v>0.97634760596745929</v>
      </c>
      <c r="D2">
        <v>41.279018294055696</v>
      </c>
      <c r="E2">
        <v>1889</v>
      </c>
      <c r="F2">
        <v>15.2</v>
      </c>
      <c r="G2">
        <f t="array" ref="G2:H6">LOGEST(F2:F5,E2:E5,TRUE, TRUE)</f>
        <v>1.0600164268594503</v>
      </c>
      <c r="H2">
        <v>1.2077006151033691E-46</v>
      </c>
      <c r="I2">
        <v>1890</v>
      </c>
      <c r="J2">
        <v>200.8</v>
      </c>
      <c r="K2">
        <f t="array" ref="K2:L6">LOGEST(J2:J4,I2:I4,TRUE, TRUE)</f>
        <v>1.0338097547398517</v>
      </c>
      <c r="L2">
        <v>1.1497139199426569E-25</v>
      </c>
      <c r="M2">
        <v>1889</v>
      </c>
      <c r="N2">
        <v>15.2</v>
      </c>
      <c r="O2">
        <f t="array" ref="O2:P6">LOGEST(N2:N4,M2:M4,TRUE, TRUE)</f>
        <v>1.0728050384730237</v>
      </c>
      <c r="P2">
        <v>1.0507569326240185E-56</v>
      </c>
      <c r="Q2">
        <v>1889</v>
      </c>
      <c r="R2">
        <v>15.2</v>
      </c>
      <c r="S2">
        <f t="array" ref="S2:T6">LOGEST(R2:R4,Q2:Q4,TRUE, TRUE)</f>
        <v>1.0656399511922729</v>
      </c>
      <c r="T2">
        <v>3.6846587702773912E-51</v>
      </c>
      <c r="U2">
        <v>1889</v>
      </c>
      <c r="V2">
        <v>15.2</v>
      </c>
      <c r="W2">
        <f t="array" ref="W2:X6">LOGEST(V2:V4,U2:U4,TRUE, TRUE)</f>
        <v>1.3070962406168209</v>
      </c>
      <c r="X2">
        <v>8.8241203288274894E-219</v>
      </c>
    </row>
    <row r="3" spans="1:24">
      <c r="B3">
        <v>7.0276749537524066E-2</v>
      </c>
      <c r="C3" s="51">
        <v>0.65981072990722756</v>
      </c>
      <c r="D3">
        <v>1.9395400969798124</v>
      </c>
      <c r="E3">
        <v>1890</v>
      </c>
      <c r="F3">
        <v>200.8</v>
      </c>
      <c r="G3">
        <v>3.8525673976342545E-2</v>
      </c>
      <c r="H3">
        <v>73.318128056365609</v>
      </c>
      <c r="I3">
        <v>1897</v>
      </c>
      <c r="J3">
        <v>326.7</v>
      </c>
      <c r="K3">
        <v>5.1753177664473479E-3</v>
      </c>
      <c r="L3">
        <v>9.8733367194151445</v>
      </c>
      <c r="M3">
        <v>1897</v>
      </c>
      <c r="N3">
        <v>326.7</v>
      </c>
      <c r="O3">
        <v>5.0461747363145106E-2</v>
      </c>
      <c r="P3">
        <v>96.252949127039329</v>
      </c>
      <c r="Q3">
        <v>1890</v>
      </c>
      <c r="R3">
        <v>200.8</v>
      </c>
      <c r="S3">
        <v>4.688528276438627E-2</v>
      </c>
      <c r="T3">
        <v>89.322378481483454</v>
      </c>
      <c r="U3">
        <v>1890</v>
      </c>
      <c r="V3">
        <v>200.8</v>
      </c>
      <c r="W3">
        <v>0.26710600903585435</v>
      </c>
      <c r="X3">
        <v>505.36546321311664</v>
      </c>
    </row>
    <row r="4" spans="1:24" ht="15.75" thickBot="1">
      <c r="B4">
        <v>6.3575511835680512E-2</v>
      </c>
      <c r="C4" s="51">
        <v>0.64772385217956563</v>
      </c>
      <c r="D4">
        <v>1.8386821139810177</v>
      </c>
      <c r="E4">
        <v>1897</v>
      </c>
      <c r="F4">
        <v>326.7</v>
      </c>
      <c r="G4">
        <v>0.53366702879186889</v>
      </c>
      <c r="H4">
        <v>1.4871109768419575</v>
      </c>
      <c r="I4">
        <v>1936</v>
      </c>
      <c r="J4">
        <v>1019.9</v>
      </c>
      <c r="K4">
        <v>0.97634760596745929</v>
      </c>
      <c r="L4">
        <v>0.18140700734714255</v>
      </c>
      <c r="M4">
        <v>1936</v>
      </c>
      <c r="N4">
        <v>1019.9</v>
      </c>
      <c r="O4">
        <v>0.65981072990722756</v>
      </c>
      <c r="P4">
        <v>1.7945283382825603</v>
      </c>
      <c r="Q4">
        <v>1936</v>
      </c>
      <c r="R4">
        <v>1019.9</v>
      </c>
      <c r="S4">
        <v>0.64772385217956563</v>
      </c>
      <c r="T4">
        <v>1.780406494295808</v>
      </c>
      <c r="U4">
        <v>1897</v>
      </c>
      <c r="V4">
        <v>326.7</v>
      </c>
      <c r="W4">
        <v>0.50131246580854938</v>
      </c>
      <c r="X4">
        <v>1.6465520223777785</v>
      </c>
    </row>
    <row r="5" spans="1:24" ht="16.5" thickTop="1" thickBot="1">
      <c r="B5">
        <v>0.26780806668008644</v>
      </c>
      <c r="C5" s="51">
        <v>0.50131246580854938</v>
      </c>
      <c r="D5">
        <v>1.005263680034342</v>
      </c>
      <c r="E5">
        <v>1936</v>
      </c>
      <c r="F5">
        <v>1019.9</v>
      </c>
      <c r="G5">
        <v>2.2887810287541761</v>
      </c>
      <c r="H5">
        <v>2</v>
      </c>
      <c r="K5" s="47">
        <v>41.279018294055696</v>
      </c>
      <c r="L5">
        <v>1</v>
      </c>
      <c r="O5" s="47">
        <v>1.9395400969798124</v>
      </c>
      <c r="P5">
        <v>1</v>
      </c>
      <c r="S5" s="47">
        <v>1.8386821139810177</v>
      </c>
      <c r="T5">
        <v>1</v>
      </c>
      <c r="W5" s="47">
        <v>1.005263680034342</v>
      </c>
      <c r="X5">
        <v>1</v>
      </c>
    </row>
    <row r="6" spans="1:24" ht="15.75" thickTop="1">
      <c r="A6" t="s">
        <v>95</v>
      </c>
      <c r="B6" s="48">
        <f>AVERAGE(B2:B5)</f>
        <v>0.10872777439951671</v>
      </c>
      <c r="C6" s="48">
        <f>AVERAGE(C2:C5)</f>
        <v>0.69629866346570046</v>
      </c>
      <c r="D6" s="48">
        <f>AVERAGE(D2:D5)</f>
        <v>11.515626046262716</v>
      </c>
      <c r="E6" s="48">
        <f>AVERAGE(E2:E5)</f>
        <v>1903</v>
      </c>
      <c r="F6" s="48">
        <f>AVERAGE(F2:F5)</f>
        <v>390.65</v>
      </c>
      <c r="G6">
        <v>5.061637087785205</v>
      </c>
      <c r="H6">
        <v>4.4229981148876822</v>
      </c>
      <c r="K6">
        <v>1.358430669076256</v>
      </c>
      <c r="L6">
        <v>3.2908502314646232E-2</v>
      </c>
      <c r="O6">
        <v>6.2459629559914003</v>
      </c>
      <c r="P6">
        <v>3.2203319568991673</v>
      </c>
      <c r="S6">
        <v>5.8283415068533486</v>
      </c>
      <c r="T6">
        <v>3.1698472849306891</v>
      </c>
      <c r="W6">
        <v>2.7254041019991724</v>
      </c>
      <c r="X6">
        <v>2.7111335623963524</v>
      </c>
    </row>
    <row r="7" spans="1:24">
      <c r="A7" t="s">
        <v>96</v>
      </c>
      <c r="B7" s="48">
        <f>STDEV(B2:B5)</f>
        <v>0.10726994885410242</v>
      </c>
      <c r="C7" s="48">
        <f>STDEV(C2:C5)</f>
        <v>0.20011489121668591</v>
      </c>
      <c r="D7" s="48">
        <f>STDEV(D2:D5)</f>
        <v>19.846678153131741</v>
      </c>
      <c r="E7" s="48">
        <f>STDEV(E2:E5)</f>
        <v>22.286019533929039</v>
      </c>
      <c r="F7" s="48">
        <f>STDEV(F2:F5)</f>
        <v>438.57758340647865</v>
      </c>
      <c r="G7" t="s">
        <v>76</v>
      </c>
      <c r="H7">
        <f>TINV(0.0455,H5)</f>
        <v>4.5265507598681651</v>
      </c>
      <c r="K7" t="s">
        <v>76</v>
      </c>
      <c r="L7">
        <f>TINV(0.0455,L5)</f>
        <v>13.96781148509934</v>
      </c>
      <c r="O7" t="s">
        <v>76</v>
      </c>
      <c r="P7">
        <f>TINV(0.0455,P5)</f>
        <v>13.96781148509934</v>
      </c>
      <c r="S7" t="s">
        <v>76</v>
      </c>
      <c r="T7">
        <f>TINV(0.0455,T5)</f>
        <v>13.96781148509934</v>
      </c>
    </row>
    <row r="8" spans="1:24">
      <c r="A8" t="s">
        <v>97</v>
      </c>
      <c r="B8" s="48">
        <f>MIN(B2:B5)</f>
        <v>3.3250769544775828E-2</v>
      </c>
      <c r="C8" s="48">
        <f>MIN(C2:C5)</f>
        <v>0.50131246580854938</v>
      </c>
      <c r="D8" s="48">
        <f>MIN(D2:D5)</f>
        <v>1.005263680034342</v>
      </c>
      <c r="E8" s="48">
        <f>MIN(E2:E5)</f>
        <v>1889</v>
      </c>
      <c r="F8" s="48">
        <f>MIN(F2:F5)</f>
        <v>15.2</v>
      </c>
      <c r="G8" t="s">
        <v>77</v>
      </c>
      <c r="H8">
        <f>H7*G3</f>
        <v>0.17438841881204653</v>
      </c>
      <c r="K8" t="s">
        <v>77</v>
      </c>
      <c r="L8">
        <f>L7*K3</f>
        <v>7.2287862937221933E-2</v>
      </c>
      <c r="O8" t="s">
        <v>77</v>
      </c>
      <c r="P8">
        <f>P7*O3</f>
        <v>0.70484017437711954</v>
      </c>
      <c r="S8" t="s">
        <v>77</v>
      </c>
      <c r="T8">
        <f>T7*S3</f>
        <v>0.65488479107852471</v>
      </c>
    </row>
    <row r="9" spans="1:24">
      <c r="A9" t="s">
        <v>98</v>
      </c>
      <c r="B9" s="48">
        <f>MAX(B2:B5)</f>
        <v>0.26780806668008644</v>
      </c>
      <c r="C9" s="48">
        <f>MAX(C2:C5)</f>
        <v>0.97634760596745929</v>
      </c>
      <c r="D9" s="48">
        <f>MAX(D2:D5)</f>
        <v>41.279018294055696</v>
      </c>
      <c r="E9" s="48">
        <f>MAX(E2:E5)</f>
        <v>1936</v>
      </c>
      <c r="F9" s="48">
        <f>MAX(F2:F5)</f>
        <v>1019.9</v>
      </c>
      <c r="G9" t="s">
        <v>78</v>
      </c>
      <c r="H9">
        <f>G2+H8</f>
        <v>1.2344048456714969</v>
      </c>
      <c r="K9" t="s">
        <v>78</v>
      </c>
      <c r="L9">
        <f>K2+L8</f>
        <v>1.1060976176770736</v>
      </c>
      <c r="O9" t="s">
        <v>78</v>
      </c>
      <c r="P9">
        <f>O2+P8</f>
        <v>1.7776452128501432</v>
      </c>
      <c r="S9" t="s">
        <v>78</v>
      </c>
      <c r="T9">
        <f>S2+T8</f>
        <v>1.7205247422707977</v>
      </c>
    </row>
    <row r="10" spans="1:24">
      <c r="A10" t="s">
        <v>99</v>
      </c>
      <c r="B10" s="48">
        <f>ABS(B9-B8)</f>
        <v>0.23455729713531062</v>
      </c>
      <c r="C10" s="48">
        <f>ABS(C9-C8)</f>
        <v>0.47503514015890991</v>
      </c>
      <c r="D10" s="48">
        <f>ABS(D9-D8)</f>
        <v>40.273754614021357</v>
      </c>
      <c r="E10" s="48">
        <f>ABS(E9-E8)</f>
        <v>47</v>
      </c>
      <c r="F10" s="48">
        <f>ABS(F9-F8)</f>
        <v>1004.6999999999999</v>
      </c>
      <c r="G10" t="s">
        <v>79</v>
      </c>
      <c r="H10">
        <f>G2-H8</f>
        <v>0.88562800804740371</v>
      </c>
      <c r="K10" t="s">
        <v>79</v>
      </c>
      <c r="L10">
        <f>K2-L8</f>
        <v>0.96152189180262981</v>
      </c>
      <c r="O10" t="s">
        <v>79</v>
      </c>
      <c r="P10">
        <f>O2-P8</f>
        <v>0.36796486409590412</v>
      </c>
      <c r="S10" t="s">
        <v>79</v>
      </c>
      <c r="T10">
        <f>S2-T8</f>
        <v>0.41075516011374824</v>
      </c>
    </row>
    <row r="11" spans="1:24">
      <c r="A11" t="s">
        <v>100</v>
      </c>
      <c r="B11" s="48">
        <f>COUNT(B2:B5)</f>
        <v>4</v>
      </c>
      <c r="G11" t="s">
        <v>80</v>
      </c>
      <c r="H11" s="52">
        <f>LN(G2)</f>
        <v>5.8284405041115199E-2</v>
      </c>
      <c r="K11" t="s">
        <v>80</v>
      </c>
      <c r="L11" s="52">
        <f>LN(K2)</f>
        <v>3.3250769544775828E-2</v>
      </c>
      <c r="O11" t="s">
        <v>80</v>
      </c>
      <c r="P11" s="52">
        <f>LN(O2)</f>
        <v>7.0276749537524066E-2</v>
      </c>
      <c r="S11" t="s">
        <v>80</v>
      </c>
      <c r="T11" s="52">
        <f>LN(S2)</f>
        <v>6.3575511835680512E-2</v>
      </c>
    </row>
    <row r="12" spans="1:24">
      <c r="G12" t="s">
        <v>81</v>
      </c>
      <c r="H12" s="52">
        <f>LN(H9)</f>
        <v>0.21058894758689342</v>
      </c>
      <c r="K12" t="s">
        <v>81</v>
      </c>
      <c r="L12" s="52">
        <f>LN(L9)</f>
        <v>0.10083816111946091</v>
      </c>
      <c r="O12" t="s">
        <v>81</v>
      </c>
      <c r="P12" s="52">
        <f>LN(P9)</f>
        <v>0.57528957435145289</v>
      </c>
      <c r="S12" t="s">
        <v>81</v>
      </c>
      <c r="T12" s="52">
        <f>LN(T9)</f>
        <v>0.54262932701267308</v>
      </c>
    </row>
    <row r="13" spans="1:24">
      <c r="G13" t="s">
        <v>82</v>
      </c>
      <c r="H13" s="52">
        <f>LN(H10)</f>
        <v>-0.12145827201801614</v>
      </c>
      <c r="K13" t="s">
        <v>82</v>
      </c>
      <c r="L13" s="52">
        <f>LN(L10)</f>
        <v>-3.9237945827027956E-2</v>
      </c>
      <c r="O13" t="s">
        <v>82</v>
      </c>
      <c r="P13" s="52">
        <f>LN(P10)</f>
        <v>-0.99976782337178105</v>
      </c>
      <c r="S13" t="s">
        <v>82</v>
      </c>
      <c r="T13" s="52">
        <f>LN(T10)</f>
        <v>-0.88975795948086156</v>
      </c>
    </row>
    <row r="14" spans="1:24">
      <c r="G14" t="s">
        <v>83</v>
      </c>
      <c r="H14" s="52">
        <f>H12-H11</f>
        <v>0.15230454254577822</v>
      </c>
      <c r="K14" t="s">
        <v>83</v>
      </c>
      <c r="L14" s="52">
        <f>L12-L11</f>
        <v>6.7587391574685074E-2</v>
      </c>
      <c r="O14" t="s">
        <v>83</v>
      </c>
      <c r="P14" s="52">
        <f>P12-P11</f>
        <v>0.50501282481392884</v>
      </c>
      <c r="S14" t="s">
        <v>83</v>
      </c>
      <c r="T14" s="52">
        <f>T12-T11</f>
        <v>0.47905381517699258</v>
      </c>
    </row>
    <row r="15" spans="1:24">
      <c r="G15" t="s">
        <v>84</v>
      </c>
      <c r="H15" s="52">
        <f>H11-H13</f>
        <v>0.17974267705913133</v>
      </c>
      <c r="K15" t="s">
        <v>84</v>
      </c>
      <c r="L15" s="52">
        <f>L11-L13</f>
        <v>7.2488715371803791E-2</v>
      </c>
      <c r="O15" t="s">
        <v>84</v>
      </c>
      <c r="P15" s="52">
        <f>P11-P13</f>
        <v>1.0700445729093051</v>
      </c>
      <c r="S15" t="s">
        <v>84</v>
      </c>
      <c r="T15" s="52">
        <f>T11-T13</f>
        <v>0.95333347131654211</v>
      </c>
    </row>
    <row r="16" spans="1:24">
      <c r="G16" t="s">
        <v>85</v>
      </c>
      <c r="H16" s="53">
        <f>AVERAGE(H14:H15)</f>
        <v>0.16602360980245479</v>
      </c>
      <c r="K16" t="s">
        <v>85</v>
      </c>
      <c r="L16" s="53">
        <f>AVERAGE(L14:L15)</f>
        <v>7.0038053473244433E-2</v>
      </c>
      <c r="O16" t="s">
        <v>85</v>
      </c>
      <c r="P16" s="53">
        <f>AVERAGE(P14:P15)</f>
        <v>0.78752869886161703</v>
      </c>
      <c r="S16" t="s">
        <v>85</v>
      </c>
      <c r="T16" s="53">
        <f>AVERAGE(T14:T15)</f>
        <v>0.71619364324676738</v>
      </c>
    </row>
    <row r="17" spans="7:20">
      <c r="G17" t="s">
        <v>86</v>
      </c>
      <c r="H17">
        <f>TINV(0.3173,H5)</f>
        <v>1.3213154595816055</v>
      </c>
      <c r="K17" t="s">
        <v>86</v>
      </c>
      <c r="L17">
        <f>TINV(0.3173,L5)</f>
        <v>1.8374094280605857</v>
      </c>
      <c r="O17" t="s">
        <v>86</v>
      </c>
      <c r="P17">
        <f>TINV(0.3173,P5)</f>
        <v>1.8374094280605857</v>
      </c>
      <c r="S17" t="s">
        <v>86</v>
      </c>
      <c r="T17">
        <f>TINV(0.3173,T5)</f>
        <v>1.8374094280605857</v>
      </c>
    </row>
    <row r="18" spans="7:20">
      <c r="G18" t="s">
        <v>87</v>
      </c>
      <c r="H18">
        <f>H17*G3</f>
        <v>5.0904568615742149E-2</v>
      </c>
      <c r="K18" t="s">
        <v>87</v>
      </c>
      <c r="L18">
        <f>L17*K3</f>
        <v>9.5091776572798093E-3</v>
      </c>
      <c r="O18" t="s">
        <v>87</v>
      </c>
      <c r="P18">
        <f>P17*O3</f>
        <v>9.2718890361454212E-2</v>
      </c>
      <c r="S18" t="s">
        <v>87</v>
      </c>
      <c r="T18">
        <f>T17*S3</f>
        <v>8.6147460588569813E-2</v>
      </c>
    </row>
    <row r="19" spans="7:20">
      <c r="G19" t="s">
        <v>88</v>
      </c>
      <c r="H19">
        <f>G2+H18</f>
        <v>1.1109209954751924</v>
      </c>
      <c r="K19" t="s">
        <v>88</v>
      </c>
      <c r="L19">
        <f>K2+L18</f>
        <v>1.0433189323971315</v>
      </c>
      <c r="O19" t="s">
        <v>88</v>
      </c>
      <c r="P19">
        <f>O2+P18</f>
        <v>1.1655239288344779</v>
      </c>
      <c r="S19" t="s">
        <v>88</v>
      </c>
      <c r="T19">
        <f>S2+T18</f>
        <v>1.1517874117808429</v>
      </c>
    </row>
    <row r="20" spans="7:20">
      <c r="G20" t="s">
        <v>89</v>
      </c>
      <c r="H20">
        <f>G2-H18</f>
        <v>1.0091118582437082</v>
      </c>
      <c r="K20" t="s">
        <v>89</v>
      </c>
      <c r="L20">
        <f>K2-L18</f>
        <v>1.0243005770825719</v>
      </c>
      <c r="O20" t="s">
        <v>89</v>
      </c>
      <c r="P20">
        <f>O2-P18</f>
        <v>0.98008614811156947</v>
      </c>
      <c r="S20" t="s">
        <v>89</v>
      </c>
      <c r="T20">
        <f>S2-T18</f>
        <v>0.97949249060370314</v>
      </c>
    </row>
    <row r="21" spans="7:20">
      <c r="G21" t="s">
        <v>80</v>
      </c>
      <c r="H21" s="52">
        <f>LN(G2)</f>
        <v>5.8284405041115199E-2</v>
      </c>
      <c r="K21" t="s">
        <v>80</v>
      </c>
      <c r="L21" s="52">
        <f>LN(K2)</f>
        <v>3.3250769544775828E-2</v>
      </c>
      <c r="O21" t="s">
        <v>80</v>
      </c>
      <c r="P21" s="52">
        <f>LN(O2)</f>
        <v>7.0276749537524066E-2</v>
      </c>
      <c r="S21" t="s">
        <v>80</v>
      </c>
      <c r="T21" s="52">
        <f>LN(S2)</f>
        <v>6.3575511835680512E-2</v>
      </c>
    </row>
    <row r="22" spans="7:20">
      <c r="G22" t="s">
        <v>90</v>
      </c>
      <c r="H22" s="52">
        <f>LN(H19)</f>
        <v>0.10518939694552769</v>
      </c>
      <c r="K22" t="s">
        <v>90</v>
      </c>
      <c r="L22" s="52">
        <f>LN(L19)</f>
        <v>4.2406912974441456E-2</v>
      </c>
      <c r="O22" t="s">
        <v>90</v>
      </c>
      <c r="P22" s="52">
        <f>LN(P19)</f>
        <v>0.15317071024343046</v>
      </c>
      <c r="S22" t="s">
        <v>90</v>
      </c>
      <c r="T22" s="52">
        <f>LN(T19)</f>
        <v>0.14131500685971171</v>
      </c>
    </row>
    <row r="23" spans="7:20">
      <c r="G23" t="s">
        <v>91</v>
      </c>
      <c r="H23" s="52">
        <f>LN(H20)</f>
        <v>9.0705957261161402E-3</v>
      </c>
      <c r="K23" t="s">
        <v>91</v>
      </c>
      <c r="L23" s="52">
        <f>LN(L20)</f>
        <v>2.4010015852336027E-2</v>
      </c>
      <c r="O23" t="s">
        <v>91</v>
      </c>
      <c r="P23" s="52">
        <f>LN(P20)</f>
        <v>-2.0114804944750847E-2</v>
      </c>
      <c r="S23" t="s">
        <v>91</v>
      </c>
      <c r="T23" s="52">
        <f>LN(T20)</f>
        <v>-2.072070818772296E-2</v>
      </c>
    </row>
    <row r="24" spans="7:20">
      <c r="G24" t="s">
        <v>92</v>
      </c>
      <c r="H24" s="52">
        <f>H22-H21</f>
        <v>4.6904991904412489E-2</v>
      </c>
      <c r="K24" t="s">
        <v>92</v>
      </c>
      <c r="L24" s="52">
        <f>L22-L21</f>
        <v>9.156143429665628E-3</v>
      </c>
      <c r="O24" t="s">
        <v>92</v>
      </c>
      <c r="P24" s="52">
        <f>P22-P21</f>
        <v>8.2893960705906392E-2</v>
      </c>
      <c r="S24" t="s">
        <v>92</v>
      </c>
      <c r="T24" s="52">
        <f>T22-T21</f>
        <v>7.7739495024031199E-2</v>
      </c>
    </row>
    <row r="25" spans="7:20">
      <c r="G25" t="s">
        <v>93</v>
      </c>
      <c r="H25" s="52">
        <f>H21-H23</f>
        <v>4.9213809314999059E-2</v>
      </c>
      <c r="K25" t="s">
        <v>93</v>
      </c>
      <c r="L25" s="52">
        <f>L21-L23</f>
        <v>9.2407536924398008E-3</v>
      </c>
      <c r="O25" t="s">
        <v>93</v>
      </c>
      <c r="P25" s="52">
        <f>P21-P23</f>
        <v>9.0391554482274913E-2</v>
      </c>
      <c r="S25" t="s">
        <v>93</v>
      </c>
      <c r="T25" s="52">
        <f>T21-T23</f>
        <v>8.4296220023403479E-2</v>
      </c>
    </row>
    <row r="26" spans="7:20">
      <c r="G26" t="s">
        <v>94</v>
      </c>
      <c r="H26" s="53">
        <f>AVERAGE(H24:H25)</f>
        <v>4.8059400609705774E-2</v>
      </c>
      <c r="K26" t="s">
        <v>94</v>
      </c>
      <c r="L26" s="53">
        <f>AVERAGE(L24:L25)</f>
        <v>9.1984485610527144E-3</v>
      </c>
      <c r="O26" t="s">
        <v>94</v>
      </c>
      <c r="P26" s="53">
        <f>AVERAGE(P24:P25)</f>
        <v>8.6642757594090652E-2</v>
      </c>
      <c r="S26" t="s">
        <v>94</v>
      </c>
      <c r="T26" s="53">
        <f>AVERAGE(T24:T25)</f>
        <v>8.1017857523717346E-2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L26"/>
  <sheetViews>
    <sheetView workbookViewId="0">
      <selection activeCell="F1" sqref="F1"/>
    </sheetView>
  </sheetViews>
  <sheetFormatPr defaultRowHeight="15"/>
  <sheetData>
    <row r="1" spans="1:12" ht="16.5" thickTop="1" thickBot="1">
      <c r="B1" s="48" t="s">
        <v>73</v>
      </c>
      <c r="C1" s="48" t="s">
        <v>74</v>
      </c>
      <c r="D1" s="48" t="s">
        <v>75</v>
      </c>
      <c r="E1" s="48" t="s">
        <v>0</v>
      </c>
      <c r="F1" s="48" t="s">
        <v>62</v>
      </c>
      <c r="G1" s="46">
        <f>LN(G2)</f>
        <v>0</v>
      </c>
      <c r="H1" s="47">
        <f>G4</f>
        <v>1</v>
      </c>
      <c r="I1" t="s">
        <v>0</v>
      </c>
      <c r="J1" t="s">
        <v>62</v>
      </c>
      <c r="K1" s="49" t="e">
        <f>LN(K2)</f>
        <v>#VALUE!</v>
      </c>
      <c r="L1" s="50" t="e">
        <f>K4</f>
        <v>#VALUE!</v>
      </c>
    </row>
    <row r="2" spans="1:12" ht="15.75" thickTop="1">
      <c r="B2" t="e">
        <v>#VALUE!</v>
      </c>
      <c r="C2" s="51" t="e">
        <v>#VALUE!</v>
      </c>
      <c r="D2" t="e">
        <v>#VALUE!</v>
      </c>
      <c r="E2">
        <v>1983</v>
      </c>
      <c r="F2">
        <v>116.8</v>
      </c>
      <c r="G2">
        <f t="array" ref="G2:H6">LOGEST(F2:F2,E2:E2,TRUE, TRUE)</f>
        <v>1</v>
      </c>
      <c r="H2">
        <v>116.8</v>
      </c>
      <c r="K2" t="e">
        <f t="array" ref="K2:L6">LOGEST(J1:J2,I1:I2,TRUE, TRUE)</f>
        <v>#VALUE!</v>
      </c>
      <c r="L2" t="e">
        <v>#VALUE!</v>
      </c>
    </row>
    <row r="3" spans="1:12">
      <c r="A3" t="s">
        <v>95</v>
      </c>
      <c r="B3" s="48" t="e">
        <f>AVERAGE(B2:B2)</f>
        <v>#VALUE!</v>
      </c>
      <c r="C3" s="48" t="e">
        <f>AVERAGE(C2:C2)</f>
        <v>#VALUE!</v>
      </c>
      <c r="D3" s="48" t="e">
        <f>AVERAGE(D2:D2)</f>
        <v>#VALUE!</v>
      </c>
      <c r="E3" s="48">
        <f>AVERAGE(E2:E2)</f>
        <v>1983</v>
      </c>
      <c r="F3" s="48">
        <f>AVERAGE(F2:F2)</f>
        <v>116.8</v>
      </c>
      <c r="G3">
        <v>0</v>
      </c>
      <c r="H3">
        <v>0</v>
      </c>
      <c r="K3" t="e">
        <v>#VALUE!</v>
      </c>
      <c r="L3" t="e">
        <v>#VALUE!</v>
      </c>
    </row>
    <row r="4" spans="1:12" ht="15.75" thickBot="1">
      <c r="A4" t="s">
        <v>96</v>
      </c>
      <c r="B4" s="48" t="e">
        <f>STDEV(B2:B2)</f>
        <v>#VALUE!</v>
      </c>
      <c r="C4" s="48" t="e">
        <f>STDEV(C2:C2)</f>
        <v>#VALUE!</v>
      </c>
      <c r="D4" s="48" t="e">
        <f>STDEV(D2:D2)</f>
        <v>#VALUE!</v>
      </c>
      <c r="E4" s="48" t="e">
        <f>STDEV(E2:E2)</f>
        <v>#DIV/0!</v>
      </c>
      <c r="F4" s="48" t="e">
        <f>STDEV(F2:F2)</f>
        <v>#DIV/0!</v>
      </c>
      <c r="G4">
        <v>1</v>
      </c>
      <c r="H4">
        <v>0</v>
      </c>
      <c r="K4" t="e">
        <v>#VALUE!</v>
      </c>
      <c r="L4" t="e">
        <v>#VALUE!</v>
      </c>
    </row>
    <row r="5" spans="1:12" ht="16.5" thickTop="1" thickBot="1">
      <c r="A5" t="s">
        <v>97</v>
      </c>
      <c r="B5" s="48" t="e">
        <f>MIN(B2:B2)</f>
        <v>#VALUE!</v>
      </c>
      <c r="C5" s="48" t="e">
        <f>MIN(C2:C2)</f>
        <v>#VALUE!</v>
      </c>
      <c r="D5" s="48" t="e">
        <f>MIN(D2:D2)</f>
        <v>#VALUE!</v>
      </c>
      <c r="E5" s="48">
        <f>MIN(E2:E2)</f>
        <v>1983</v>
      </c>
      <c r="F5" s="48">
        <f>MIN(F2:F2)</f>
        <v>116.8</v>
      </c>
      <c r="G5" t="e">
        <v>#NUM!</v>
      </c>
      <c r="H5">
        <v>0</v>
      </c>
      <c r="K5" s="47" t="e">
        <v>#VALUE!</v>
      </c>
      <c r="L5" t="e">
        <v>#VALUE!</v>
      </c>
    </row>
    <row r="6" spans="1:12" ht="15.75" thickTop="1">
      <c r="A6" t="s">
        <v>98</v>
      </c>
      <c r="B6" s="48" t="e">
        <f>MAX(B2:B2)</f>
        <v>#VALUE!</v>
      </c>
      <c r="C6" s="48" t="e">
        <f>MAX(C2:C2)</f>
        <v>#VALUE!</v>
      </c>
      <c r="D6" s="48" t="e">
        <f>MAX(D2:D2)</f>
        <v>#VALUE!</v>
      </c>
      <c r="E6" s="48">
        <f>MAX(E2:E2)</f>
        <v>1983</v>
      </c>
      <c r="F6" s="48">
        <f>MAX(F2:F2)</f>
        <v>116.8</v>
      </c>
      <c r="G6">
        <v>0</v>
      </c>
      <c r="H6">
        <v>0</v>
      </c>
      <c r="K6" t="e">
        <v>#VALUE!</v>
      </c>
      <c r="L6" t="e">
        <v>#VALUE!</v>
      </c>
    </row>
    <row r="7" spans="1:12">
      <c r="A7" t="s">
        <v>99</v>
      </c>
      <c r="B7" s="48" t="e">
        <f>ABS(B6-B5)</f>
        <v>#VALUE!</v>
      </c>
      <c r="C7" s="48" t="e">
        <f>ABS(C6-C5)</f>
        <v>#VALUE!</v>
      </c>
      <c r="D7" s="48" t="e">
        <f>ABS(D6-D5)</f>
        <v>#VALUE!</v>
      </c>
      <c r="E7" s="48">
        <f>ABS(E6-E5)</f>
        <v>0</v>
      </c>
      <c r="F7" s="48">
        <f>ABS(F6-F5)</f>
        <v>0</v>
      </c>
      <c r="G7" t="s">
        <v>76</v>
      </c>
      <c r="H7" t="e">
        <f>TINV(0.0455,H5)</f>
        <v>#NUM!</v>
      </c>
    </row>
    <row r="8" spans="1:12">
      <c r="A8" t="s">
        <v>100</v>
      </c>
      <c r="B8" s="48">
        <f>COUNT(B2:B2)</f>
        <v>0</v>
      </c>
      <c r="G8" t="s">
        <v>77</v>
      </c>
      <c r="H8" t="e">
        <f>H7*G3</f>
        <v>#NUM!</v>
      </c>
    </row>
    <row r="9" spans="1:12">
      <c r="G9" t="s">
        <v>78</v>
      </c>
      <c r="H9" t="e">
        <f>G2+H8</f>
        <v>#NUM!</v>
      </c>
    </row>
    <row r="10" spans="1:12">
      <c r="G10" t="s">
        <v>79</v>
      </c>
      <c r="H10" t="e">
        <f>G2-H8</f>
        <v>#NUM!</v>
      </c>
    </row>
    <row r="11" spans="1:12">
      <c r="G11" t="s">
        <v>80</v>
      </c>
      <c r="H11" s="52">
        <f>LN(G2)</f>
        <v>0</v>
      </c>
    </row>
    <row r="12" spans="1:12">
      <c r="G12" t="s">
        <v>81</v>
      </c>
      <c r="H12" s="52" t="e">
        <f>LN(H9)</f>
        <v>#NUM!</v>
      </c>
    </row>
    <row r="13" spans="1:12">
      <c r="G13" t="s">
        <v>82</v>
      </c>
      <c r="H13" s="52" t="e">
        <f>LN(H10)</f>
        <v>#NUM!</v>
      </c>
    </row>
    <row r="14" spans="1:12">
      <c r="G14" t="s">
        <v>83</v>
      </c>
      <c r="H14" s="52" t="e">
        <f>H12-H11</f>
        <v>#NUM!</v>
      </c>
    </row>
    <row r="15" spans="1:12">
      <c r="G15" t="s">
        <v>84</v>
      </c>
      <c r="H15" s="52" t="e">
        <f>H11-H13</f>
        <v>#NUM!</v>
      </c>
    </row>
    <row r="16" spans="1:12">
      <c r="G16" t="s">
        <v>85</v>
      </c>
      <c r="H16" s="53" t="e">
        <f>AVERAGE(H14:H15)</f>
        <v>#NUM!</v>
      </c>
    </row>
    <row r="17" spans="7:8">
      <c r="G17" t="s">
        <v>86</v>
      </c>
      <c r="H17" t="e">
        <f>TINV(0.3173,H5)</f>
        <v>#NUM!</v>
      </c>
    </row>
    <row r="18" spans="7:8">
      <c r="G18" t="s">
        <v>87</v>
      </c>
      <c r="H18" t="e">
        <f>H17*G3</f>
        <v>#NUM!</v>
      </c>
    </row>
    <row r="19" spans="7:8">
      <c r="G19" t="s">
        <v>88</v>
      </c>
      <c r="H19" t="e">
        <f>G2+H18</f>
        <v>#NUM!</v>
      </c>
    </row>
    <row r="20" spans="7:8">
      <c r="G20" t="s">
        <v>89</v>
      </c>
      <c r="H20" t="e">
        <f>G2-H18</f>
        <v>#NUM!</v>
      </c>
    </row>
    <row r="21" spans="7:8">
      <c r="G21" t="s">
        <v>80</v>
      </c>
      <c r="H21" s="52">
        <f>LN(G2)</f>
        <v>0</v>
      </c>
    </row>
    <row r="22" spans="7:8">
      <c r="G22" t="s">
        <v>90</v>
      </c>
      <c r="H22" s="52" t="e">
        <f>LN(H19)</f>
        <v>#NUM!</v>
      </c>
    </row>
    <row r="23" spans="7:8">
      <c r="G23" t="s">
        <v>91</v>
      </c>
      <c r="H23" s="52" t="e">
        <f>LN(H20)</f>
        <v>#NUM!</v>
      </c>
    </row>
    <row r="24" spans="7:8">
      <c r="G24" t="s">
        <v>92</v>
      </c>
      <c r="H24" s="52" t="e">
        <f>H22-H21</f>
        <v>#NUM!</v>
      </c>
    </row>
    <row r="25" spans="7:8">
      <c r="G25" t="s">
        <v>93</v>
      </c>
      <c r="H25" s="52" t="e">
        <f>H21-H23</f>
        <v>#NUM!</v>
      </c>
    </row>
    <row r="26" spans="7:8">
      <c r="G26" t="s">
        <v>94</v>
      </c>
      <c r="H26" s="53" t="e">
        <f>AVERAGE(H24:H25)</f>
        <v>#NUM!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AR26"/>
  <sheetViews>
    <sheetView workbookViewId="0">
      <selection activeCell="F1" sqref="F1"/>
    </sheetView>
  </sheetViews>
  <sheetFormatPr defaultRowHeight="15"/>
  <sheetData>
    <row r="1" spans="1:44" ht="16.5" thickTop="1" thickBot="1">
      <c r="B1" s="48" t="s">
        <v>73</v>
      </c>
      <c r="C1" s="48" t="s">
        <v>74</v>
      </c>
      <c r="D1" s="48" t="s">
        <v>75</v>
      </c>
      <c r="E1" s="48" t="s">
        <v>0</v>
      </c>
      <c r="F1" s="48" t="s">
        <v>62</v>
      </c>
      <c r="G1" s="49">
        <f>LN(G2)</f>
        <v>1.3335149841002331E-2</v>
      </c>
      <c r="H1" s="50">
        <f>G4</f>
        <v>0.1375774245239734</v>
      </c>
      <c r="I1" t="s">
        <v>0</v>
      </c>
      <c r="J1" t="s">
        <v>62</v>
      </c>
      <c r="K1" s="49">
        <f>LN(K2)</f>
        <v>5.596287770324739E-3</v>
      </c>
      <c r="L1" s="50">
        <f>K4</f>
        <v>3.4937719064722261E-2</v>
      </c>
      <c r="M1" t="s">
        <v>0</v>
      </c>
      <c r="N1" t="s">
        <v>62</v>
      </c>
      <c r="O1" s="49">
        <f>LN(O2)</f>
        <v>1.6419928318265668E-2</v>
      </c>
      <c r="P1" s="50">
        <f>O4</f>
        <v>0.18194355982386728</v>
      </c>
      <c r="Q1" t="s">
        <v>0</v>
      </c>
      <c r="R1" t="s">
        <v>62</v>
      </c>
      <c r="S1" s="49">
        <f>LN(S2)</f>
        <v>1.0178861791610197E-2</v>
      </c>
      <c r="T1" s="50">
        <f>S4</f>
        <v>8.0731897288334575E-2</v>
      </c>
      <c r="U1" t="s">
        <v>0</v>
      </c>
      <c r="V1" t="s">
        <v>62</v>
      </c>
      <c r="W1" s="49">
        <f>LN(W2)</f>
        <v>1.6958898354968121E-2</v>
      </c>
      <c r="X1" s="50">
        <f>W4</f>
        <v>0.21193825048294107</v>
      </c>
      <c r="Y1" t="s">
        <v>0</v>
      </c>
      <c r="Z1" t="s">
        <v>62</v>
      </c>
      <c r="AA1" s="49">
        <f>LN(AA2)</f>
        <v>1.3232445228107752E-2</v>
      </c>
      <c r="AB1" s="50">
        <f>AA4</f>
        <v>0.13520631695437116</v>
      </c>
      <c r="AC1" t="s">
        <v>0</v>
      </c>
      <c r="AD1" t="s">
        <v>62</v>
      </c>
      <c r="AE1" s="49">
        <f>LN(AE2)</f>
        <v>1.1793591021354152E-2</v>
      </c>
      <c r="AF1" s="50">
        <f>AE4</f>
        <v>0.14512390026863584</v>
      </c>
      <c r="AG1" t="s">
        <v>0</v>
      </c>
      <c r="AH1" t="s">
        <v>62</v>
      </c>
      <c r="AI1" s="49">
        <f>LN(AI2)</f>
        <v>7.2484458239139267E-3</v>
      </c>
      <c r="AJ1" s="50">
        <f>AI4</f>
        <v>4.5509919352046777E-2</v>
      </c>
      <c r="AK1" t="s">
        <v>0</v>
      </c>
      <c r="AL1" t="s">
        <v>62</v>
      </c>
      <c r="AM1" s="49">
        <f>LN(AM2)</f>
        <v>1.8898099424321156E-2</v>
      </c>
      <c r="AN1" s="50">
        <f>AM4</f>
        <v>0.23518845420012255</v>
      </c>
      <c r="AO1" t="s">
        <v>0</v>
      </c>
      <c r="AP1" t="s">
        <v>62</v>
      </c>
      <c r="AQ1" s="49">
        <f>LN(AQ2)</f>
        <v>2.1324342014365769E-2</v>
      </c>
      <c r="AR1" s="50">
        <f>AQ4</f>
        <v>0.246891402439082</v>
      </c>
    </row>
    <row r="2" spans="1:44" ht="15.75" thickTop="1">
      <c r="B2">
        <v>5.596287770324739E-3</v>
      </c>
      <c r="C2" s="51">
        <v>3.4937719064722261E-2</v>
      </c>
      <c r="D2">
        <v>0.21721532229523771</v>
      </c>
      <c r="E2">
        <v>1889</v>
      </c>
      <c r="F2">
        <v>15.2</v>
      </c>
      <c r="G2">
        <f t="array" ref="G2:H6">LOGEST(F2:F10,E2:E10,TRUE, TRUE)</f>
        <v>1.0134244594959732</v>
      </c>
      <c r="H2">
        <v>1.0745198129568085E-9</v>
      </c>
      <c r="I2">
        <v>1890</v>
      </c>
      <c r="J2">
        <v>200.8</v>
      </c>
      <c r="K2">
        <f t="array" ref="K2:L6">LOGEST(J2:J9,I2:I9,TRUE, TRUE)</f>
        <v>1.0056119762408073</v>
      </c>
      <c r="L2">
        <v>4.1916164866032789E-3</v>
      </c>
      <c r="M2">
        <v>1889</v>
      </c>
      <c r="N2">
        <v>15.2</v>
      </c>
      <c r="O2">
        <f t="array" ref="O2:P6">LOGEST(N2:N9,M2:M9,TRUE, TRUE)</f>
        <v>1.0165554762206017</v>
      </c>
      <c r="P2">
        <v>2.52744878945687E-12</v>
      </c>
      <c r="Q2">
        <v>1889</v>
      </c>
      <c r="R2">
        <v>15.2</v>
      </c>
      <c r="S2">
        <f t="array" ref="S2:T6">LOGEST(R2:R9,Q2:Q9,TRUE, TRUE)</f>
        <v>1.0102308426241626</v>
      </c>
      <c r="T2">
        <v>5.2896051319547588E-7</v>
      </c>
      <c r="U2">
        <v>1889</v>
      </c>
      <c r="V2">
        <v>15.2</v>
      </c>
      <c r="W2">
        <f t="array" ref="W2:X6">LOGEST(V2:V9,U2:U9,TRUE, TRUE)</f>
        <v>1.0171035168383997</v>
      </c>
      <c r="X2">
        <v>8.5224590997266848E-13</v>
      </c>
      <c r="Y2">
        <v>1889</v>
      </c>
      <c r="Z2">
        <v>15.2</v>
      </c>
      <c r="AA2">
        <f t="array" ref="AA2:AB6">LOGEST(Z2:Z9,Y2:Y9,TRUE, TRUE)</f>
        <v>1.0133203814739007</v>
      </c>
      <c r="AB2">
        <v>1.331656708435504E-9</v>
      </c>
      <c r="AC2">
        <v>1889</v>
      </c>
      <c r="AD2">
        <v>15.2</v>
      </c>
      <c r="AE2">
        <f t="array" ref="AE2:AF6">LOGEST(AD2:AD9,AC2:AC9,TRUE, TRUE)</f>
        <v>1.011863409616635</v>
      </c>
      <c r="AF2">
        <v>1.6784792222543108E-8</v>
      </c>
      <c r="AG2">
        <v>1889</v>
      </c>
      <c r="AH2">
        <v>15.2</v>
      </c>
      <c r="AI2">
        <f t="array" ref="AI2:AJ6">LOGEST(AH2:AH9,AG2:AG9,TRUE, TRUE)</f>
        <v>1.0072747793947145</v>
      </c>
      <c r="AJ2">
        <v>1.1003494626902498E-4</v>
      </c>
      <c r="AK2">
        <v>1889</v>
      </c>
      <c r="AL2">
        <v>15.2</v>
      </c>
      <c r="AM2">
        <f t="array" ref="AM2:AN6">LOGEST(AL2:AL9,AK2:AK9,TRUE, TRUE)</f>
        <v>1.019077798711965</v>
      </c>
      <c r="AN2">
        <v>2.8197612664494185E-14</v>
      </c>
      <c r="AO2">
        <v>1889</v>
      </c>
      <c r="AP2">
        <v>15.2</v>
      </c>
      <c r="AQ2">
        <f t="array" ref="AQ2:AR6">LOGEST(AP2:AP9,AO2:AO9,TRUE, TRUE)</f>
        <v>1.0215533305758064</v>
      </c>
      <c r="AR2">
        <v>2.6636275709388657E-16</v>
      </c>
    </row>
    <row r="3" spans="1:44">
      <c r="B3">
        <v>1.6419928318265668E-2</v>
      </c>
      <c r="C3" s="51">
        <v>0.18194355982386728</v>
      </c>
      <c r="D3">
        <v>1.3344572639855536</v>
      </c>
      <c r="E3">
        <v>1890</v>
      </c>
      <c r="F3">
        <v>200.8</v>
      </c>
      <c r="G3">
        <v>1.2619302489375801E-2</v>
      </c>
      <c r="H3">
        <v>24.321639070167254</v>
      </c>
      <c r="I3">
        <v>1892</v>
      </c>
      <c r="J3">
        <v>42.7</v>
      </c>
      <c r="K3">
        <v>1.2007561233607755E-2</v>
      </c>
      <c r="L3">
        <v>23.199506367002275</v>
      </c>
      <c r="M3">
        <v>1892</v>
      </c>
      <c r="N3">
        <v>42.7</v>
      </c>
      <c r="O3">
        <v>1.4214085446530578E-2</v>
      </c>
      <c r="P3">
        <v>27.460938512321189</v>
      </c>
      <c r="Q3">
        <v>1890</v>
      </c>
      <c r="R3">
        <v>200.8</v>
      </c>
      <c r="S3">
        <v>1.4022392148137063E-2</v>
      </c>
      <c r="T3">
        <v>27.087164651689715</v>
      </c>
      <c r="U3">
        <v>1890</v>
      </c>
      <c r="V3">
        <v>200.8</v>
      </c>
      <c r="W3">
        <v>1.33504979295651E-2</v>
      </c>
      <c r="X3">
        <v>25.781076691618303</v>
      </c>
      <c r="Y3">
        <v>1890</v>
      </c>
      <c r="Z3">
        <v>200.8</v>
      </c>
      <c r="AA3">
        <v>1.3662250464091825E-2</v>
      </c>
      <c r="AB3">
        <v>26.345952367814718</v>
      </c>
      <c r="AC3">
        <v>1890</v>
      </c>
      <c r="AD3">
        <v>200.8</v>
      </c>
      <c r="AE3">
        <v>1.1685641399883033E-2</v>
      </c>
      <c r="AF3">
        <v>22.509473002626454</v>
      </c>
      <c r="AG3">
        <v>1890</v>
      </c>
      <c r="AH3">
        <v>200.8</v>
      </c>
      <c r="AI3">
        <v>1.3551954936119059E-2</v>
      </c>
      <c r="AJ3">
        <v>26.049470079442216</v>
      </c>
      <c r="AK3">
        <v>1890</v>
      </c>
      <c r="AL3">
        <v>200.8</v>
      </c>
      <c r="AM3">
        <v>1.3912709698098174E-2</v>
      </c>
      <c r="AN3">
        <v>26.74112923806403</v>
      </c>
      <c r="AO3">
        <v>1890</v>
      </c>
      <c r="AP3">
        <v>200.8</v>
      </c>
      <c r="AQ3">
        <v>1.5204629212499472E-2</v>
      </c>
      <c r="AR3">
        <v>29.196914661324474</v>
      </c>
    </row>
    <row r="4" spans="1:44" ht="15.75" thickBot="1">
      <c r="B4">
        <v>1.0178861791610197E-2</v>
      </c>
      <c r="C4" s="51">
        <v>8.0731897288334575E-2</v>
      </c>
      <c r="D4">
        <v>0.52693156903970162</v>
      </c>
      <c r="E4">
        <v>1892</v>
      </c>
      <c r="F4">
        <v>42.7</v>
      </c>
      <c r="G4">
        <v>0.1375774245239734</v>
      </c>
      <c r="H4">
        <v>1.3628846688525864</v>
      </c>
      <c r="I4">
        <v>1897</v>
      </c>
      <c r="J4">
        <v>326.7</v>
      </c>
      <c r="K4">
        <v>3.4937719064722261E-2</v>
      </c>
      <c r="L4">
        <v>1.2031252794685023</v>
      </c>
      <c r="M4">
        <v>1897</v>
      </c>
      <c r="N4">
        <v>326.7</v>
      </c>
      <c r="O4">
        <v>0.18194355982386728</v>
      </c>
      <c r="P4">
        <v>1.4301852969789146</v>
      </c>
      <c r="Q4">
        <v>1897</v>
      </c>
      <c r="R4">
        <v>326.7</v>
      </c>
      <c r="S4">
        <v>8.0731897288334575E-2</v>
      </c>
      <c r="T4">
        <v>1.4221412366045856</v>
      </c>
      <c r="U4">
        <v>1892</v>
      </c>
      <c r="V4">
        <v>42.7</v>
      </c>
      <c r="W4">
        <v>0.21193825048294107</v>
      </c>
      <c r="X4">
        <v>1.3778528840534572</v>
      </c>
      <c r="Y4">
        <v>1892</v>
      </c>
      <c r="Z4">
        <v>42.7</v>
      </c>
      <c r="AA4">
        <v>0.13520631695437116</v>
      </c>
      <c r="AB4">
        <v>1.4709619169521513</v>
      </c>
      <c r="AC4">
        <v>1892</v>
      </c>
      <c r="AD4">
        <v>42.7</v>
      </c>
      <c r="AE4">
        <v>0.14512390026863584</v>
      </c>
      <c r="AF4">
        <v>1.2571097247533221</v>
      </c>
      <c r="AG4">
        <v>1892</v>
      </c>
      <c r="AH4">
        <v>42.7</v>
      </c>
      <c r="AI4">
        <v>4.5509919352046777E-2</v>
      </c>
      <c r="AJ4">
        <v>1.3397171620990107</v>
      </c>
      <c r="AK4">
        <v>1892</v>
      </c>
      <c r="AL4">
        <v>42.7</v>
      </c>
      <c r="AM4">
        <v>0.23518845420012255</v>
      </c>
      <c r="AN4">
        <v>1.3687942915296076</v>
      </c>
      <c r="AO4">
        <v>1892</v>
      </c>
      <c r="AP4">
        <v>42.7</v>
      </c>
      <c r="AQ4">
        <v>0.246891402439082</v>
      </c>
      <c r="AR4">
        <v>1.3714541836486274</v>
      </c>
    </row>
    <row r="5" spans="1:44" ht="16.5" thickTop="1" thickBot="1">
      <c r="B5">
        <v>1.6958898354968121E-2</v>
      </c>
      <c r="C5" s="51">
        <v>0.21193825048294107</v>
      </c>
      <c r="D5">
        <v>1.6136165772249802</v>
      </c>
      <c r="E5">
        <v>1897</v>
      </c>
      <c r="F5">
        <v>326.7</v>
      </c>
      <c r="G5">
        <v>1.1166706427371162</v>
      </c>
      <c r="H5">
        <v>7</v>
      </c>
      <c r="I5">
        <v>1919</v>
      </c>
      <c r="J5">
        <v>122.3</v>
      </c>
      <c r="K5" s="47">
        <v>0.21721532229523771</v>
      </c>
      <c r="L5">
        <v>6</v>
      </c>
      <c r="M5">
        <v>1919</v>
      </c>
      <c r="N5">
        <v>122.3</v>
      </c>
      <c r="O5" s="47">
        <v>1.3344572639855536</v>
      </c>
      <c r="P5">
        <v>6</v>
      </c>
      <c r="Q5">
        <v>1919</v>
      </c>
      <c r="R5">
        <v>122.3</v>
      </c>
      <c r="S5" s="47">
        <v>0.52693156903970162</v>
      </c>
      <c r="T5">
        <v>6</v>
      </c>
      <c r="U5">
        <v>1919</v>
      </c>
      <c r="V5">
        <v>122.3</v>
      </c>
      <c r="W5" s="47">
        <v>1.6136165772249802</v>
      </c>
      <c r="X5">
        <v>6</v>
      </c>
      <c r="Y5">
        <v>1897</v>
      </c>
      <c r="Z5">
        <v>326.7</v>
      </c>
      <c r="AA5" s="47">
        <v>0.93807103084889654</v>
      </c>
      <c r="AB5">
        <v>6</v>
      </c>
      <c r="AC5">
        <v>1897</v>
      </c>
      <c r="AD5">
        <v>326.7</v>
      </c>
      <c r="AE5" s="47">
        <v>1.0185609375270135</v>
      </c>
      <c r="AF5">
        <v>6</v>
      </c>
      <c r="AG5">
        <v>1897</v>
      </c>
      <c r="AH5">
        <v>326.7</v>
      </c>
      <c r="AI5" s="47">
        <v>0.28607894586700666</v>
      </c>
      <c r="AJ5">
        <v>6</v>
      </c>
      <c r="AK5">
        <v>1897</v>
      </c>
      <c r="AL5">
        <v>326.7</v>
      </c>
      <c r="AM5" s="47">
        <v>1.8450698514558976</v>
      </c>
      <c r="AN5">
        <v>6</v>
      </c>
      <c r="AO5">
        <v>1897</v>
      </c>
      <c r="AP5">
        <v>326.7</v>
      </c>
      <c r="AQ5" s="47">
        <v>1.9669784934498342</v>
      </c>
      <c r="AR5">
        <v>6</v>
      </c>
    </row>
    <row r="6" spans="1:44" ht="15.75" thickTop="1">
      <c r="B6">
        <v>1.3232445228107752E-2</v>
      </c>
      <c r="C6" s="51">
        <v>0.13520631695437116</v>
      </c>
      <c r="D6">
        <v>0.93807103084889654</v>
      </c>
      <c r="E6">
        <v>1919</v>
      </c>
      <c r="F6">
        <v>122.3</v>
      </c>
      <c r="G6">
        <v>2.0741650450330855</v>
      </c>
      <c r="H6">
        <v>13.002182344153969</v>
      </c>
      <c r="I6">
        <v>1936</v>
      </c>
      <c r="J6">
        <v>1019.9</v>
      </c>
      <c r="K6">
        <v>0.31442144633677849</v>
      </c>
      <c r="L6">
        <v>8.6850626285769703</v>
      </c>
      <c r="M6">
        <v>1936</v>
      </c>
      <c r="N6">
        <v>1019.9</v>
      </c>
      <c r="O6">
        <v>2.7295388997151999</v>
      </c>
      <c r="P6">
        <v>12.272579902167998</v>
      </c>
      <c r="Q6">
        <v>1936</v>
      </c>
      <c r="R6">
        <v>1019.9</v>
      </c>
      <c r="S6">
        <v>1.0657115616021677</v>
      </c>
      <c r="T6">
        <v>12.13491418110732</v>
      </c>
      <c r="U6">
        <v>1936</v>
      </c>
      <c r="V6">
        <v>1019.9</v>
      </c>
      <c r="W6">
        <v>3.0634164922107487</v>
      </c>
      <c r="X6">
        <v>11.39087142056658</v>
      </c>
      <c r="Y6">
        <v>1936</v>
      </c>
      <c r="Z6">
        <v>1019.9</v>
      </c>
      <c r="AA6">
        <v>2.0297314570387783</v>
      </c>
      <c r="AB6">
        <v>12.982373766741286</v>
      </c>
      <c r="AC6">
        <v>1919</v>
      </c>
      <c r="AD6">
        <v>122.3</v>
      </c>
      <c r="AE6">
        <v>1.6096571710695073</v>
      </c>
      <c r="AF6">
        <v>9.4819491604162405</v>
      </c>
      <c r="AG6">
        <v>1919</v>
      </c>
      <c r="AH6">
        <v>122.3</v>
      </c>
      <c r="AI6">
        <v>0.51346652864857667</v>
      </c>
      <c r="AJ6">
        <v>10.769052446535762</v>
      </c>
      <c r="AK6">
        <v>1919</v>
      </c>
      <c r="AL6">
        <v>122.3</v>
      </c>
      <c r="AM6">
        <v>3.4569188376418261</v>
      </c>
      <c r="AN6">
        <v>11.241586875144243</v>
      </c>
      <c r="AO6">
        <v>1919</v>
      </c>
      <c r="AP6">
        <v>122.3</v>
      </c>
      <c r="AQ6">
        <v>3.6996634472441414</v>
      </c>
      <c r="AR6">
        <v>11.285319467083937</v>
      </c>
    </row>
    <row r="7" spans="1:44">
      <c r="B7">
        <v>1.1793591021354152E-2</v>
      </c>
      <c r="C7" s="51">
        <v>0.14512390026863584</v>
      </c>
      <c r="D7">
        <v>1.0185609375270135</v>
      </c>
      <c r="E7">
        <v>1936</v>
      </c>
      <c r="F7">
        <v>1019.9</v>
      </c>
      <c r="G7" t="s">
        <v>76</v>
      </c>
      <c r="H7">
        <f>TINV(0.0455,H5)</f>
        <v>2.4288090818068513</v>
      </c>
      <c r="I7">
        <v>1968</v>
      </c>
      <c r="J7">
        <v>974.4</v>
      </c>
      <c r="K7" t="s">
        <v>76</v>
      </c>
      <c r="L7">
        <f>TINV(0.0455,L5)</f>
        <v>2.5165283449900864</v>
      </c>
      <c r="M7">
        <v>1968</v>
      </c>
      <c r="N7">
        <v>974.4</v>
      </c>
      <c r="O7" t="s">
        <v>76</v>
      </c>
      <c r="P7">
        <f>TINV(0.0455,P5)</f>
        <v>2.5165283449900864</v>
      </c>
      <c r="Q7">
        <v>1968</v>
      </c>
      <c r="R7">
        <v>974.4</v>
      </c>
      <c r="S7" t="s">
        <v>76</v>
      </c>
      <c r="T7">
        <f>TINV(0.0455,T5)</f>
        <v>2.5165283449900864</v>
      </c>
      <c r="U7">
        <v>1968</v>
      </c>
      <c r="V7">
        <v>974.4</v>
      </c>
      <c r="W7" t="s">
        <v>76</v>
      </c>
      <c r="X7">
        <f>TINV(0.0455,X5)</f>
        <v>2.5165283449900864</v>
      </c>
      <c r="Y7">
        <v>1968</v>
      </c>
      <c r="Z7">
        <v>974.4</v>
      </c>
      <c r="AA7" t="s">
        <v>76</v>
      </c>
      <c r="AB7">
        <f>TINV(0.0455,AB5)</f>
        <v>2.5165283449900864</v>
      </c>
      <c r="AC7">
        <v>1968</v>
      </c>
      <c r="AD7">
        <v>974.4</v>
      </c>
      <c r="AE7" t="s">
        <v>76</v>
      </c>
      <c r="AF7">
        <f>TINV(0.0455,AF5)</f>
        <v>2.5165283449900864</v>
      </c>
      <c r="AG7">
        <v>1936</v>
      </c>
      <c r="AH7">
        <v>1019.9</v>
      </c>
      <c r="AI7" t="s">
        <v>76</v>
      </c>
      <c r="AJ7">
        <f>TINV(0.0455,AJ5)</f>
        <v>2.5165283449900864</v>
      </c>
      <c r="AK7">
        <v>1936</v>
      </c>
      <c r="AL7">
        <v>1019.9</v>
      </c>
      <c r="AM7" t="s">
        <v>76</v>
      </c>
      <c r="AN7">
        <f>TINV(0.0455,AN5)</f>
        <v>2.5165283449900864</v>
      </c>
      <c r="AO7">
        <v>1936</v>
      </c>
      <c r="AP7">
        <v>1019.9</v>
      </c>
    </row>
    <row r="8" spans="1:44">
      <c r="B8">
        <v>7.2484458239139267E-3</v>
      </c>
      <c r="C8" s="51">
        <v>4.5509919352046777E-2</v>
      </c>
      <c r="D8">
        <v>0.28607894586700666</v>
      </c>
      <c r="E8">
        <v>1968</v>
      </c>
      <c r="F8">
        <v>974.4</v>
      </c>
      <c r="G8" t="s">
        <v>77</v>
      </c>
      <c r="H8">
        <f>H7*G3</f>
        <v>3.064987649226375E-2</v>
      </c>
      <c r="I8">
        <v>1969</v>
      </c>
      <c r="J8">
        <v>87</v>
      </c>
      <c r="K8" t="s">
        <v>77</v>
      </c>
      <c r="L8">
        <f>L7*K3</f>
        <v>3.0217368198578044E-2</v>
      </c>
      <c r="M8">
        <v>1969</v>
      </c>
      <c r="N8">
        <v>87</v>
      </c>
      <c r="O8" t="s">
        <v>77</v>
      </c>
      <c r="P8">
        <f>P7*O3</f>
        <v>3.5770148924305266E-2</v>
      </c>
      <c r="Q8">
        <v>1969</v>
      </c>
      <c r="R8">
        <v>87</v>
      </c>
      <c r="S8" t="s">
        <v>77</v>
      </c>
      <c r="T8">
        <f>T7*S3</f>
        <v>3.5287747305353348E-2</v>
      </c>
      <c r="U8">
        <v>1969</v>
      </c>
      <c r="V8">
        <v>87</v>
      </c>
      <c r="W8" t="s">
        <v>77</v>
      </c>
      <c r="X8">
        <f>X7*W3</f>
        <v>3.3596906459482032E-2</v>
      </c>
      <c r="Y8">
        <v>1969</v>
      </c>
      <c r="Z8">
        <v>87</v>
      </c>
      <c r="AA8" t="s">
        <v>77</v>
      </c>
      <c r="AB8">
        <f>AB7*AA3</f>
        <v>3.4381440549241041E-2</v>
      </c>
      <c r="AC8">
        <v>1969</v>
      </c>
      <c r="AD8">
        <v>87</v>
      </c>
      <c r="AE8" t="s">
        <v>77</v>
      </c>
      <c r="AF8">
        <f>AF7*AE3</f>
        <v>2.9407247812195284E-2</v>
      </c>
      <c r="AG8">
        <v>1969</v>
      </c>
      <c r="AH8">
        <v>87</v>
      </c>
      <c r="AI8" t="s">
        <v>77</v>
      </c>
      <c r="AJ8">
        <f>AJ7*AI3</f>
        <v>3.4103878726771925E-2</v>
      </c>
      <c r="AK8">
        <v>1968</v>
      </c>
      <c r="AL8">
        <v>974.4</v>
      </c>
      <c r="AM8" t="s">
        <v>77</v>
      </c>
      <c r="AN8">
        <f>AN7*AM3</f>
        <v>3.501172831088252E-2</v>
      </c>
      <c r="AO8">
        <v>1968</v>
      </c>
      <c r="AP8">
        <v>974.4</v>
      </c>
    </row>
    <row r="9" spans="1:44">
      <c r="B9">
        <v>1.8898099424321156E-2</v>
      </c>
      <c r="C9" s="51">
        <v>0.23518845420012255</v>
      </c>
      <c r="D9">
        <v>1.8450698514558976</v>
      </c>
      <c r="E9">
        <v>1969</v>
      </c>
      <c r="F9">
        <v>87</v>
      </c>
      <c r="G9" t="s">
        <v>78</v>
      </c>
      <c r="H9">
        <f>G2+H8</f>
        <v>1.044074335988237</v>
      </c>
      <c r="I9">
        <v>1983</v>
      </c>
      <c r="J9">
        <v>116.8</v>
      </c>
      <c r="K9" t="s">
        <v>78</v>
      </c>
      <c r="L9">
        <f>K2+L8</f>
        <v>1.0358293444393853</v>
      </c>
      <c r="M9">
        <v>1983</v>
      </c>
      <c r="N9">
        <v>116.8</v>
      </c>
      <c r="O9" t="s">
        <v>78</v>
      </c>
      <c r="P9">
        <f>O2+P8</f>
        <v>1.0523256251449069</v>
      </c>
      <c r="Q9">
        <v>1983</v>
      </c>
      <c r="R9">
        <v>116.8</v>
      </c>
      <c r="S9" t="s">
        <v>78</v>
      </c>
      <c r="T9">
        <f>S2+T8</f>
        <v>1.0455185899295161</v>
      </c>
      <c r="U9">
        <v>1983</v>
      </c>
      <c r="V9">
        <v>116.8</v>
      </c>
      <c r="W9" t="s">
        <v>78</v>
      </c>
      <c r="X9">
        <f>W2+X8</f>
        <v>1.0507004232978818</v>
      </c>
      <c r="Y9">
        <v>1983</v>
      </c>
      <c r="Z9">
        <v>116.8</v>
      </c>
      <c r="AA9" t="s">
        <v>78</v>
      </c>
      <c r="AB9">
        <f>AA2+AB8</f>
        <v>1.0477018220231418</v>
      </c>
      <c r="AC9">
        <v>1983</v>
      </c>
      <c r="AD9">
        <v>116.8</v>
      </c>
      <c r="AE9" t="s">
        <v>78</v>
      </c>
      <c r="AF9">
        <f>AE2+AF8</f>
        <v>1.0412706574288304</v>
      </c>
      <c r="AG9">
        <v>1983</v>
      </c>
      <c r="AH9">
        <v>116.8</v>
      </c>
      <c r="AI9" t="s">
        <v>78</v>
      </c>
      <c r="AJ9">
        <f>AI2+AJ8</f>
        <v>1.0413786581214866</v>
      </c>
      <c r="AK9">
        <v>1983</v>
      </c>
      <c r="AL9">
        <v>116.8</v>
      </c>
      <c r="AM9" t="s">
        <v>78</v>
      </c>
      <c r="AN9">
        <f>AM2+AN8</f>
        <v>1.0540895270228476</v>
      </c>
      <c r="AO9">
        <v>1969</v>
      </c>
      <c r="AP9">
        <v>87</v>
      </c>
    </row>
    <row r="10" spans="1:44">
      <c r="B10">
        <v>2.1324342014365769E-2</v>
      </c>
      <c r="C10" s="51">
        <v>0.246891402439082</v>
      </c>
      <c r="D10">
        <v>1.9669784934498342</v>
      </c>
      <c r="E10">
        <v>1983</v>
      </c>
      <c r="F10">
        <v>116.8</v>
      </c>
      <c r="G10" t="s">
        <v>79</v>
      </c>
      <c r="H10">
        <f>G2-H8</f>
        <v>0.98277458300370935</v>
      </c>
      <c r="K10" t="s">
        <v>79</v>
      </c>
      <c r="L10">
        <f>K2-L8</f>
        <v>0.97539460804222933</v>
      </c>
      <c r="O10" t="s">
        <v>79</v>
      </c>
      <c r="P10">
        <f>O2-P8</f>
        <v>0.98078532729629642</v>
      </c>
      <c r="S10" t="s">
        <v>79</v>
      </c>
      <c r="T10">
        <f>S2-T8</f>
        <v>0.97494309531880929</v>
      </c>
      <c r="W10" t="s">
        <v>79</v>
      </c>
      <c r="X10">
        <f>W2-X8</f>
        <v>0.98350661037891773</v>
      </c>
      <c r="AA10" t="s">
        <v>79</v>
      </c>
      <c r="AB10">
        <f>AA2-AB8</f>
        <v>0.97893894092465961</v>
      </c>
      <c r="AE10" t="s">
        <v>79</v>
      </c>
      <c r="AF10">
        <f>AE2-AF8</f>
        <v>0.98245616180443973</v>
      </c>
      <c r="AI10" t="s">
        <v>79</v>
      </c>
      <c r="AJ10">
        <f>AI2-AJ8</f>
        <v>0.97317090066794265</v>
      </c>
      <c r="AM10" t="s">
        <v>79</v>
      </c>
      <c r="AN10">
        <f>AM2-AN8</f>
        <v>0.98406607040108252</v>
      </c>
    </row>
    <row r="11" spans="1:44">
      <c r="A11" t="s">
        <v>95</v>
      </c>
      <c r="B11" s="48">
        <f>AVERAGE(B2:B10)</f>
        <v>1.3516766638581274E-2</v>
      </c>
      <c r="C11" s="48">
        <f>AVERAGE(C2:C10)</f>
        <v>0.14638571331934705</v>
      </c>
      <c r="D11" s="48">
        <f>AVERAGE(D2:D10)</f>
        <v>1.0829977768549024</v>
      </c>
      <c r="E11" s="48">
        <f>AVERAGE(E2:E10)</f>
        <v>1927</v>
      </c>
      <c r="F11" s="48">
        <f>AVERAGE(F2:F10)</f>
        <v>322.86666666666667</v>
      </c>
      <c r="G11" t="s">
        <v>80</v>
      </c>
      <c r="H11" s="52">
        <f>LN(G2)</f>
        <v>1.3335149841002331E-2</v>
      </c>
      <c r="K11" t="s">
        <v>80</v>
      </c>
      <c r="L11" s="52">
        <f>LN(K2)</f>
        <v>5.596287770324739E-3</v>
      </c>
      <c r="O11" t="s">
        <v>80</v>
      </c>
      <c r="P11" s="52">
        <f>LN(O2)</f>
        <v>1.6419928318265668E-2</v>
      </c>
      <c r="S11" t="s">
        <v>80</v>
      </c>
      <c r="T11" s="52">
        <f>LN(S2)</f>
        <v>1.0178861791610197E-2</v>
      </c>
      <c r="W11" t="s">
        <v>80</v>
      </c>
      <c r="X11" s="52">
        <f>LN(W2)</f>
        <v>1.6958898354968121E-2</v>
      </c>
      <c r="AA11" t="s">
        <v>80</v>
      </c>
      <c r="AB11" s="52">
        <f>LN(AA2)</f>
        <v>1.3232445228107752E-2</v>
      </c>
      <c r="AE11" t="s">
        <v>80</v>
      </c>
      <c r="AF11" s="52">
        <f>LN(AE2)</f>
        <v>1.1793591021354152E-2</v>
      </c>
      <c r="AI11" t="s">
        <v>80</v>
      </c>
      <c r="AJ11" s="52">
        <f>LN(AI2)</f>
        <v>7.2484458239139267E-3</v>
      </c>
      <c r="AM11" t="s">
        <v>80</v>
      </c>
      <c r="AN11" s="52">
        <f>LN(AM2)</f>
        <v>1.8898099424321156E-2</v>
      </c>
    </row>
    <row r="12" spans="1:44">
      <c r="A12" t="s">
        <v>96</v>
      </c>
      <c r="B12" s="48">
        <f>STDEV(B2:B10)</f>
        <v>5.3199060996008563E-3</v>
      </c>
      <c r="C12" s="48">
        <f>STDEV(C2:C10)</f>
        <v>7.9516029654875753E-2</v>
      </c>
      <c r="D12" s="48">
        <f>STDEV(D2:D10)</f>
        <v>0.65440701367950793</v>
      </c>
      <c r="E12" s="48">
        <f>STDEV(E2:E10)</f>
        <v>38.183766184073569</v>
      </c>
      <c r="F12" s="48">
        <f>STDEV(F2:F10)</f>
        <v>393.18281371392624</v>
      </c>
      <c r="G12" t="s">
        <v>81</v>
      </c>
      <c r="H12" s="52">
        <f>LN(H9)</f>
        <v>4.3130689979496678E-2</v>
      </c>
      <c r="K12" t="s">
        <v>81</v>
      </c>
      <c r="L12" s="52">
        <f>LN(L9)</f>
        <v>3.5202404823956431E-2</v>
      </c>
      <c r="O12" t="s">
        <v>81</v>
      </c>
      <c r="P12" s="52">
        <f>LN(P9)</f>
        <v>5.1002596026537519E-2</v>
      </c>
      <c r="S12" t="s">
        <v>81</v>
      </c>
      <c r="T12" s="52">
        <f>LN(T9)</f>
        <v>4.4513020627101385E-2</v>
      </c>
      <c r="W12" t="s">
        <v>81</v>
      </c>
      <c r="X12" s="52">
        <f>LN(X9)</f>
        <v>4.94570115847697E-2</v>
      </c>
      <c r="AA12" t="s">
        <v>81</v>
      </c>
      <c r="AB12" s="52">
        <f>LN(AB9)</f>
        <v>4.6599024444795419E-2</v>
      </c>
      <c r="AE12" t="s">
        <v>81</v>
      </c>
      <c r="AF12" s="52">
        <f>LN(AF9)</f>
        <v>4.0441753369427812E-2</v>
      </c>
      <c r="AI12" t="s">
        <v>81</v>
      </c>
      <c r="AJ12" s="52">
        <f>LN(AJ9)</f>
        <v>4.0545468086972014E-2</v>
      </c>
      <c r="AM12" t="s">
        <v>81</v>
      </c>
      <c r="AN12" s="52">
        <f>LN(AN9)</f>
        <v>5.2677386761332927E-2</v>
      </c>
    </row>
    <row r="13" spans="1:44">
      <c r="A13" t="s">
        <v>97</v>
      </c>
      <c r="B13" s="48">
        <f>MIN(B2:B10)</f>
        <v>5.596287770324739E-3</v>
      </c>
      <c r="C13" s="48">
        <f>MIN(C2:C10)</f>
        <v>3.4937719064722261E-2</v>
      </c>
      <c r="D13" s="48">
        <f>MIN(D2:D10)</f>
        <v>0.21721532229523771</v>
      </c>
      <c r="E13" s="48">
        <f>MIN(E2:E10)</f>
        <v>1889</v>
      </c>
      <c r="F13" s="48">
        <f>MIN(F2:F10)</f>
        <v>15.2</v>
      </c>
      <c r="G13" t="s">
        <v>82</v>
      </c>
      <c r="H13" s="52">
        <f>LN(H10)</f>
        <v>-1.7375500489123185E-2</v>
      </c>
      <c r="K13" t="s">
        <v>82</v>
      </c>
      <c r="L13" s="52">
        <f>LN(L10)</f>
        <v>-2.4913163666687135E-2</v>
      </c>
      <c r="O13" t="s">
        <v>82</v>
      </c>
      <c r="P13" s="52">
        <f>LN(P10)</f>
        <v>-1.9401673846535961E-2</v>
      </c>
      <c r="S13" t="s">
        <v>82</v>
      </c>
      <c r="T13" s="52">
        <f>LN(T10)</f>
        <v>-2.5376173463101507E-2</v>
      </c>
      <c r="W13" t="s">
        <v>82</v>
      </c>
      <c r="X13" s="52">
        <f>LN(X10)</f>
        <v>-1.6630919895572627E-2</v>
      </c>
      <c r="AA13" t="s">
        <v>82</v>
      </c>
      <c r="AB13" s="52">
        <f>LN(AB10)</f>
        <v>-2.1286007217214846E-2</v>
      </c>
      <c r="AE13" t="s">
        <v>82</v>
      </c>
      <c r="AF13" s="52">
        <f>LN(AF10)</f>
        <v>-1.7699555262739287E-2</v>
      </c>
      <c r="AI13" t="s">
        <v>82</v>
      </c>
      <c r="AJ13" s="52">
        <f>LN(AJ10)</f>
        <v>-2.7195569189817165E-2</v>
      </c>
      <c r="AM13" t="s">
        <v>82</v>
      </c>
      <c r="AN13" s="52">
        <f>LN(AN10)</f>
        <v>-1.6062239467441935E-2</v>
      </c>
    </row>
    <row r="14" spans="1:44">
      <c r="A14" t="s">
        <v>98</v>
      </c>
      <c r="B14" s="48">
        <f>MAX(B2:B10)</f>
        <v>2.1324342014365769E-2</v>
      </c>
      <c r="C14" s="48">
        <f>MAX(C2:C10)</f>
        <v>0.246891402439082</v>
      </c>
      <c r="D14" s="48">
        <f>MAX(D2:D10)</f>
        <v>1.9669784934498342</v>
      </c>
      <c r="E14" s="48">
        <f>MAX(E2:E10)</f>
        <v>1983</v>
      </c>
      <c r="F14" s="48">
        <f>MAX(F2:F10)</f>
        <v>1019.9</v>
      </c>
      <c r="G14" t="s">
        <v>83</v>
      </c>
      <c r="H14" s="52">
        <f>H12-H11</f>
        <v>2.9795540138494347E-2</v>
      </c>
      <c r="K14" t="s">
        <v>83</v>
      </c>
      <c r="L14" s="52">
        <f>L12-L11</f>
        <v>2.9606117053631691E-2</v>
      </c>
      <c r="O14" t="s">
        <v>83</v>
      </c>
      <c r="P14" s="52">
        <f>P12-P11</f>
        <v>3.4582667708271855E-2</v>
      </c>
      <c r="S14" t="s">
        <v>83</v>
      </c>
      <c r="T14" s="52">
        <f>T12-T11</f>
        <v>3.4334158835491187E-2</v>
      </c>
      <c r="W14" t="s">
        <v>83</v>
      </c>
      <c r="X14" s="52">
        <f>X12-X11</f>
        <v>3.2498113229801576E-2</v>
      </c>
      <c r="AA14" t="s">
        <v>83</v>
      </c>
      <c r="AB14" s="52">
        <f>AB12-AB11</f>
        <v>3.3366579216687668E-2</v>
      </c>
      <c r="AE14" t="s">
        <v>83</v>
      </c>
      <c r="AF14" s="52">
        <f>AF12-AF11</f>
        <v>2.8648162348073658E-2</v>
      </c>
      <c r="AI14" t="s">
        <v>83</v>
      </c>
      <c r="AJ14" s="52">
        <f>AJ12-AJ11</f>
        <v>3.3297022263058085E-2</v>
      </c>
      <c r="AM14" t="s">
        <v>83</v>
      </c>
      <c r="AN14" s="52">
        <f>AN12-AN11</f>
        <v>3.3779287337011771E-2</v>
      </c>
    </row>
    <row r="15" spans="1:44">
      <c r="A15" t="s">
        <v>99</v>
      </c>
      <c r="B15" s="48">
        <f>ABS(B14-B13)</f>
        <v>1.5728054244041029E-2</v>
      </c>
      <c r="C15" s="48">
        <f>ABS(C14-C13)</f>
        <v>0.21195368337435974</v>
      </c>
      <c r="D15" s="48">
        <f>ABS(D14-D13)</f>
        <v>1.7497631711545965</v>
      </c>
      <c r="E15" s="48">
        <f>ABS(E14-E13)</f>
        <v>94</v>
      </c>
      <c r="F15" s="48">
        <f>ABS(F14-F13)</f>
        <v>1004.6999999999999</v>
      </c>
      <c r="G15" t="s">
        <v>84</v>
      </c>
      <c r="H15" s="52">
        <f>H11-H13</f>
        <v>3.0710650330125516E-2</v>
      </c>
      <c r="K15" t="s">
        <v>84</v>
      </c>
      <c r="L15" s="52">
        <f>L11-L13</f>
        <v>3.0509451437011875E-2</v>
      </c>
      <c r="O15" t="s">
        <v>84</v>
      </c>
      <c r="P15" s="52">
        <f>P11-P13</f>
        <v>3.5821602164801625E-2</v>
      </c>
      <c r="S15" t="s">
        <v>84</v>
      </c>
      <c r="T15" s="52">
        <f>T11-T13</f>
        <v>3.5555035254711702E-2</v>
      </c>
      <c r="W15" t="s">
        <v>84</v>
      </c>
      <c r="X15" s="52">
        <f>X11-X13</f>
        <v>3.3589818250540748E-2</v>
      </c>
      <c r="AA15" t="s">
        <v>84</v>
      </c>
      <c r="AB15" s="52">
        <f>AB11-AB13</f>
        <v>3.4518452445322596E-2</v>
      </c>
      <c r="AE15" t="s">
        <v>84</v>
      </c>
      <c r="AF15" s="52">
        <f>AF11-AF13</f>
        <v>2.9493146284093441E-2</v>
      </c>
      <c r="AI15" t="s">
        <v>84</v>
      </c>
      <c r="AJ15" s="52">
        <f>AJ11-AJ13</f>
        <v>3.4444015013731094E-2</v>
      </c>
      <c r="AM15" t="s">
        <v>84</v>
      </c>
      <c r="AN15" s="52">
        <f>AN11-AN13</f>
        <v>3.4960338891763088E-2</v>
      </c>
    </row>
    <row r="16" spans="1:44">
      <c r="A16" t="s">
        <v>100</v>
      </c>
      <c r="B16" s="48">
        <f>COUNT(B2:B10)</f>
        <v>9</v>
      </c>
      <c r="G16" t="s">
        <v>85</v>
      </c>
      <c r="H16" s="53">
        <f>AVERAGE(H14:H15)</f>
        <v>3.0253095234309933E-2</v>
      </c>
      <c r="K16" t="s">
        <v>85</v>
      </c>
      <c r="L16" s="53">
        <f>AVERAGE(L14:L15)</f>
        <v>3.0057784245321781E-2</v>
      </c>
      <c r="O16" t="s">
        <v>85</v>
      </c>
      <c r="P16" s="53">
        <f>AVERAGE(P14:P15)</f>
        <v>3.520213493653674E-2</v>
      </c>
      <c r="S16" t="s">
        <v>85</v>
      </c>
      <c r="T16" s="53">
        <f>AVERAGE(T14:T15)</f>
        <v>3.4944597045101444E-2</v>
      </c>
      <c r="W16" t="s">
        <v>85</v>
      </c>
      <c r="X16" s="53">
        <f>AVERAGE(X14:X15)</f>
        <v>3.3043965740171162E-2</v>
      </c>
      <c r="AA16" t="s">
        <v>85</v>
      </c>
      <c r="AB16" s="53">
        <f>AVERAGE(AB14:AB15)</f>
        <v>3.3942515831005132E-2</v>
      </c>
      <c r="AE16" t="s">
        <v>85</v>
      </c>
      <c r="AF16" s="53">
        <f>AVERAGE(AF14:AF15)</f>
        <v>2.907065431608355E-2</v>
      </c>
      <c r="AI16" t="s">
        <v>85</v>
      </c>
      <c r="AJ16" s="53">
        <f>AVERAGE(AJ14:AJ15)</f>
        <v>3.3870518638394589E-2</v>
      </c>
      <c r="AM16" t="s">
        <v>85</v>
      </c>
      <c r="AN16" s="53">
        <f>AVERAGE(AN14:AN15)</f>
        <v>3.4369813114387429E-2</v>
      </c>
    </row>
    <row r="17" spans="7:40">
      <c r="G17" t="s">
        <v>86</v>
      </c>
      <c r="H17">
        <f>TINV(0.3173,H5)</f>
        <v>1.076738567378277</v>
      </c>
      <c r="K17" t="s">
        <v>86</v>
      </c>
      <c r="L17">
        <f>TINV(0.3173,L5)</f>
        <v>1.0905949072090753</v>
      </c>
      <c r="O17" t="s">
        <v>86</v>
      </c>
      <c r="P17">
        <f>TINV(0.3173,P5)</f>
        <v>1.0905949072090753</v>
      </c>
      <c r="S17" t="s">
        <v>86</v>
      </c>
      <c r="T17">
        <f>TINV(0.3173,T5)</f>
        <v>1.0905949072090753</v>
      </c>
      <c r="W17" t="s">
        <v>86</v>
      </c>
      <c r="X17">
        <f>TINV(0.3173,X5)</f>
        <v>1.0905949072090753</v>
      </c>
      <c r="AA17" t="s">
        <v>86</v>
      </c>
      <c r="AB17">
        <f>TINV(0.3173,AB5)</f>
        <v>1.0905949072090753</v>
      </c>
      <c r="AE17" t="s">
        <v>86</v>
      </c>
      <c r="AF17">
        <f>TINV(0.3173,AF5)</f>
        <v>1.0905949072090753</v>
      </c>
      <c r="AI17" t="s">
        <v>86</v>
      </c>
      <c r="AJ17">
        <f>TINV(0.3173,AJ5)</f>
        <v>1.0905949072090753</v>
      </c>
      <c r="AM17" t="s">
        <v>86</v>
      </c>
      <c r="AN17">
        <f>TINV(0.3173,AN5)</f>
        <v>1.0905949072090753</v>
      </c>
    </row>
    <row r="18" spans="7:40">
      <c r="G18" t="s">
        <v>87</v>
      </c>
      <c r="H18">
        <f>H17*G3</f>
        <v>1.3587689683723625E-2</v>
      </c>
      <c r="K18" t="s">
        <v>87</v>
      </c>
      <c r="L18">
        <f>L17*K3</f>
        <v>1.3095385129373738E-2</v>
      </c>
      <c r="O18" t="s">
        <v>87</v>
      </c>
      <c r="P18">
        <f>P17*O3</f>
        <v>1.5501809198620882E-2</v>
      </c>
      <c r="S18" t="s">
        <v>87</v>
      </c>
      <c r="T18">
        <f>T17*S3</f>
        <v>1.5292749463646806E-2</v>
      </c>
      <c r="W18" t="s">
        <v>87</v>
      </c>
      <c r="X18">
        <f>X17*W3</f>
        <v>1.4559985050689001E-2</v>
      </c>
      <c r="AA18" t="s">
        <v>87</v>
      </c>
      <c r="AB18">
        <f>AB17*AA3</f>
        <v>1.489998077715337E-2</v>
      </c>
      <c r="AE18" t="s">
        <v>87</v>
      </c>
      <c r="AF18">
        <f>AF17*AE3</f>
        <v>1.2744300998183964E-2</v>
      </c>
      <c r="AI18" t="s">
        <v>87</v>
      </c>
      <c r="AJ18">
        <f>AJ17*AI3</f>
        <v>1.4779693036058335E-2</v>
      </c>
      <c r="AM18" t="s">
        <v>87</v>
      </c>
      <c r="AN18">
        <f>AN17*AM3</f>
        <v>1.517313034222418E-2</v>
      </c>
    </row>
    <row r="19" spans="7:40">
      <c r="G19" t="s">
        <v>88</v>
      </c>
      <c r="H19">
        <f>G2+H18</f>
        <v>1.0270121491796969</v>
      </c>
      <c r="K19" t="s">
        <v>88</v>
      </c>
      <c r="L19">
        <f>K2+L18</f>
        <v>1.0187073613701811</v>
      </c>
      <c r="O19" t="s">
        <v>88</v>
      </c>
      <c r="P19">
        <f>O2+P18</f>
        <v>1.0320572854192227</v>
      </c>
      <c r="S19" t="s">
        <v>88</v>
      </c>
      <c r="T19">
        <f>S2+T18</f>
        <v>1.0255235920878094</v>
      </c>
      <c r="W19" t="s">
        <v>88</v>
      </c>
      <c r="X19">
        <f>W2+X18</f>
        <v>1.0316635018890887</v>
      </c>
      <c r="AA19" t="s">
        <v>88</v>
      </c>
      <c r="AB19">
        <f>AA2+AB18</f>
        <v>1.028220362251054</v>
      </c>
      <c r="AE19" t="s">
        <v>88</v>
      </c>
      <c r="AF19">
        <f>AE2+AF18</f>
        <v>1.024607710614819</v>
      </c>
      <c r="AI19" t="s">
        <v>88</v>
      </c>
      <c r="AJ19">
        <f>AI2+AJ18</f>
        <v>1.022054472430773</v>
      </c>
      <c r="AM19" t="s">
        <v>88</v>
      </c>
      <c r="AN19">
        <f>AM2+AN18</f>
        <v>1.0342509290541892</v>
      </c>
    </row>
    <row r="20" spans="7:40">
      <c r="G20" t="s">
        <v>89</v>
      </c>
      <c r="H20">
        <f>G2-H18</f>
        <v>0.99983676981224956</v>
      </c>
      <c r="K20" t="s">
        <v>89</v>
      </c>
      <c r="L20">
        <f>K2-L18</f>
        <v>0.99251659111143364</v>
      </c>
      <c r="O20" t="s">
        <v>89</v>
      </c>
      <c r="P20">
        <f>O2-P18</f>
        <v>1.0010536670219807</v>
      </c>
      <c r="S20" t="s">
        <v>89</v>
      </c>
      <c r="T20">
        <f>S2-T18</f>
        <v>0.99493809316051585</v>
      </c>
      <c r="W20" t="s">
        <v>89</v>
      </c>
      <c r="X20">
        <f>W2-X18</f>
        <v>1.0025435317877107</v>
      </c>
      <c r="AA20" t="s">
        <v>89</v>
      </c>
      <c r="AB20">
        <f>AA2-AB18</f>
        <v>0.99842040069674731</v>
      </c>
      <c r="AE20" t="s">
        <v>89</v>
      </c>
      <c r="AF20">
        <f>AE2-AF18</f>
        <v>0.9991191086184511</v>
      </c>
      <c r="AI20" t="s">
        <v>89</v>
      </c>
      <c r="AJ20">
        <f>AI2-AJ18</f>
        <v>0.99249508635865624</v>
      </c>
      <c r="AM20" t="s">
        <v>89</v>
      </c>
      <c r="AN20">
        <f>AM2-AN18</f>
        <v>1.0039046683697408</v>
      </c>
    </row>
    <row r="21" spans="7:40">
      <c r="G21" t="s">
        <v>80</v>
      </c>
      <c r="H21" s="52">
        <f>LN(G2)</f>
        <v>1.3335149841002331E-2</v>
      </c>
      <c r="K21" t="s">
        <v>80</v>
      </c>
      <c r="L21" s="52">
        <f>LN(K2)</f>
        <v>5.596287770324739E-3</v>
      </c>
      <c r="O21" t="s">
        <v>80</v>
      </c>
      <c r="P21" s="52">
        <f>LN(O2)</f>
        <v>1.6419928318265668E-2</v>
      </c>
      <c r="S21" t="s">
        <v>80</v>
      </c>
      <c r="T21" s="52">
        <f>LN(S2)</f>
        <v>1.0178861791610197E-2</v>
      </c>
      <c r="W21" t="s">
        <v>80</v>
      </c>
      <c r="X21" s="52">
        <f>LN(W2)</f>
        <v>1.6958898354968121E-2</v>
      </c>
      <c r="AA21" t="s">
        <v>80</v>
      </c>
      <c r="AB21" s="52">
        <f>LN(AA2)</f>
        <v>1.3232445228107752E-2</v>
      </c>
      <c r="AE21" t="s">
        <v>80</v>
      </c>
      <c r="AF21" s="52">
        <f>LN(AE2)</f>
        <v>1.1793591021354152E-2</v>
      </c>
      <c r="AI21" t="s">
        <v>80</v>
      </c>
      <c r="AJ21" s="52">
        <f>LN(AI2)</f>
        <v>7.2484458239139267E-3</v>
      </c>
      <c r="AM21" t="s">
        <v>80</v>
      </c>
      <c r="AN21" s="52">
        <f>LN(AM2)</f>
        <v>1.8898099424321156E-2</v>
      </c>
    </row>
    <row r="22" spans="7:40">
      <c r="G22" t="s">
        <v>90</v>
      </c>
      <c r="H22" s="52">
        <f>LN(H19)</f>
        <v>2.6653760652201493E-2</v>
      </c>
      <c r="K22" t="s">
        <v>90</v>
      </c>
      <c r="L22" s="52">
        <f>LN(L19)</f>
        <v>1.8534530827276921E-2</v>
      </c>
      <c r="O22" t="s">
        <v>90</v>
      </c>
      <c r="P22" s="52">
        <f>LN(P19)</f>
        <v>3.1554174645950187E-2</v>
      </c>
      <c r="S22" t="s">
        <v>90</v>
      </c>
      <c r="T22" s="52">
        <f>LN(T19)</f>
        <v>2.5203303714540364E-2</v>
      </c>
      <c r="W22" t="s">
        <v>90</v>
      </c>
      <c r="X22" s="52">
        <f>LN(X19)</f>
        <v>3.1172549827966238E-2</v>
      </c>
      <c r="AA22" t="s">
        <v>90</v>
      </c>
      <c r="AB22" s="52">
        <f>LN(AB19)</f>
        <v>2.7829504227510571E-2</v>
      </c>
      <c r="AE22" t="s">
        <v>90</v>
      </c>
      <c r="AF22" s="52">
        <f>LN(AF19)</f>
        <v>2.4309817982467213E-2</v>
      </c>
      <c r="AI22" t="s">
        <v>90</v>
      </c>
      <c r="AJ22" s="52">
        <f>LN(AJ19)</f>
        <v>2.1814790195542805E-2</v>
      </c>
      <c r="AM22" t="s">
        <v>90</v>
      </c>
      <c r="AN22" s="52">
        <f>LN(AN19)</f>
        <v>3.3677424646811407E-2</v>
      </c>
    </row>
    <row r="23" spans="7:40">
      <c r="G23" t="s">
        <v>91</v>
      </c>
      <c r="H23" s="52">
        <f>LN(H20)</f>
        <v>-1.6324351124742136E-4</v>
      </c>
      <c r="K23" t="s">
        <v>91</v>
      </c>
      <c r="L23" s="52">
        <f>LN(L20)</f>
        <v>-7.5115500754387721E-3</v>
      </c>
      <c r="O23" t="s">
        <v>91</v>
      </c>
      <c r="P23" s="52">
        <f>LN(P20)</f>
        <v>1.0531123045082692E-3</v>
      </c>
      <c r="S23" t="s">
        <v>91</v>
      </c>
      <c r="T23" s="52">
        <f>LN(T20)</f>
        <v>-5.0747616882897244E-3</v>
      </c>
      <c r="W23" t="s">
        <v>91</v>
      </c>
      <c r="X23" s="52">
        <f>LN(X20)</f>
        <v>2.5403024854626808E-3</v>
      </c>
      <c r="AA23" t="s">
        <v>91</v>
      </c>
      <c r="AB23" s="52">
        <f>LN(AB20)</f>
        <v>-1.5808481855611198E-3</v>
      </c>
      <c r="AE23" t="s">
        <v>91</v>
      </c>
      <c r="AF23" s="52">
        <f>LN(AF20)</f>
        <v>-8.8127959436089893E-4</v>
      </c>
      <c r="AI23" t="s">
        <v>91</v>
      </c>
      <c r="AJ23" s="52">
        <f>LN(AJ20)</f>
        <v>-7.5332172051814552E-3</v>
      </c>
      <c r="AM23" t="s">
        <v>91</v>
      </c>
      <c r="AN23" s="52">
        <f>LN(AN20)</f>
        <v>3.8970649383603959E-3</v>
      </c>
    </row>
    <row r="24" spans="7:40">
      <c r="G24" t="s">
        <v>92</v>
      </c>
      <c r="H24" s="52">
        <f>H22-H21</f>
        <v>1.3318610811199161E-2</v>
      </c>
      <c r="K24" t="s">
        <v>92</v>
      </c>
      <c r="L24" s="52">
        <f>L22-L21</f>
        <v>1.2938243056952181E-2</v>
      </c>
      <c r="O24" t="s">
        <v>92</v>
      </c>
      <c r="P24" s="52">
        <f>P22-P21</f>
        <v>1.5134246327684519E-2</v>
      </c>
      <c r="S24" t="s">
        <v>92</v>
      </c>
      <c r="T24" s="52">
        <f>T22-T21</f>
        <v>1.5024441922930168E-2</v>
      </c>
      <c r="W24" t="s">
        <v>92</v>
      </c>
      <c r="X24" s="52">
        <f>X22-X21</f>
        <v>1.4213651472998117E-2</v>
      </c>
      <c r="AA24" t="s">
        <v>92</v>
      </c>
      <c r="AB24" s="52">
        <f>AB22-AB21</f>
        <v>1.4597058999402819E-2</v>
      </c>
      <c r="AE24" t="s">
        <v>92</v>
      </c>
      <c r="AF24" s="52">
        <f>AF22-AF21</f>
        <v>1.2516226961113061E-2</v>
      </c>
      <c r="AI24" t="s">
        <v>92</v>
      </c>
      <c r="AJ24" s="52">
        <f>AJ22-AJ21</f>
        <v>1.4566344371628879E-2</v>
      </c>
      <c r="AM24" t="s">
        <v>92</v>
      </c>
      <c r="AN24" s="52">
        <f>AN22-AN21</f>
        <v>1.4779325222490251E-2</v>
      </c>
    </row>
    <row r="25" spans="7:40">
      <c r="G25" t="s">
        <v>93</v>
      </c>
      <c r="H25" s="52">
        <f>H21-H23</f>
        <v>1.3498393352249753E-2</v>
      </c>
      <c r="K25" t="s">
        <v>93</v>
      </c>
      <c r="L25" s="52">
        <f>L21-L23</f>
        <v>1.3107837845763512E-2</v>
      </c>
      <c r="O25" t="s">
        <v>93</v>
      </c>
      <c r="P25" s="52">
        <f>P21-P23</f>
        <v>1.5366816013757398E-2</v>
      </c>
      <c r="S25" t="s">
        <v>93</v>
      </c>
      <c r="T25" s="52">
        <f>T21-T23</f>
        <v>1.5253623479899921E-2</v>
      </c>
      <c r="W25" t="s">
        <v>93</v>
      </c>
      <c r="X25" s="52">
        <f>X21-X23</f>
        <v>1.4418595869505439E-2</v>
      </c>
      <c r="AA25" t="s">
        <v>93</v>
      </c>
      <c r="AB25" s="52">
        <f>AB21-AB23</f>
        <v>1.4813293413668872E-2</v>
      </c>
      <c r="AE25" t="s">
        <v>93</v>
      </c>
      <c r="AF25" s="52">
        <f>AF21-AF23</f>
        <v>1.2674870615715051E-2</v>
      </c>
      <c r="AI25" t="s">
        <v>93</v>
      </c>
      <c r="AJ25" s="52">
        <f>AJ21-AJ23</f>
        <v>1.4781663029095383E-2</v>
      </c>
      <c r="AM25" t="s">
        <v>93</v>
      </c>
      <c r="AN25" s="52">
        <f>AN21-AN23</f>
        <v>1.5001034485960761E-2</v>
      </c>
    </row>
    <row r="26" spans="7:40">
      <c r="G26" t="s">
        <v>94</v>
      </c>
      <c r="H26" s="53">
        <f>AVERAGE(H24:H25)</f>
        <v>1.3408502081724456E-2</v>
      </c>
      <c r="K26" t="s">
        <v>94</v>
      </c>
      <c r="L26" s="53">
        <f>AVERAGE(L24:L25)</f>
        <v>1.3023040451357847E-2</v>
      </c>
      <c r="O26" t="s">
        <v>94</v>
      </c>
      <c r="P26" s="53">
        <f>AVERAGE(P24:P25)</f>
        <v>1.5250531170720959E-2</v>
      </c>
      <c r="S26" t="s">
        <v>94</v>
      </c>
      <c r="T26" s="53">
        <f>AVERAGE(T24:T25)</f>
        <v>1.5139032701415044E-2</v>
      </c>
      <c r="W26" t="s">
        <v>94</v>
      </c>
      <c r="X26" s="53">
        <f>AVERAGE(X24:X25)</f>
        <v>1.4316123671251778E-2</v>
      </c>
      <c r="AA26" t="s">
        <v>94</v>
      </c>
      <c r="AB26" s="53">
        <f>AVERAGE(AB24:AB25)</f>
        <v>1.4705176206535844E-2</v>
      </c>
      <c r="AE26" t="s">
        <v>94</v>
      </c>
      <c r="AF26" s="53">
        <f>AVERAGE(AF24:AF25)</f>
        <v>1.2595548788414056E-2</v>
      </c>
      <c r="AI26" t="s">
        <v>94</v>
      </c>
      <c r="AJ26" s="53">
        <f>AVERAGE(AJ24:AJ25)</f>
        <v>1.4674003700362131E-2</v>
      </c>
      <c r="AM26" t="s">
        <v>94</v>
      </c>
      <c r="AN26" s="53">
        <f>AVERAGE(AN24:AN25)</f>
        <v>1.4890179854225506E-2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B10"/>
  <sheetViews>
    <sheetView workbookViewId="0">
      <selection sqref="A1:B10"/>
    </sheetView>
  </sheetViews>
  <sheetFormatPr defaultRowHeight="15"/>
  <sheetData>
    <row r="1" spans="1:2">
      <c r="A1" t="s">
        <v>0</v>
      </c>
      <c r="B1" t="s">
        <v>62</v>
      </c>
    </row>
    <row r="2" spans="1:2">
      <c r="A2">
        <v>1889</v>
      </c>
      <c r="B2">
        <v>15.2</v>
      </c>
    </row>
    <row r="3" spans="1:2">
      <c r="A3">
        <v>1890</v>
      </c>
      <c r="B3">
        <v>200.8</v>
      </c>
    </row>
    <row r="4" spans="1:2">
      <c r="A4">
        <v>1892</v>
      </c>
      <c r="B4">
        <v>42.7</v>
      </c>
    </row>
    <row r="5" spans="1:2">
      <c r="A5">
        <v>1897</v>
      </c>
      <c r="B5">
        <v>326.7</v>
      </c>
    </row>
    <row r="6" spans="1:2">
      <c r="A6">
        <v>1919</v>
      </c>
      <c r="B6">
        <v>122.3</v>
      </c>
    </row>
    <row r="7" spans="1:2">
      <c r="A7">
        <v>1936</v>
      </c>
      <c r="B7">
        <v>1019.9</v>
      </c>
    </row>
    <row r="8" spans="1:2">
      <c r="A8">
        <v>1968</v>
      </c>
      <c r="B8">
        <v>974.4</v>
      </c>
    </row>
    <row r="9" spans="1:2">
      <c r="A9">
        <v>1969</v>
      </c>
      <c r="B9">
        <v>87</v>
      </c>
    </row>
    <row r="10" spans="1:2">
      <c r="A10">
        <v>1983</v>
      </c>
      <c r="B10">
        <v>116.8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/>
  <dimension ref="A7:Q17"/>
  <sheetViews>
    <sheetView zoomScale="95" zoomScaleNormal="95" workbookViewId="0">
      <selection activeCell="A7" sqref="A7:XFD7"/>
    </sheetView>
  </sheetViews>
  <sheetFormatPr defaultRowHeight="15"/>
  <cols>
    <col min="5" max="5" width="9.140625" style="12"/>
  </cols>
  <sheetData>
    <row r="7" spans="1:17" s="35" customFormat="1">
      <c r="A7" s="29" t="s">
        <v>0</v>
      </c>
      <c r="B7" s="30" t="s">
        <v>58</v>
      </c>
      <c r="C7" s="30" t="s">
        <v>57</v>
      </c>
      <c r="D7" s="31" t="s">
        <v>56</v>
      </c>
      <c r="E7" s="32" t="s">
        <v>59</v>
      </c>
      <c r="F7" s="30" t="s">
        <v>5</v>
      </c>
      <c r="G7" s="31" t="s">
        <v>60</v>
      </c>
      <c r="H7" s="31" t="s">
        <v>61</v>
      </c>
      <c r="I7" s="31" t="s">
        <v>62</v>
      </c>
      <c r="J7" s="29" t="s">
        <v>8</v>
      </c>
      <c r="K7" s="33"/>
      <c r="L7" s="34" t="s">
        <v>63</v>
      </c>
      <c r="M7" s="34" t="s">
        <v>64</v>
      </c>
      <c r="N7" s="34" t="s">
        <v>65</v>
      </c>
      <c r="O7" s="34" t="s">
        <v>66</v>
      </c>
      <c r="P7" s="34" t="s">
        <v>67</v>
      </c>
      <c r="Q7" s="34" t="s">
        <v>68</v>
      </c>
    </row>
    <row r="8" spans="1:17" s="35" customFormat="1">
      <c r="A8" s="30">
        <v>1889</v>
      </c>
      <c r="B8" s="30">
        <v>4</v>
      </c>
      <c r="C8" s="36">
        <v>32500</v>
      </c>
      <c r="D8" s="36">
        <v>22.5</v>
      </c>
      <c r="E8" s="37">
        <v>732000</v>
      </c>
      <c r="F8" s="38">
        <v>0.53</v>
      </c>
      <c r="G8" s="38">
        <v>2136</v>
      </c>
      <c r="H8" s="39">
        <v>48100</v>
      </c>
      <c r="I8" s="30">
        <v>15.2</v>
      </c>
      <c r="J8" s="30" t="s">
        <v>20</v>
      </c>
      <c r="K8" s="33"/>
      <c r="L8" s="35">
        <v>1</v>
      </c>
      <c r="M8" s="40" t="s">
        <v>69</v>
      </c>
      <c r="N8" s="35" t="s">
        <v>70</v>
      </c>
      <c r="O8" s="35" t="s">
        <v>71</v>
      </c>
      <c r="P8" s="35" t="s">
        <v>72</v>
      </c>
    </row>
    <row r="9" spans="1:17" s="35" customFormat="1">
      <c r="A9" s="30">
        <v>1890</v>
      </c>
      <c r="B9" s="30">
        <v>1.1000000000000001</v>
      </c>
      <c r="C9" s="36">
        <v>120000</v>
      </c>
      <c r="D9" s="36">
        <v>22.5</v>
      </c>
      <c r="E9" s="37">
        <v>2700000</v>
      </c>
      <c r="F9" s="38">
        <v>0.54</v>
      </c>
      <c r="G9" s="38">
        <v>597</v>
      </c>
      <c r="H9" s="39">
        <v>13500</v>
      </c>
      <c r="I9" s="30">
        <v>200.8</v>
      </c>
      <c r="J9" s="30" t="s">
        <v>21</v>
      </c>
      <c r="K9" s="33"/>
    </row>
    <row r="10" spans="1:17" s="35" customFormat="1">
      <c r="A10" s="30">
        <v>1892</v>
      </c>
      <c r="B10" s="30">
        <v>5</v>
      </c>
      <c r="C10" s="36">
        <v>120000</v>
      </c>
      <c r="D10" s="36">
        <v>20.9</v>
      </c>
      <c r="E10" s="37">
        <v>2510000</v>
      </c>
      <c r="F10" s="38">
        <v>0.56000000000000005</v>
      </c>
      <c r="G10" s="38">
        <v>2810</v>
      </c>
      <c r="H10" s="39">
        <v>58800</v>
      </c>
      <c r="I10" s="30">
        <v>42.7</v>
      </c>
      <c r="J10" s="30" t="s">
        <v>22</v>
      </c>
      <c r="K10" s="33"/>
    </row>
    <row r="11" spans="1:17" s="35" customFormat="1">
      <c r="A11" s="30">
        <v>1897</v>
      </c>
      <c r="B11" s="30" t="s">
        <v>23</v>
      </c>
      <c r="C11" s="36">
        <v>746000</v>
      </c>
      <c r="D11" s="36">
        <v>41.8</v>
      </c>
      <c r="E11" s="37">
        <v>31200000</v>
      </c>
      <c r="F11" s="38">
        <v>0.61</v>
      </c>
      <c r="G11" s="30" t="s">
        <v>23</v>
      </c>
      <c r="H11" s="30" t="s">
        <v>23</v>
      </c>
      <c r="I11" s="30" t="s">
        <v>23</v>
      </c>
      <c r="J11" s="30" t="s">
        <v>24</v>
      </c>
      <c r="K11" s="33"/>
    </row>
    <row r="12" spans="1:17" s="35" customFormat="1">
      <c r="A12" s="30">
        <v>1897</v>
      </c>
      <c r="B12" s="30">
        <v>7.0000000000000007E-2</v>
      </c>
      <c r="C12" s="36">
        <v>14000</v>
      </c>
      <c r="D12" s="36">
        <v>21.3</v>
      </c>
      <c r="E12" s="37">
        <v>299000</v>
      </c>
      <c r="F12" s="38">
        <v>0.61</v>
      </c>
      <c r="G12" s="38">
        <v>43</v>
      </c>
      <c r="H12" s="39">
        <v>914</v>
      </c>
      <c r="I12" s="30">
        <v>326.7</v>
      </c>
      <c r="J12" s="30" t="s">
        <v>25</v>
      </c>
      <c r="K12" s="33"/>
    </row>
    <row r="13" spans="1:17" s="35" customFormat="1">
      <c r="A13" s="30">
        <v>1919</v>
      </c>
      <c r="B13" s="30">
        <v>110</v>
      </c>
      <c r="C13" s="36">
        <v>12000000</v>
      </c>
      <c r="D13" s="36">
        <v>161</v>
      </c>
      <c r="E13" s="37">
        <v>1930000000</v>
      </c>
      <c r="F13" s="38">
        <v>0.89</v>
      </c>
      <c r="G13" s="38">
        <v>98105</v>
      </c>
      <c r="H13" s="39">
        <v>15800000</v>
      </c>
      <c r="I13" s="30">
        <v>122.3</v>
      </c>
      <c r="J13" s="30" t="s">
        <v>26</v>
      </c>
      <c r="K13" s="33"/>
    </row>
    <row r="14" spans="1:17" s="35" customFormat="1">
      <c r="A14" s="30">
        <v>1936</v>
      </c>
      <c r="B14" s="30">
        <v>220</v>
      </c>
      <c r="C14" s="36">
        <v>160000000</v>
      </c>
      <c r="D14" s="36">
        <v>56</v>
      </c>
      <c r="E14" s="37">
        <v>8960000000</v>
      </c>
      <c r="F14" s="38">
        <v>0.71</v>
      </c>
      <c r="G14" s="38">
        <v>156884</v>
      </c>
      <c r="H14" s="39">
        <v>8790000</v>
      </c>
      <c r="I14" s="41">
        <v>1019.9</v>
      </c>
      <c r="J14" s="30" t="s">
        <v>27</v>
      </c>
      <c r="K14" s="33"/>
    </row>
    <row r="15" spans="1:17" s="35" customFormat="1">
      <c r="A15" s="30">
        <v>1968</v>
      </c>
      <c r="B15" s="30">
        <v>500</v>
      </c>
      <c r="C15" s="36">
        <v>1000000000</v>
      </c>
      <c r="D15" s="36">
        <v>151</v>
      </c>
      <c r="E15" s="37">
        <v>151000000000</v>
      </c>
      <c r="F15" s="38">
        <v>2.0499999999999998</v>
      </c>
      <c r="G15" s="38">
        <v>1026304</v>
      </c>
      <c r="H15" s="39">
        <v>155000000</v>
      </c>
      <c r="I15" s="30">
        <v>974.4</v>
      </c>
      <c r="J15" s="30" t="s">
        <v>41</v>
      </c>
      <c r="K15" s="33"/>
    </row>
    <row r="16" spans="1:17" s="35" customFormat="1">
      <c r="A16" s="30">
        <v>1969</v>
      </c>
      <c r="B16" s="30">
        <v>330</v>
      </c>
      <c r="C16" s="36">
        <v>50000000</v>
      </c>
      <c r="D16" s="36">
        <v>430</v>
      </c>
      <c r="E16" s="37">
        <v>21500000000</v>
      </c>
      <c r="F16" s="38">
        <v>1.74</v>
      </c>
      <c r="G16" s="38">
        <v>574995</v>
      </c>
      <c r="H16" s="39">
        <v>247000000</v>
      </c>
      <c r="I16" s="30">
        <v>87</v>
      </c>
      <c r="J16" s="30" t="s">
        <v>42</v>
      </c>
      <c r="K16" s="33"/>
    </row>
    <row r="17" spans="1:10" s="35" customFormat="1">
      <c r="A17" s="30">
        <v>1983</v>
      </c>
      <c r="B17" s="30">
        <v>220</v>
      </c>
      <c r="C17" s="36">
        <v>70000000</v>
      </c>
      <c r="D17" s="36">
        <v>699</v>
      </c>
      <c r="E17" s="37">
        <v>48900000000</v>
      </c>
      <c r="F17" s="38">
        <v>2.72</v>
      </c>
      <c r="G17" s="38">
        <v>599335</v>
      </c>
      <c r="H17" s="39">
        <v>419000000</v>
      </c>
      <c r="I17" s="30">
        <v>116.8</v>
      </c>
      <c r="J17" s="30" t="s">
        <v>46</v>
      </c>
    </row>
  </sheetData>
  <pageMargins left="0.7" right="0.7" top="0.75" bottom="0.75" header="0.3" footer="0.3"/>
  <pageSetup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/>
  <dimension ref="A1:Q34"/>
  <sheetViews>
    <sheetView topLeftCell="C1" zoomScale="95" zoomScaleNormal="95" workbookViewId="0">
      <selection activeCell="P5" sqref="P5"/>
    </sheetView>
  </sheetViews>
  <sheetFormatPr defaultRowHeight="15"/>
  <cols>
    <col min="5" max="5" width="9.140625" style="12"/>
  </cols>
  <sheetData>
    <row r="1" spans="1:17" s="35" customFormat="1" ht="21.75" customHeight="1">
      <c r="A1" s="29" t="s">
        <v>0</v>
      </c>
      <c r="B1" s="30" t="s">
        <v>58</v>
      </c>
      <c r="C1" s="30" t="s">
        <v>57</v>
      </c>
      <c r="D1" s="31" t="s">
        <v>56</v>
      </c>
      <c r="E1" s="32" t="s">
        <v>59</v>
      </c>
      <c r="F1" s="30" t="s">
        <v>5</v>
      </c>
      <c r="G1" s="31" t="s">
        <v>60</v>
      </c>
      <c r="H1" s="31" t="s">
        <v>61</v>
      </c>
      <c r="I1" s="31" t="s">
        <v>62</v>
      </c>
      <c r="J1" s="29" t="s">
        <v>8</v>
      </c>
      <c r="K1" s="33"/>
      <c r="L1" s="34"/>
      <c r="M1" s="34"/>
      <c r="N1" s="34"/>
      <c r="O1" s="34"/>
      <c r="P1" s="34"/>
      <c r="Q1" s="34"/>
    </row>
    <row r="2" spans="1:17" s="15" customFormat="1">
      <c r="A2" s="13">
        <v>1889</v>
      </c>
      <c r="B2" s="13">
        <v>4</v>
      </c>
      <c r="C2" s="16">
        <v>32500</v>
      </c>
      <c r="D2" s="16">
        <v>22.5</v>
      </c>
      <c r="E2" s="17">
        <v>732000</v>
      </c>
      <c r="F2" s="18">
        <v>0.53</v>
      </c>
      <c r="G2" s="18">
        <v>2136</v>
      </c>
      <c r="H2" s="19">
        <v>48100</v>
      </c>
      <c r="I2" s="13">
        <v>15.2</v>
      </c>
      <c r="J2" s="13" t="s">
        <v>20</v>
      </c>
      <c r="K2" s="14"/>
    </row>
    <row r="3" spans="1:17" s="15" customFormat="1">
      <c r="A3" s="13">
        <v>1890</v>
      </c>
      <c r="B3" s="13">
        <v>1.1000000000000001</v>
      </c>
      <c r="C3" s="16">
        <v>120000</v>
      </c>
      <c r="D3" s="16">
        <v>22.5</v>
      </c>
      <c r="E3" s="17">
        <v>2700000</v>
      </c>
      <c r="F3" s="18">
        <v>0.54</v>
      </c>
      <c r="G3" s="18">
        <v>597</v>
      </c>
      <c r="H3" s="19">
        <v>13500</v>
      </c>
      <c r="I3" s="13">
        <v>200.8</v>
      </c>
      <c r="J3" s="13" t="s">
        <v>21</v>
      </c>
      <c r="K3" s="14"/>
    </row>
    <row r="4" spans="1:17" s="15" customFormat="1">
      <c r="A4" s="13">
        <v>1892</v>
      </c>
      <c r="B4" s="13">
        <v>5</v>
      </c>
      <c r="C4" s="16">
        <v>120000</v>
      </c>
      <c r="D4" s="16">
        <v>20.9</v>
      </c>
      <c r="E4" s="17">
        <v>2510000</v>
      </c>
      <c r="F4" s="18">
        <v>0.56000000000000005</v>
      </c>
      <c r="G4" s="18">
        <v>2810</v>
      </c>
      <c r="H4" s="19">
        <v>58800</v>
      </c>
      <c r="I4" s="13">
        <v>42.7</v>
      </c>
      <c r="J4" s="13" t="s">
        <v>22</v>
      </c>
      <c r="K4" s="14"/>
    </row>
    <row r="5" spans="1:17" s="15" customFormat="1">
      <c r="A5" s="13">
        <v>1897</v>
      </c>
      <c r="B5" s="13" t="s">
        <v>23</v>
      </c>
      <c r="C5" s="16">
        <v>746000</v>
      </c>
      <c r="D5" s="16">
        <v>41.8</v>
      </c>
      <c r="E5" s="17">
        <v>31200000</v>
      </c>
      <c r="F5" s="18">
        <v>0.61</v>
      </c>
      <c r="G5" s="13" t="s">
        <v>23</v>
      </c>
      <c r="H5" s="13" t="s">
        <v>23</v>
      </c>
      <c r="I5" s="13" t="s">
        <v>23</v>
      </c>
      <c r="J5" s="13" t="s">
        <v>24</v>
      </c>
      <c r="K5" s="14"/>
    </row>
    <row r="6" spans="1:17" s="15" customFormat="1">
      <c r="A6" s="13">
        <v>1897</v>
      </c>
      <c r="B6" s="13">
        <v>7.0000000000000007E-2</v>
      </c>
      <c r="C6" s="16">
        <v>14000</v>
      </c>
      <c r="D6" s="16">
        <v>21.3</v>
      </c>
      <c r="E6" s="17">
        <v>299000</v>
      </c>
      <c r="F6" s="18">
        <v>0.61</v>
      </c>
      <c r="G6" s="18">
        <v>43</v>
      </c>
      <c r="H6" s="19">
        <v>914</v>
      </c>
      <c r="I6" s="13">
        <v>326.7</v>
      </c>
      <c r="J6" s="13" t="s">
        <v>25</v>
      </c>
      <c r="K6" s="14"/>
    </row>
    <row r="7" spans="1:17" s="15" customFormat="1">
      <c r="A7" s="13">
        <v>1919</v>
      </c>
      <c r="B7" s="13">
        <v>110</v>
      </c>
      <c r="C7" s="16">
        <v>12000000</v>
      </c>
      <c r="D7" s="16">
        <v>161</v>
      </c>
      <c r="E7" s="17">
        <v>1930000000</v>
      </c>
      <c r="F7" s="18">
        <v>0.89</v>
      </c>
      <c r="G7" s="18">
        <v>98105</v>
      </c>
      <c r="H7" s="19">
        <v>15800000</v>
      </c>
      <c r="I7" s="13">
        <v>122.3</v>
      </c>
      <c r="J7" s="13" t="s">
        <v>26</v>
      </c>
      <c r="K7" s="14"/>
    </row>
    <row r="8" spans="1:17" s="15" customFormat="1">
      <c r="A8" s="13">
        <v>1936</v>
      </c>
      <c r="B8" s="13">
        <v>220</v>
      </c>
      <c r="C8" s="16">
        <v>160000000</v>
      </c>
      <c r="D8" s="16">
        <v>56</v>
      </c>
      <c r="E8" s="17">
        <v>8960000000</v>
      </c>
      <c r="F8" s="18">
        <v>0.71</v>
      </c>
      <c r="G8" s="18">
        <v>156884</v>
      </c>
      <c r="H8" s="19">
        <v>8790000</v>
      </c>
      <c r="I8" s="20">
        <v>1019.9</v>
      </c>
      <c r="J8" s="13" t="s">
        <v>27</v>
      </c>
      <c r="K8" s="14"/>
    </row>
    <row r="9" spans="1:17" s="26" customFormat="1">
      <c r="A9" s="21">
        <v>1962</v>
      </c>
      <c r="B9" s="21">
        <v>400</v>
      </c>
      <c r="C9" s="22">
        <v>720000000</v>
      </c>
      <c r="D9" s="22">
        <v>470</v>
      </c>
      <c r="E9" s="23">
        <v>338000000000</v>
      </c>
      <c r="F9" s="21">
        <v>1.67</v>
      </c>
      <c r="G9" s="21">
        <v>666608</v>
      </c>
      <c r="H9" s="24">
        <v>420000000</v>
      </c>
      <c r="I9" s="21">
        <v>806</v>
      </c>
      <c r="J9" s="21" t="s">
        <v>37</v>
      </c>
      <c r="K9" s="25"/>
    </row>
    <row r="10" spans="1:17" s="26" customFormat="1">
      <c r="A10" s="21">
        <v>1967</v>
      </c>
      <c r="B10" s="21">
        <v>200</v>
      </c>
      <c r="C10" s="22">
        <v>300000000</v>
      </c>
      <c r="D10" s="22">
        <v>423</v>
      </c>
      <c r="E10" s="23">
        <v>127000000000</v>
      </c>
      <c r="F10" s="21">
        <v>1.31</v>
      </c>
      <c r="G10" s="21">
        <v>261395</v>
      </c>
      <c r="H10" s="24">
        <v>147000000</v>
      </c>
      <c r="I10" s="21">
        <v>862.9</v>
      </c>
      <c r="J10" s="21" t="s">
        <v>38</v>
      </c>
      <c r="K10" s="25"/>
    </row>
    <row r="11" spans="1:17" s="15" customFormat="1">
      <c r="A11" s="13">
        <v>1968</v>
      </c>
      <c r="B11" s="13">
        <v>500</v>
      </c>
      <c r="C11" s="16">
        <v>1000000000</v>
      </c>
      <c r="D11" s="16">
        <v>151</v>
      </c>
      <c r="E11" s="17">
        <v>151000000000</v>
      </c>
      <c r="F11" s="18">
        <v>2.0499999999999998</v>
      </c>
      <c r="G11" s="18">
        <v>1026304</v>
      </c>
      <c r="H11" s="19">
        <v>155000000</v>
      </c>
      <c r="I11" s="13">
        <v>974.4</v>
      </c>
      <c r="J11" s="13" t="s">
        <v>41</v>
      </c>
      <c r="K11" s="14"/>
    </row>
    <row r="12" spans="1:17" s="15" customFormat="1">
      <c r="A12" s="13">
        <v>1969</v>
      </c>
      <c r="B12" s="13">
        <v>330</v>
      </c>
      <c r="C12" s="16">
        <v>50000000</v>
      </c>
      <c r="D12" s="16">
        <v>430</v>
      </c>
      <c r="E12" s="17">
        <v>21500000000</v>
      </c>
      <c r="F12" s="18">
        <v>1.74</v>
      </c>
      <c r="G12" s="18">
        <v>574995</v>
      </c>
      <c r="H12" s="19">
        <v>247000000</v>
      </c>
      <c r="I12" s="13">
        <v>87</v>
      </c>
      <c r="J12" s="13" t="s">
        <v>42</v>
      </c>
      <c r="K12" s="14"/>
    </row>
    <row r="13" spans="1:17" s="26" customFormat="1">
      <c r="A13" s="21">
        <v>1973</v>
      </c>
      <c r="B13" s="21">
        <v>450</v>
      </c>
      <c r="C13" s="22">
        <v>1620000000</v>
      </c>
      <c r="D13" s="22">
        <v>890</v>
      </c>
      <c r="E13" s="23">
        <v>1440000000000</v>
      </c>
      <c r="F13" s="21">
        <v>2.2400000000000002</v>
      </c>
      <c r="G13" s="21">
        <v>1009857</v>
      </c>
      <c r="H13" s="24">
        <v>840000000</v>
      </c>
      <c r="I13" s="21">
        <v>1715.7</v>
      </c>
      <c r="J13" s="21" t="s">
        <v>37</v>
      </c>
      <c r="K13" s="25"/>
    </row>
    <row r="14" spans="1:17" s="26" customFormat="1">
      <c r="A14" s="27">
        <v>1977</v>
      </c>
      <c r="B14" s="27">
        <v>533</v>
      </c>
      <c r="C14" s="23">
        <v>1920000000</v>
      </c>
      <c r="D14" s="23">
        <v>1410</v>
      </c>
      <c r="E14" s="23">
        <v>2710000000000</v>
      </c>
      <c r="F14" s="27">
        <v>2.64</v>
      </c>
      <c r="G14" s="27">
        <v>1408169</v>
      </c>
      <c r="H14" s="28">
        <v>1470000000</v>
      </c>
      <c r="I14" s="27">
        <v>1842.5</v>
      </c>
      <c r="J14" s="27" t="s">
        <v>37</v>
      </c>
      <c r="K14" s="25"/>
    </row>
    <row r="15" spans="1:17" s="26" customFormat="1">
      <c r="A15" s="27">
        <v>1977</v>
      </c>
      <c r="B15" s="27">
        <v>250</v>
      </c>
      <c r="C15" s="23">
        <v>500000000</v>
      </c>
      <c r="D15" s="23">
        <v>749</v>
      </c>
      <c r="E15" s="23">
        <v>375000000000</v>
      </c>
      <c r="F15" s="27">
        <v>2.64</v>
      </c>
      <c r="G15" s="27">
        <v>660492</v>
      </c>
      <c r="H15" s="28">
        <v>485000000</v>
      </c>
      <c r="I15" s="27">
        <v>772.5</v>
      </c>
      <c r="J15" s="27" t="s">
        <v>37</v>
      </c>
    </row>
    <row r="16" spans="1:17" s="26" customFormat="1">
      <c r="A16" s="21">
        <v>1977</v>
      </c>
      <c r="B16" s="21">
        <v>533</v>
      </c>
      <c r="C16" s="22">
        <v>1930000000</v>
      </c>
      <c r="D16" s="22">
        <v>1420</v>
      </c>
      <c r="E16" s="23">
        <v>2740000000000</v>
      </c>
      <c r="F16" s="21">
        <v>2.64</v>
      </c>
      <c r="G16" s="21">
        <v>1408169</v>
      </c>
      <c r="H16" s="24">
        <v>1480000000</v>
      </c>
      <c r="I16" s="21">
        <v>1852.1</v>
      </c>
      <c r="J16" s="21" t="s">
        <v>38</v>
      </c>
    </row>
    <row r="17" spans="1:10" s="26" customFormat="1">
      <c r="A17" s="21">
        <v>1978</v>
      </c>
      <c r="B17" s="21">
        <v>250</v>
      </c>
      <c r="C17" s="22">
        <v>900000000</v>
      </c>
      <c r="D17" s="22">
        <v>930</v>
      </c>
      <c r="E17" s="23">
        <v>837000000000</v>
      </c>
      <c r="F17" s="21">
        <v>2.29</v>
      </c>
      <c r="G17" s="21">
        <v>572183</v>
      </c>
      <c r="H17" s="24">
        <v>466000000</v>
      </c>
      <c r="I17" s="21">
        <v>1797.6</v>
      </c>
      <c r="J17" s="21" t="s">
        <v>37</v>
      </c>
    </row>
    <row r="18" spans="1:10" s="26" customFormat="1">
      <c r="A18" s="21">
        <v>1982</v>
      </c>
      <c r="B18" s="21">
        <v>500</v>
      </c>
      <c r="C18" s="22">
        <v>560000000</v>
      </c>
      <c r="D18" s="22">
        <v>1700</v>
      </c>
      <c r="E18" s="23">
        <v>952000000000</v>
      </c>
      <c r="F18" s="21">
        <v>2.5499999999999998</v>
      </c>
      <c r="G18" s="21">
        <v>1274076</v>
      </c>
      <c r="H18" s="24">
        <v>1620000000</v>
      </c>
      <c r="I18" s="21">
        <v>586</v>
      </c>
      <c r="J18" s="21" t="s">
        <v>45</v>
      </c>
    </row>
    <row r="19" spans="1:10" s="15" customFormat="1">
      <c r="A19" s="13">
        <v>1983</v>
      </c>
      <c r="B19" s="13">
        <v>220</v>
      </c>
      <c r="C19" s="16">
        <v>70000000</v>
      </c>
      <c r="D19" s="16">
        <v>699</v>
      </c>
      <c r="E19" s="17">
        <v>48900000000</v>
      </c>
      <c r="F19" s="18">
        <v>2.72</v>
      </c>
      <c r="G19" s="18">
        <v>599335</v>
      </c>
      <c r="H19" s="19">
        <v>419000000</v>
      </c>
      <c r="I19" s="13">
        <v>116.8</v>
      </c>
      <c r="J19" s="13" t="s">
        <v>46</v>
      </c>
    </row>
    <row r="20" spans="1:10" s="26" customFormat="1">
      <c r="A20" s="21">
        <v>1985</v>
      </c>
      <c r="B20" s="21">
        <v>500</v>
      </c>
      <c r="C20" s="22">
        <v>900000000</v>
      </c>
      <c r="D20" s="22">
        <v>720</v>
      </c>
      <c r="E20" s="23">
        <v>648000000000</v>
      </c>
      <c r="F20" s="21">
        <v>2.1</v>
      </c>
      <c r="G20" s="21">
        <v>1052323</v>
      </c>
      <c r="H20" s="24">
        <v>727000000</v>
      </c>
      <c r="I20" s="21">
        <v>890.9</v>
      </c>
      <c r="J20" s="21" t="s">
        <v>37</v>
      </c>
    </row>
    <row r="21" spans="1:10" s="26" customFormat="1">
      <c r="A21" s="21">
        <v>1985</v>
      </c>
      <c r="B21" s="21">
        <v>400</v>
      </c>
      <c r="C21" s="22">
        <v>500000000</v>
      </c>
      <c r="D21" s="22">
        <v>256</v>
      </c>
      <c r="E21" s="23">
        <v>128000000000</v>
      </c>
      <c r="F21" s="21">
        <v>2.1</v>
      </c>
      <c r="G21" s="21">
        <v>841859</v>
      </c>
      <c r="H21" s="24">
        <v>334000000</v>
      </c>
      <c r="I21" s="21">
        <v>383.2</v>
      </c>
      <c r="J21" s="21" t="s">
        <v>37</v>
      </c>
    </row>
    <row r="22" spans="1:10" s="26" customFormat="1">
      <c r="A22" s="21">
        <v>1986</v>
      </c>
      <c r="B22" s="21">
        <v>450</v>
      </c>
      <c r="C22" s="22">
        <v>690000000</v>
      </c>
      <c r="D22" s="22">
        <v>175</v>
      </c>
      <c r="E22" s="23">
        <v>121000000000</v>
      </c>
      <c r="F22" s="21">
        <v>4.88</v>
      </c>
      <c r="G22" s="21">
        <v>2195008</v>
      </c>
      <c r="H22" s="24">
        <v>599000000</v>
      </c>
      <c r="I22" s="21">
        <v>201.5</v>
      </c>
      <c r="J22" s="21" t="s">
        <v>37</v>
      </c>
    </row>
    <row r="23" spans="1:10" s="26" customFormat="1">
      <c r="A23" s="21">
        <v>1986</v>
      </c>
      <c r="B23" s="21">
        <v>450</v>
      </c>
      <c r="C23" s="22">
        <v>690000000</v>
      </c>
      <c r="D23" s="22">
        <v>175</v>
      </c>
      <c r="E23" s="23">
        <v>121000000000</v>
      </c>
      <c r="F23" s="21">
        <v>4.88</v>
      </c>
      <c r="G23" s="21">
        <v>2195008</v>
      </c>
      <c r="H23" s="24">
        <v>599000000</v>
      </c>
      <c r="I23" s="21">
        <v>201.5</v>
      </c>
      <c r="J23" s="21" t="s">
        <v>37</v>
      </c>
    </row>
    <row r="24" spans="1:10" s="26" customFormat="1">
      <c r="A24" s="21">
        <v>1987</v>
      </c>
      <c r="B24" s="21">
        <v>500</v>
      </c>
      <c r="C24" s="22">
        <v>1200000000</v>
      </c>
      <c r="D24" s="22">
        <v>1080</v>
      </c>
      <c r="E24" s="23">
        <v>1300000000000</v>
      </c>
      <c r="F24" s="21">
        <v>4.9800000000000004</v>
      </c>
      <c r="G24" s="21">
        <v>2489021</v>
      </c>
      <c r="H24" s="24">
        <v>2340000000</v>
      </c>
      <c r="I24" s="21">
        <v>554.20000000000005</v>
      </c>
      <c r="J24" s="21" t="s">
        <v>37</v>
      </c>
    </row>
    <row r="25" spans="1:10" s="26" customFormat="1">
      <c r="A25" s="21">
        <v>1987</v>
      </c>
      <c r="B25" s="21">
        <v>500</v>
      </c>
      <c r="C25" s="22">
        <v>1600000000</v>
      </c>
      <c r="D25" s="22">
        <v>794</v>
      </c>
      <c r="E25" s="23">
        <v>1270000000000</v>
      </c>
      <c r="F25" s="21">
        <v>4.9800000000000004</v>
      </c>
      <c r="G25" s="21">
        <v>2489021</v>
      </c>
      <c r="H25" s="24">
        <v>1980000000</v>
      </c>
      <c r="I25" s="21">
        <v>642.79999999999995</v>
      </c>
      <c r="J25" s="21" t="s">
        <v>37</v>
      </c>
    </row>
    <row r="26" spans="1:10" s="26" customFormat="1">
      <c r="A26" s="21">
        <v>1987</v>
      </c>
      <c r="B26" s="21">
        <v>500</v>
      </c>
      <c r="C26" s="22">
        <v>1000000000</v>
      </c>
      <c r="D26" s="22">
        <v>1000</v>
      </c>
      <c r="E26" s="23">
        <v>1000000000000</v>
      </c>
      <c r="F26" s="21">
        <v>4.9800000000000004</v>
      </c>
      <c r="G26" s="21">
        <v>2489021</v>
      </c>
      <c r="H26" s="24">
        <v>2090000000</v>
      </c>
      <c r="I26" s="21">
        <v>478.3</v>
      </c>
      <c r="J26" s="21" t="s">
        <v>37</v>
      </c>
    </row>
    <row r="27" spans="1:10" s="26" customFormat="1">
      <c r="A27" s="21">
        <v>1987</v>
      </c>
      <c r="B27" s="21">
        <v>600</v>
      </c>
      <c r="C27" s="22">
        <v>3150000000</v>
      </c>
      <c r="D27" s="22">
        <v>785</v>
      </c>
      <c r="E27" s="23">
        <v>2470000000000</v>
      </c>
      <c r="F27" s="21">
        <v>4.9800000000000004</v>
      </c>
      <c r="G27" s="21">
        <v>2986825</v>
      </c>
      <c r="H27" s="24">
        <v>2320000000</v>
      </c>
      <c r="I27" s="21">
        <v>1065.3</v>
      </c>
      <c r="J27" s="21" t="s">
        <v>45</v>
      </c>
    </row>
    <row r="28" spans="1:10" s="26" customFormat="1">
      <c r="A28" s="21">
        <v>1989</v>
      </c>
      <c r="B28" s="21">
        <v>364</v>
      </c>
      <c r="C28" s="22">
        <v>1600000000</v>
      </c>
      <c r="D28" s="22">
        <v>400</v>
      </c>
      <c r="E28" s="23">
        <v>640000000000</v>
      </c>
      <c r="F28" s="21">
        <v>3.86</v>
      </c>
      <c r="G28" s="21">
        <v>1405065</v>
      </c>
      <c r="H28" s="24">
        <v>731000000</v>
      </c>
      <c r="I28" s="21">
        <v>876</v>
      </c>
      <c r="J28" s="21" t="s">
        <v>37</v>
      </c>
    </row>
    <row r="29" spans="1:10" s="26" customFormat="1">
      <c r="A29" s="21">
        <v>1990</v>
      </c>
      <c r="B29" s="21">
        <v>450</v>
      </c>
      <c r="C29" s="22">
        <v>2000000000</v>
      </c>
      <c r="D29" s="22">
        <v>1480</v>
      </c>
      <c r="E29" s="23">
        <v>2960000000000</v>
      </c>
      <c r="F29" s="21" t="s">
        <v>23</v>
      </c>
      <c r="G29" s="21" t="s">
        <v>23</v>
      </c>
      <c r="H29" s="21" t="s">
        <v>23</v>
      </c>
      <c r="I29" s="21" t="s">
        <v>23</v>
      </c>
      <c r="J29" s="21" t="s">
        <v>45</v>
      </c>
    </row>
    <row r="30" spans="1:10" s="26" customFormat="1">
      <c r="A30" s="21">
        <v>1990</v>
      </c>
      <c r="B30" s="21">
        <v>500</v>
      </c>
      <c r="C30" s="22">
        <v>1500000000</v>
      </c>
      <c r="D30" s="22">
        <v>814</v>
      </c>
      <c r="E30" s="23">
        <v>1220000000000</v>
      </c>
      <c r="F30" s="21" t="s">
        <v>23</v>
      </c>
      <c r="G30" s="21" t="s">
        <v>23</v>
      </c>
      <c r="H30" s="21" t="s">
        <v>23</v>
      </c>
      <c r="I30" s="21" t="s">
        <v>23</v>
      </c>
      <c r="J30" s="21" t="s">
        <v>45</v>
      </c>
    </row>
    <row r="31" spans="1:10" s="26" customFormat="1">
      <c r="A31" s="21">
        <v>1991</v>
      </c>
      <c r="B31" s="21">
        <v>500</v>
      </c>
      <c r="C31" s="22">
        <v>1200000000</v>
      </c>
      <c r="D31" s="22">
        <v>1050</v>
      </c>
      <c r="E31" s="23">
        <v>1250000000000</v>
      </c>
      <c r="F31" s="21" t="s">
        <v>23</v>
      </c>
      <c r="G31" s="21" t="s">
        <v>23</v>
      </c>
      <c r="H31" s="21" t="s">
        <v>23</v>
      </c>
      <c r="I31" s="21" t="s">
        <v>23</v>
      </c>
      <c r="J31" s="21" t="s">
        <v>50</v>
      </c>
    </row>
    <row r="32" spans="1:10" s="26" customFormat="1">
      <c r="A32" s="21">
        <v>1992</v>
      </c>
      <c r="B32" s="21">
        <v>500</v>
      </c>
      <c r="C32" s="22">
        <v>2000000000</v>
      </c>
      <c r="D32" s="22">
        <v>930</v>
      </c>
      <c r="E32" s="23">
        <v>1860000000000</v>
      </c>
      <c r="F32" s="21">
        <v>2.97</v>
      </c>
      <c r="G32" s="21">
        <v>1487019</v>
      </c>
      <c r="H32" s="24">
        <v>1200000000</v>
      </c>
      <c r="I32" s="21">
        <v>1545.9</v>
      </c>
      <c r="J32" s="21" t="s">
        <v>37</v>
      </c>
    </row>
    <row r="33" spans="1:10" s="26" customFormat="1">
      <c r="A33" s="21">
        <v>1994</v>
      </c>
      <c r="B33" s="21">
        <v>450</v>
      </c>
      <c r="C33" s="22">
        <v>600000000</v>
      </c>
      <c r="D33" s="22">
        <v>250</v>
      </c>
      <c r="E33" s="23">
        <v>150000000000</v>
      </c>
      <c r="F33" s="21">
        <v>0.56999999999999995</v>
      </c>
      <c r="G33" s="21">
        <v>257982</v>
      </c>
      <c r="H33" s="24">
        <v>106000000</v>
      </c>
      <c r="I33" s="21">
        <v>1409.5</v>
      </c>
      <c r="J33" s="21" t="s">
        <v>45</v>
      </c>
    </row>
    <row r="34" spans="1:10" s="26" customFormat="1">
      <c r="A34" s="21">
        <v>2000</v>
      </c>
      <c r="B34" s="21">
        <v>450</v>
      </c>
      <c r="C34" s="22">
        <v>600000000</v>
      </c>
      <c r="D34" s="22">
        <v>260</v>
      </c>
      <c r="E34" s="23">
        <v>156000000000</v>
      </c>
      <c r="F34" s="21">
        <v>1.82</v>
      </c>
      <c r="G34" s="21">
        <v>821102</v>
      </c>
      <c r="H34" s="24">
        <v>352000000</v>
      </c>
      <c r="I34" s="21">
        <v>442.9</v>
      </c>
      <c r="J34" s="21" t="s">
        <v>54</v>
      </c>
    </row>
  </sheetData>
  <pageMargins left="0.7" right="0.7" top="0.75" bottom="0.75" header="0.3" footer="0.3"/>
  <pageSetup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4"/>
  <dimension ref="A1:K56"/>
  <sheetViews>
    <sheetView topLeftCell="C1" zoomScale="95" zoomScaleNormal="95" workbookViewId="0">
      <selection activeCell="N14" sqref="N14"/>
    </sheetView>
  </sheetViews>
  <sheetFormatPr defaultRowHeight="15"/>
  <cols>
    <col min="5" max="5" width="9.140625" style="12"/>
  </cols>
  <sheetData>
    <row r="1" spans="1:11" ht="25.5" thickTop="1">
      <c r="A1" s="42" t="s">
        <v>0</v>
      </c>
      <c r="B1" s="44" t="s">
        <v>1</v>
      </c>
      <c r="C1" s="44" t="s">
        <v>2</v>
      </c>
      <c r="D1" s="1" t="s">
        <v>3</v>
      </c>
      <c r="E1" s="45" t="s">
        <v>4</v>
      </c>
      <c r="F1" s="44" t="s">
        <v>5</v>
      </c>
      <c r="G1" s="1" t="s">
        <v>6</v>
      </c>
      <c r="H1" s="1" t="s">
        <v>7</v>
      </c>
      <c r="I1" s="1" t="s">
        <v>4</v>
      </c>
      <c r="J1" s="42" t="s">
        <v>8</v>
      </c>
      <c r="K1" s="2"/>
    </row>
    <row r="2" spans="1:11" ht="24.75">
      <c r="A2" s="43"/>
      <c r="B2" s="45"/>
      <c r="C2" s="45"/>
      <c r="D2" s="3" t="s">
        <v>9</v>
      </c>
      <c r="E2" s="45"/>
      <c r="F2" s="45"/>
      <c r="G2" s="3" t="s">
        <v>10</v>
      </c>
      <c r="H2" s="3" t="s">
        <v>11</v>
      </c>
      <c r="I2" s="3" t="s">
        <v>12</v>
      </c>
      <c r="J2" s="43"/>
      <c r="K2" s="2"/>
    </row>
    <row r="3" spans="1:11">
      <c r="A3" s="43"/>
      <c r="B3" s="4" t="s">
        <v>13</v>
      </c>
      <c r="C3" s="4" t="s">
        <v>14</v>
      </c>
      <c r="D3" s="4" t="s">
        <v>15</v>
      </c>
      <c r="E3" s="5" t="s">
        <v>16</v>
      </c>
      <c r="F3" s="4"/>
      <c r="G3" s="4" t="s">
        <v>17</v>
      </c>
      <c r="H3" s="4" t="s">
        <v>18</v>
      </c>
      <c r="I3" s="4" t="s">
        <v>19</v>
      </c>
      <c r="J3" s="43"/>
      <c r="K3" s="2"/>
    </row>
    <row r="4" spans="1:11">
      <c r="A4" s="4">
        <v>1889</v>
      </c>
      <c r="B4" s="4">
        <v>4</v>
      </c>
      <c r="C4" s="6">
        <v>32500</v>
      </c>
      <c r="D4" s="6">
        <v>22.5</v>
      </c>
      <c r="E4" s="7">
        <v>732000</v>
      </c>
      <c r="F4" s="8">
        <v>0.53</v>
      </c>
      <c r="G4" s="8">
        <v>2136</v>
      </c>
      <c r="H4" s="9">
        <v>48100</v>
      </c>
      <c r="I4" s="4">
        <v>15.2</v>
      </c>
      <c r="J4" s="4" t="s">
        <v>20</v>
      </c>
      <c r="K4" s="2"/>
    </row>
    <row r="5" spans="1:11">
      <c r="A5" s="4">
        <v>1890</v>
      </c>
      <c r="B5" s="4">
        <v>1.1000000000000001</v>
      </c>
      <c r="C5" s="6">
        <v>120000</v>
      </c>
      <c r="D5" s="6">
        <v>22.5</v>
      </c>
      <c r="E5" s="7">
        <v>2700000</v>
      </c>
      <c r="F5" s="8">
        <v>0.54</v>
      </c>
      <c r="G5" s="8">
        <v>597</v>
      </c>
      <c r="H5" s="9">
        <v>13500</v>
      </c>
      <c r="I5" s="4">
        <v>200.8</v>
      </c>
      <c r="J5" s="4" t="s">
        <v>21</v>
      </c>
      <c r="K5" s="2"/>
    </row>
    <row r="6" spans="1:11">
      <c r="A6" s="4">
        <v>1892</v>
      </c>
      <c r="B6" s="4">
        <v>5</v>
      </c>
      <c r="C6" s="6">
        <v>120000</v>
      </c>
      <c r="D6" s="6">
        <v>20.9</v>
      </c>
      <c r="E6" s="7">
        <v>2510000</v>
      </c>
      <c r="F6" s="8">
        <v>0.56000000000000005</v>
      </c>
      <c r="G6" s="8">
        <v>2810</v>
      </c>
      <c r="H6" s="9">
        <v>58800</v>
      </c>
      <c r="I6" s="4">
        <v>42.7</v>
      </c>
      <c r="J6" s="4" t="s">
        <v>22</v>
      </c>
      <c r="K6" s="2"/>
    </row>
    <row r="7" spans="1:11">
      <c r="A7" s="4">
        <v>1897</v>
      </c>
      <c r="B7" s="4" t="s">
        <v>23</v>
      </c>
      <c r="C7" s="6">
        <v>746000</v>
      </c>
      <c r="D7" s="6">
        <v>41.8</v>
      </c>
      <c r="E7" s="7">
        <v>31200000</v>
      </c>
      <c r="F7" s="8">
        <v>0.61</v>
      </c>
      <c r="G7" s="4" t="s">
        <v>23</v>
      </c>
      <c r="H7" s="4" t="s">
        <v>23</v>
      </c>
      <c r="I7" s="4" t="s">
        <v>23</v>
      </c>
      <c r="J7" s="4" t="s">
        <v>24</v>
      </c>
      <c r="K7" s="2"/>
    </row>
    <row r="8" spans="1:11">
      <c r="A8" s="4">
        <v>1897</v>
      </c>
      <c r="B8" s="4">
        <v>7.0000000000000007E-2</v>
      </c>
      <c r="C8" s="6">
        <v>14000</v>
      </c>
      <c r="D8" s="6">
        <v>21.3</v>
      </c>
      <c r="E8" s="7">
        <v>299000</v>
      </c>
      <c r="F8" s="8">
        <v>0.61</v>
      </c>
      <c r="G8" s="8">
        <v>43</v>
      </c>
      <c r="H8" s="9">
        <v>914</v>
      </c>
      <c r="I8" s="4">
        <v>326.7</v>
      </c>
      <c r="J8" s="4" t="s">
        <v>25</v>
      </c>
      <c r="K8" s="2"/>
    </row>
    <row r="9" spans="1:11">
      <c r="A9" s="4">
        <v>1919</v>
      </c>
      <c r="B9" s="4">
        <v>110</v>
      </c>
      <c r="C9" s="6">
        <v>12000000</v>
      </c>
      <c r="D9" s="6">
        <v>161</v>
      </c>
      <c r="E9" s="7">
        <v>1930000000</v>
      </c>
      <c r="F9" s="8">
        <v>0.89</v>
      </c>
      <c r="G9" s="8">
        <v>98105</v>
      </c>
      <c r="H9" s="9">
        <v>15800000</v>
      </c>
      <c r="I9" s="4">
        <v>122.3</v>
      </c>
      <c r="J9" s="4" t="s">
        <v>26</v>
      </c>
      <c r="K9" s="2"/>
    </row>
    <row r="10" spans="1:11">
      <c r="A10" s="4">
        <v>1936</v>
      </c>
      <c r="B10" s="4">
        <v>220</v>
      </c>
      <c r="C10" s="6">
        <v>160000000</v>
      </c>
      <c r="D10" s="6">
        <v>56</v>
      </c>
      <c r="E10" s="7">
        <v>8960000000</v>
      </c>
      <c r="F10" s="8">
        <v>0.71</v>
      </c>
      <c r="G10" s="8">
        <v>156884</v>
      </c>
      <c r="H10" s="9">
        <v>8790000</v>
      </c>
      <c r="I10" s="10">
        <v>1019.9</v>
      </c>
      <c r="J10" s="4" t="s">
        <v>27</v>
      </c>
      <c r="K10" s="2"/>
    </row>
    <row r="11" spans="1:11">
      <c r="A11" s="4">
        <v>1936</v>
      </c>
      <c r="B11" s="4" t="s">
        <v>23</v>
      </c>
      <c r="C11" s="6">
        <v>5040</v>
      </c>
      <c r="D11" s="6">
        <v>6.4999999999999997E-4</v>
      </c>
      <c r="E11" s="7">
        <v>3.27</v>
      </c>
      <c r="F11" s="4" t="s">
        <v>23</v>
      </c>
      <c r="G11" s="4" t="s">
        <v>23</v>
      </c>
      <c r="H11" s="4" t="s">
        <v>23</v>
      </c>
      <c r="I11" s="4" t="s">
        <v>23</v>
      </c>
      <c r="J11" s="4" t="s">
        <v>28</v>
      </c>
      <c r="K11" s="2"/>
    </row>
    <row r="12" spans="1:11">
      <c r="A12" s="4">
        <v>1936</v>
      </c>
      <c r="B12" s="4" t="s">
        <v>23</v>
      </c>
      <c r="C12" s="6">
        <v>671</v>
      </c>
      <c r="D12" s="6">
        <v>2.7299999999999998E-3</v>
      </c>
      <c r="E12" s="7">
        <v>1.83</v>
      </c>
      <c r="F12" s="4" t="s">
        <v>23</v>
      </c>
      <c r="G12" s="4" t="s">
        <v>23</v>
      </c>
      <c r="H12" s="4" t="s">
        <v>23</v>
      </c>
      <c r="I12" s="4" t="s">
        <v>23</v>
      </c>
      <c r="J12" s="4" t="s">
        <v>29</v>
      </c>
      <c r="K12" s="2"/>
    </row>
    <row r="13" spans="1:11">
      <c r="A13" s="4">
        <v>1936</v>
      </c>
      <c r="B13" s="4" t="s">
        <v>23</v>
      </c>
      <c r="C13" s="6">
        <v>8490</v>
      </c>
      <c r="D13" s="6">
        <v>4.6100000000000004E-3</v>
      </c>
      <c r="E13" s="7">
        <v>39.200000000000003</v>
      </c>
      <c r="F13" s="4" t="s">
        <v>23</v>
      </c>
      <c r="G13" s="4" t="s">
        <v>23</v>
      </c>
      <c r="H13" s="4" t="s">
        <v>23</v>
      </c>
      <c r="I13" s="4" t="s">
        <v>23</v>
      </c>
      <c r="J13" s="4" t="s">
        <v>30</v>
      </c>
      <c r="K13" s="2"/>
    </row>
    <row r="14" spans="1:11">
      <c r="A14" s="4">
        <v>1941</v>
      </c>
      <c r="B14" s="4" t="s">
        <v>23</v>
      </c>
      <c r="C14" s="6">
        <v>7150</v>
      </c>
      <c r="D14" s="6">
        <v>6.4999999999999997E-4</v>
      </c>
      <c r="E14" s="7">
        <v>4.6500000000000004</v>
      </c>
      <c r="F14" s="4" t="s">
        <v>23</v>
      </c>
      <c r="G14" s="4" t="s">
        <v>23</v>
      </c>
      <c r="H14" s="4" t="s">
        <v>23</v>
      </c>
      <c r="I14" s="4" t="s">
        <v>23</v>
      </c>
      <c r="J14" s="4" t="s">
        <v>31</v>
      </c>
      <c r="K14" s="2"/>
    </row>
    <row r="15" spans="1:11">
      <c r="A15" s="4">
        <v>1941</v>
      </c>
      <c r="B15" s="4" t="s">
        <v>23</v>
      </c>
      <c r="C15" s="6">
        <v>671</v>
      </c>
      <c r="D15" s="6">
        <v>2.7299999999999998E-3</v>
      </c>
      <c r="E15" s="7">
        <v>1.83</v>
      </c>
      <c r="F15" s="4" t="s">
        <v>23</v>
      </c>
      <c r="G15" s="4" t="s">
        <v>23</v>
      </c>
      <c r="H15" s="4" t="s">
        <v>23</v>
      </c>
      <c r="I15" s="4" t="s">
        <v>23</v>
      </c>
      <c r="J15" s="4" t="s">
        <v>32</v>
      </c>
      <c r="K15" s="2"/>
    </row>
    <row r="16" spans="1:11">
      <c r="A16" s="4">
        <v>1941</v>
      </c>
      <c r="B16" s="4" t="s">
        <v>23</v>
      </c>
      <c r="C16" s="6">
        <v>6630</v>
      </c>
      <c r="D16" s="6">
        <v>4.6100000000000004E-3</v>
      </c>
      <c r="E16" s="7">
        <v>30.6</v>
      </c>
      <c r="F16" s="4" t="s">
        <v>23</v>
      </c>
      <c r="G16" s="4" t="s">
        <v>23</v>
      </c>
      <c r="H16" s="4" t="s">
        <v>23</v>
      </c>
      <c r="I16" s="4" t="s">
        <v>23</v>
      </c>
      <c r="J16" s="4" t="s">
        <v>33</v>
      </c>
      <c r="K16" s="2"/>
    </row>
    <row r="17" spans="1:11">
      <c r="A17" s="4">
        <v>1955</v>
      </c>
      <c r="B17" s="4" t="s">
        <v>23</v>
      </c>
      <c r="C17" s="6">
        <v>7150</v>
      </c>
      <c r="D17" s="6">
        <v>6.4999999999999997E-4</v>
      </c>
      <c r="E17" s="7">
        <v>4.6500000000000004</v>
      </c>
      <c r="F17" s="4" t="s">
        <v>23</v>
      </c>
      <c r="G17" s="4" t="s">
        <v>23</v>
      </c>
      <c r="H17" s="4" t="s">
        <v>23</v>
      </c>
      <c r="I17" s="4" t="s">
        <v>23</v>
      </c>
      <c r="J17" s="4" t="s">
        <v>34</v>
      </c>
      <c r="K17" s="2"/>
    </row>
    <row r="18" spans="1:11">
      <c r="A18" s="4">
        <v>1955</v>
      </c>
      <c r="B18" s="4" t="s">
        <v>23</v>
      </c>
      <c r="C18" s="6">
        <v>1340</v>
      </c>
      <c r="D18" s="6">
        <v>2.7299999999999998E-3</v>
      </c>
      <c r="E18" s="7">
        <v>3.66</v>
      </c>
      <c r="F18" s="4" t="s">
        <v>23</v>
      </c>
      <c r="G18" s="4" t="s">
        <v>23</v>
      </c>
      <c r="H18" s="4" t="s">
        <v>23</v>
      </c>
      <c r="I18" s="4" t="s">
        <v>23</v>
      </c>
      <c r="J18" s="4" t="s">
        <v>35</v>
      </c>
      <c r="K18" s="2"/>
    </row>
    <row r="19" spans="1:11">
      <c r="A19" s="4">
        <v>1955</v>
      </c>
      <c r="B19" s="4" t="s">
        <v>23</v>
      </c>
      <c r="C19" s="6">
        <v>11900</v>
      </c>
      <c r="D19" s="6">
        <v>3.0400000000000002E-3</v>
      </c>
      <c r="E19" s="7">
        <v>36.299999999999997</v>
      </c>
      <c r="F19" s="4" t="s">
        <v>23</v>
      </c>
      <c r="G19" s="4" t="s">
        <v>23</v>
      </c>
      <c r="H19" s="4" t="s">
        <v>23</v>
      </c>
      <c r="I19" s="4" t="s">
        <v>23</v>
      </c>
      <c r="J19" s="4" t="s">
        <v>36</v>
      </c>
      <c r="K19" s="2"/>
    </row>
    <row r="20" spans="1:11">
      <c r="A20" s="4">
        <v>1962</v>
      </c>
      <c r="B20" s="4">
        <v>400</v>
      </c>
      <c r="C20" s="6">
        <v>720000000</v>
      </c>
      <c r="D20" s="6">
        <v>470</v>
      </c>
      <c r="E20" s="7">
        <v>338000000000</v>
      </c>
      <c r="F20" s="4">
        <v>1.67</v>
      </c>
      <c r="G20" s="4">
        <v>666608</v>
      </c>
      <c r="H20" s="9">
        <v>420000000</v>
      </c>
      <c r="I20" s="4">
        <v>806</v>
      </c>
      <c r="J20" s="4" t="s">
        <v>37</v>
      </c>
      <c r="K20" s="2"/>
    </row>
    <row r="21" spans="1:11">
      <c r="A21" s="4">
        <v>1967</v>
      </c>
      <c r="B21" s="4">
        <v>200</v>
      </c>
      <c r="C21" s="6">
        <v>300000000</v>
      </c>
      <c r="D21" s="6">
        <v>423</v>
      </c>
      <c r="E21" s="7">
        <v>127000000000</v>
      </c>
      <c r="F21" s="4">
        <v>1.31</v>
      </c>
      <c r="G21" s="4">
        <v>261395</v>
      </c>
      <c r="H21" s="9">
        <v>147000000</v>
      </c>
      <c r="I21" s="4">
        <v>862.9</v>
      </c>
      <c r="J21" s="4" t="s">
        <v>38</v>
      </c>
      <c r="K21" s="2"/>
    </row>
    <row r="22" spans="1:11">
      <c r="A22" s="4">
        <v>1967</v>
      </c>
      <c r="B22" s="4" t="s">
        <v>23</v>
      </c>
      <c r="C22" s="6">
        <v>7150</v>
      </c>
      <c r="D22" s="6">
        <v>6.4999999999999997E-4</v>
      </c>
      <c r="E22" s="7">
        <v>4.6500000000000004</v>
      </c>
      <c r="F22" s="4"/>
      <c r="G22" s="4"/>
      <c r="H22" s="4"/>
      <c r="I22" s="4"/>
      <c r="J22" s="4" t="s">
        <v>39</v>
      </c>
      <c r="K22" s="2"/>
    </row>
    <row r="23" spans="1:11">
      <c r="A23" s="4">
        <v>1967</v>
      </c>
      <c r="B23" s="4" t="s">
        <v>23</v>
      </c>
      <c r="C23" s="6">
        <v>3130</v>
      </c>
      <c r="D23" s="6">
        <v>1.9599999999999999E-3</v>
      </c>
      <c r="E23" s="7">
        <v>6.14</v>
      </c>
      <c r="F23" s="4" t="s">
        <v>23</v>
      </c>
      <c r="G23" s="4" t="s">
        <v>23</v>
      </c>
      <c r="H23" s="4" t="s">
        <v>23</v>
      </c>
      <c r="I23" s="4" t="s">
        <v>23</v>
      </c>
      <c r="J23" s="4" t="s">
        <v>40</v>
      </c>
      <c r="K23" s="2"/>
    </row>
    <row r="24" spans="1:11">
      <c r="A24" s="4">
        <v>1968</v>
      </c>
      <c r="B24" s="4">
        <v>500</v>
      </c>
      <c r="C24" s="6">
        <v>1000000000</v>
      </c>
      <c r="D24" s="6">
        <v>151</v>
      </c>
      <c r="E24" s="7">
        <v>151000000000</v>
      </c>
      <c r="F24" s="8">
        <v>2.0499999999999998</v>
      </c>
      <c r="G24" s="8">
        <v>1026304</v>
      </c>
      <c r="H24" s="9">
        <v>155000000</v>
      </c>
      <c r="I24" s="4">
        <v>974.4</v>
      </c>
      <c r="J24" s="4" t="s">
        <v>41</v>
      </c>
      <c r="K24" s="2"/>
    </row>
    <row r="25" spans="1:11">
      <c r="A25" s="4">
        <v>1969</v>
      </c>
      <c r="B25" s="4">
        <v>330</v>
      </c>
      <c r="C25" s="6">
        <v>50000000</v>
      </c>
      <c r="D25" s="6">
        <v>430</v>
      </c>
      <c r="E25" s="7">
        <v>21500000000</v>
      </c>
      <c r="F25" s="8">
        <v>1.74</v>
      </c>
      <c r="G25" s="8">
        <v>574995</v>
      </c>
      <c r="H25" s="9">
        <v>247000000</v>
      </c>
      <c r="I25" s="4">
        <v>87</v>
      </c>
      <c r="J25" s="4" t="s">
        <v>42</v>
      </c>
      <c r="K25" s="2"/>
    </row>
    <row r="26" spans="1:11">
      <c r="A26" s="4">
        <v>1973</v>
      </c>
      <c r="B26" s="4">
        <v>450</v>
      </c>
      <c r="C26" s="6">
        <v>1620000000</v>
      </c>
      <c r="D26" s="6">
        <v>890</v>
      </c>
      <c r="E26" s="7">
        <v>1440000000000</v>
      </c>
      <c r="F26" s="4">
        <v>2.2400000000000002</v>
      </c>
      <c r="G26" s="4">
        <v>1009857</v>
      </c>
      <c r="H26" s="9">
        <v>840000000</v>
      </c>
      <c r="I26" s="4">
        <v>1715.7</v>
      </c>
      <c r="J26" s="4" t="s">
        <v>37</v>
      </c>
      <c r="K26" s="2"/>
    </row>
    <row r="27" spans="1:11">
      <c r="A27" s="5">
        <v>1977</v>
      </c>
      <c r="B27" s="5">
        <v>533</v>
      </c>
      <c r="C27" s="7">
        <v>1920000000</v>
      </c>
      <c r="D27" s="7">
        <v>1410</v>
      </c>
      <c r="E27" s="7">
        <v>2710000000000</v>
      </c>
      <c r="F27" s="5">
        <v>2.64</v>
      </c>
      <c r="G27" s="5">
        <v>1408169</v>
      </c>
      <c r="H27" s="11">
        <v>1470000000</v>
      </c>
      <c r="I27" s="5">
        <v>1842.5</v>
      </c>
      <c r="J27" s="5" t="s">
        <v>37</v>
      </c>
      <c r="K27" s="2"/>
    </row>
    <row r="28" spans="1:11">
      <c r="A28" s="5">
        <v>1977</v>
      </c>
      <c r="B28" s="5">
        <v>250</v>
      </c>
      <c r="C28" s="7">
        <v>500000000</v>
      </c>
      <c r="D28" s="7">
        <v>749</v>
      </c>
      <c r="E28" s="7">
        <v>375000000000</v>
      </c>
      <c r="F28" s="5">
        <v>2.64</v>
      </c>
      <c r="G28" s="5">
        <v>660492</v>
      </c>
      <c r="H28" s="11">
        <v>485000000</v>
      </c>
      <c r="I28" s="5">
        <v>772.5</v>
      </c>
      <c r="J28" s="5" t="s">
        <v>37</v>
      </c>
    </row>
    <row r="29" spans="1:11">
      <c r="A29" s="4">
        <v>1977</v>
      </c>
      <c r="B29" s="4">
        <v>533</v>
      </c>
      <c r="C29" s="6">
        <v>1930000000</v>
      </c>
      <c r="D29" s="6">
        <v>1420</v>
      </c>
      <c r="E29" s="7">
        <v>2740000000000</v>
      </c>
      <c r="F29" s="4">
        <v>2.64</v>
      </c>
      <c r="G29" s="4">
        <v>1408169</v>
      </c>
      <c r="H29" s="9">
        <v>1480000000</v>
      </c>
      <c r="I29" s="4">
        <v>1852.1</v>
      </c>
      <c r="J29" s="4" t="s">
        <v>38</v>
      </c>
    </row>
    <row r="30" spans="1:11">
      <c r="A30" s="4">
        <v>1978</v>
      </c>
      <c r="B30" s="4">
        <v>250</v>
      </c>
      <c r="C30" s="6">
        <v>900000000</v>
      </c>
      <c r="D30" s="6">
        <v>930</v>
      </c>
      <c r="E30" s="7">
        <v>837000000000</v>
      </c>
      <c r="F30" s="4">
        <v>2.29</v>
      </c>
      <c r="G30" s="4">
        <v>572183</v>
      </c>
      <c r="H30" s="9">
        <v>466000000</v>
      </c>
      <c r="I30" s="4">
        <v>1797.6</v>
      </c>
      <c r="J30" s="4" t="s">
        <v>37</v>
      </c>
    </row>
    <row r="31" spans="1:11">
      <c r="A31" s="4">
        <v>1978</v>
      </c>
      <c r="B31" s="4" t="s">
        <v>23</v>
      </c>
      <c r="C31" s="6">
        <v>7150</v>
      </c>
      <c r="D31" s="6">
        <v>6.4999999999999997E-4</v>
      </c>
      <c r="E31" s="7">
        <v>4.6500000000000004</v>
      </c>
      <c r="F31" s="4" t="s">
        <v>23</v>
      </c>
      <c r="G31" s="4" t="s">
        <v>23</v>
      </c>
      <c r="H31" s="4" t="s">
        <v>23</v>
      </c>
      <c r="I31" s="4" t="s">
        <v>23</v>
      </c>
      <c r="J31" s="4" t="s">
        <v>43</v>
      </c>
    </row>
    <row r="32" spans="1:11">
      <c r="A32" s="4">
        <v>1978</v>
      </c>
      <c r="B32" s="4" t="s">
        <v>23</v>
      </c>
      <c r="C32" s="6">
        <v>3350</v>
      </c>
      <c r="D32" s="6">
        <v>1.9599999999999999E-3</v>
      </c>
      <c r="E32" s="7">
        <v>6.58</v>
      </c>
      <c r="F32" s="4" t="s">
        <v>23</v>
      </c>
      <c r="G32" s="4" t="s">
        <v>23</v>
      </c>
      <c r="H32" s="4" t="s">
        <v>23</v>
      </c>
      <c r="I32" s="4" t="s">
        <v>23</v>
      </c>
      <c r="J32" s="4" t="s">
        <v>44</v>
      </c>
    </row>
    <row r="33" spans="1:10">
      <c r="A33" s="4">
        <v>1982</v>
      </c>
      <c r="B33" s="4">
        <v>500</v>
      </c>
      <c r="C33" s="6">
        <v>560000000</v>
      </c>
      <c r="D33" s="6">
        <v>1700</v>
      </c>
      <c r="E33" s="7">
        <v>952000000000</v>
      </c>
      <c r="F33" s="4">
        <v>2.5499999999999998</v>
      </c>
      <c r="G33" s="4">
        <v>1274076</v>
      </c>
      <c r="H33" s="9">
        <v>1620000000</v>
      </c>
      <c r="I33" s="4">
        <v>586</v>
      </c>
      <c r="J33" s="4" t="s">
        <v>45</v>
      </c>
    </row>
    <row r="34" spans="1:10">
      <c r="A34" s="4">
        <v>1983</v>
      </c>
      <c r="B34" s="4">
        <v>220</v>
      </c>
      <c r="C34" s="6">
        <v>70000000</v>
      </c>
      <c r="D34" s="6">
        <v>699</v>
      </c>
      <c r="E34" s="7">
        <v>48900000000</v>
      </c>
      <c r="F34" s="8">
        <v>2.72</v>
      </c>
      <c r="G34" s="8">
        <v>599335</v>
      </c>
      <c r="H34" s="9">
        <v>419000000</v>
      </c>
      <c r="I34" s="4">
        <v>116.8</v>
      </c>
      <c r="J34" s="4" t="s">
        <v>46</v>
      </c>
    </row>
    <row r="35" spans="1:10">
      <c r="A35" s="4">
        <v>1985</v>
      </c>
      <c r="B35" s="4">
        <v>500</v>
      </c>
      <c r="C35" s="6">
        <v>900000000</v>
      </c>
      <c r="D35" s="6">
        <v>720</v>
      </c>
      <c r="E35" s="7">
        <v>648000000000</v>
      </c>
      <c r="F35" s="4">
        <v>2.1</v>
      </c>
      <c r="G35" s="4">
        <v>1052323</v>
      </c>
      <c r="H35" s="9">
        <v>727000000</v>
      </c>
      <c r="I35" s="4">
        <v>890.9</v>
      </c>
      <c r="J35" s="4" t="s">
        <v>37</v>
      </c>
    </row>
    <row r="36" spans="1:10">
      <c r="A36" s="4">
        <v>1985</v>
      </c>
      <c r="B36" s="4">
        <v>400</v>
      </c>
      <c r="C36" s="6">
        <v>500000000</v>
      </c>
      <c r="D36" s="6">
        <v>256</v>
      </c>
      <c r="E36" s="7">
        <v>128000000000</v>
      </c>
      <c r="F36" s="4">
        <v>2.1</v>
      </c>
      <c r="G36" s="4">
        <v>841859</v>
      </c>
      <c r="H36" s="9">
        <v>334000000</v>
      </c>
      <c r="I36" s="4">
        <v>383.2</v>
      </c>
      <c r="J36" s="4" t="s">
        <v>37</v>
      </c>
    </row>
    <row r="37" spans="1:10">
      <c r="A37" s="4">
        <v>1986</v>
      </c>
      <c r="B37" s="4">
        <v>450</v>
      </c>
      <c r="C37" s="6">
        <v>690000000</v>
      </c>
      <c r="D37" s="6">
        <v>175</v>
      </c>
      <c r="E37" s="7">
        <v>121000000000</v>
      </c>
      <c r="F37" s="4">
        <v>4.88</v>
      </c>
      <c r="G37" s="4">
        <v>2195008</v>
      </c>
      <c r="H37" s="9">
        <v>599000000</v>
      </c>
      <c r="I37" s="4">
        <v>201.5</v>
      </c>
      <c r="J37" s="4" t="s">
        <v>37</v>
      </c>
    </row>
    <row r="38" spans="1:10">
      <c r="A38" s="4">
        <v>1986</v>
      </c>
      <c r="B38" s="4">
        <v>450</v>
      </c>
      <c r="C38" s="6">
        <v>690000000</v>
      </c>
      <c r="D38" s="6">
        <v>175</v>
      </c>
      <c r="E38" s="7">
        <v>121000000000</v>
      </c>
      <c r="F38" s="4">
        <v>4.88</v>
      </c>
      <c r="G38" s="4">
        <v>2195008</v>
      </c>
      <c r="H38" s="9">
        <v>599000000</v>
      </c>
      <c r="I38" s="4">
        <v>201.5</v>
      </c>
      <c r="J38" s="4" t="s">
        <v>37</v>
      </c>
    </row>
    <row r="39" spans="1:10">
      <c r="A39" s="4">
        <v>1987</v>
      </c>
      <c r="B39" s="4">
        <v>500</v>
      </c>
      <c r="C39" s="6">
        <v>1200000000</v>
      </c>
      <c r="D39" s="6">
        <v>1080</v>
      </c>
      <c r="E39" s="7">
        <v>1300000000000</v>
      </c>
      <c r="F39" s="4">
        <v>4.9800000000000004</v>
      </c>
      <c r="G39" s="4">
        <v>2489021</v>
      </c>
      <c r="H39" s="9">
        <v>2340000000</v>
      </c>
      <c r="I39" s="4">
        <v>554.20000000000005</v>
      </c>
      <c r="J39" s="4" t="s">
        <v>37</v>
      </c>
    </row>
    <row r="40" spans="1:10">
      <c r="A40" s="4">
        <v>1987</v>
      </c>
      <c r="B40" s="4">
        <v>500</v>
      </c>
      <c r="C40" s="6">
        <v>1600000000</v>
      </c>
      <c r="D40" s="6">
        <v>794</v>
      </c>
      <c r="E40" s="7">
        <v>1270000000000</v>
      </c>
      <c r="F40" s="4">
        <v>4.9800000000000004</v>
      </c>
      <c r="G40" s="4">
        <v>2489021</v>
      </c>
      <c r="H40" s="9">
        <v>1980000000</v>
      </c>
      <c r="I40" s="4">
        <v>642.79999999999995</v>
      </c>
      <c r="J40" s="4" t="s">
        <v>37</v>
      </c>
    </row>
    <row r="41" spans="1:10">
      <c r="A41" s="4">
        <v>1987</v>
      </c>
      <c r="B41" s="4">
        <v>500</v>
      </c>
      <c r="C41" s="6">
        <v>1000000000</v>
      </c>
      <c r="D41" s="6">
        <v>1000</v>
      </c>
      <c r="E41" s="7">
        <v>1000000000000</v>
      </c>
      <c r="F41" s="4">
        <v>4.9800000000000004</v>
      </c>
      <c r="G41" s="4">
        <v>2489021</v>
      </c>
      <c r="H41" s="9">
        <v>2090000000</v>
      </c>
      <c r="I41" s="4">
        <v>478.3</v>
      </c>
      <c r="J41" s="4" t="s">
        <v>37</v>
      </c>
    </row>
    <row r="42" spans="1:10">
      <c r="A42" s="4">
        <v>1987</v>
      </c>
      <c r="B42" s="4">
        <v>600</v>
      </c>
      <c r="C42" s="6">
        <v>3150000000</v>
      </c>
      <c r="D42" s="6">
        <v>785</v>
      </c>
      <c r="E42" s="7">
        <v>2470000000000</v>
      </c>
      <c r="F42" s="4">
        <v>4.9800000000000004</v>
      </c>
      <c r="G42" s="4">
        <v>2986825</v>
      </c>
      <c r="H42" s="9">
        <v>2320000000</v>
      </c>
      <c r="I42" s="4">
        <v>1065.3</v>
      </c>
      <c r="J42" s="4" t="s">
        <v>45</v>
      </c>
    </row>
    <row r="43" spans="1:10">
      <c r="A43" s="4">
        <v>1988</v>
      </c>
      <c r="B43" s="4" t="s">
        <v>23</v>
      </c>
      <c r="C43" s="6">
        <v>7600</v>
      </c>
      <c r="D43" s="6">
        <v>6.4999999999999997E-4</v>
      </c>
      <c r="E43" s="7">
        <v>4.9400000000000004</v>
      </c>
      <c r="F43" s="4" t="s">
        <v>23</v>
      </c>
      <c r="G43" s="4" t="s">
        <v>23</v>
      </c>
      <c r="H43" s="4" t="s">
        <v>23</v>
      </c>
      <c r="I43" s="4" t="s">
        <v>23</v>
      </c>
      <c r="J43" s="4" t="s">
        <v>47</v>
      </c>
    </row>
    <row r="44" spans="1:10">
      <c r="A44" s="4">
        <v>1988</v>
      </c>
      <c r="B44" s="4" t="s">
        <v>23</v>
      </c>
      <c r="C44" s="6">
        <v>3200</v>
      </c>
      <c r="D44" s="6">
        <v>1.9599999999999999E-3</v>
      </c>
      <c r="E44" s="7">
        <v>6.29</v>
      </c>
      <c r="F44" s="4" t="s">
        <v>23</v>
      </c>
      <c r="G44" s="4" t="s">
        <v>23</v>
      </c>
      <c r="H44" s="4" t="s">
        <v>23</v>
      </c>
      <c r="I44" s="4" t="s">
        <v>23</v>
      </c>
      <c r="J44" s="4" t="s">
        <v>48</v>
      </c>
    </row>
    <row r="45" spans="1:10">
      <c r="A45" s="4">
        <v>1988</v>
      </c>
      <c r="B45" s="4" t="s">
        <v>23</v>
      </c>
      <c r="C45" s="6">
        <v>11900</v>
      </c>
      <c r="D45" s="6">
        <v>4.3200000000000001E-3</v>
      </c>
      <c r="E45" s="7">
        <v>51.5</v>
      </c>
      <c r="F45" s="4" t="s">
        <v>23</v>
      </c>
      <c r="G45" s="4" t="s">
        <v>23</v>
      </c>
      <c r="H45" s="4" t="s">
        <v>23</v>
      </c>
      <c r="I45" s="4" t="s">
        <v>23</v>
      </c>
      <c r="J45" s="4" t="s">
        <v>49</v>
      </c>
    </row>
    <row r="46" spans="1:10">
      <c r="A46" s="4">
        <v>1989</v>
      </c>
      <c r="B46" s="4">
        <v>364</v>
      </c>
      <c r="C46" s="6">
        <v>1600000000</v>
      </c>
      <c r="D46" s="6">
        <v>400</v>
      </c>
      <c r="E46" s="7">
        <v>640000000000</v>
      </c>
      <c r="F46" s="4">
        <v>3.86</v>
      </c>
      <c r="G46" s="4">
        <v>1405065</v>
      </c>
      <c r="H46" s="9">
        <v>731000000</v>
      </c>
      <c r="I46" s="4">
        <v>876</v>
      </c>
      <c r="J46" s="4" t="s">
        <v>37</v>
      </c>
    </row>
    <row r="47" spans="1:10">
      <c r="A47" s="4">
        <v>1990</v>
      </c>
      <c r="B47" s="4">
        <v>450</v>
      </c>
      <c r="C47" s="6">
        <v>2000000000</v>
      </c>
      <c r="D47" s="6">
        <v>1480</v>
      </c>
      <c r="E47" s="7">
        <v>2960000000000</v>
      </c>
      <c r="F47" s="4" t="s">
        <v>23</v>
      </c>
      <c r="G47" s="4" t="s">
        <v>23</v>
      </c>
      <c r="H47" s="4" t="s">
        <v>23</v>
      </c>
      <c r="I47" s="4" t="s">
        <v>23</v>
      </c>
      <c r="J47" s="4" t="s">
        <v>45</v>
      </c>
    </row>
    <row r="48" spans="1:10">
      <c r="A48" s="4">
        <v>1990</v>
      </c>
      <c r="B48" s="4">
        <v>500</v>
      </c>
      <c r="C48" s="6">
        <v>1500000000</v>
      </c>
      <c r="D48" s="6">
        <v>814</v>
      </c>
      <c r="E48" s="7">
        <v>1220000000000</v>
      </c>
      <c r="F48" s="4" t="s">
        <v>23</v>
      </c>
      <c r="G48" s="4" t="s">
        <v>23</v>
      </c>
      <c r="H48" s="4" t="s">
        <v>23</v>
      </c>
      <c r="I48" s="4" t="s">
        <v>23</v>
      </c>
      <c r="J48" s="4" t="s">
        <v>45</v>
      </c>
    </row>
    <row r="49" spans="1:10">
      <c r="A49" s="4">
        <v>1991</v>
      </c>
      <c r="B49" s="4">
        <v>500</v>
      </c>
      <c r="C49" s="6">
        <v>1200000000</v>
      </c>
      <c r="D49" s="6">
        <v>1050</v>
      </c>
      <c r="E49" s="7">
        <v>1250000000000</v>
      </c>
      <c r="F49" s="4" t="s">
        <v>23</v>
      </c>
      <c r="G49" s="4" t="s">
        <v>23</v>
      </c>
      <c r="H49" s="4" t="s">
        <v>23</v>
      </c>
      <c r="I49" s="4" t="s">
        <v>23</v>
      </c>
      <c r="J49" s="4" t="s">
        <v>50</v>
      </c>
    </row>
    <row r="50" spans="1:10">
      <c r="A50" s="4">
        <v>1992</v>
      </c>
      <c r="B50" s="4">
        <v>500</v>
      </c>
      <c r="C50" s="6">
        <v>2000000000</v>
      </c>
      <c r="D50" s="6">
        <v>930</v>
      </c>
      <c r="E50" s="7">
        <v>1860000000000</v>
      </c>
      <c r="F50" s="4">
        <v>2.97</v>
      </c>
      <c r="G50" s="4">
        <v>1487019</v>
      </c>
      <c r="H50" s="9">
        <v>1200000000</v>
      </c>
      <c r="I50" s="4">
        <v>1545.9</v>
      </c>
      <c r="J50" s="4" t="s">
        <v>37</v>
      </c>
    </row>
    <row r="51" spans="1:10">
      <c r="A51" s="4">
        <v>1994</v>
      </c>
      <c r="B51" s="4">
        <v>450</v>
      </c>
      <c r="C51" s="6">
        <v>600000000</v>
      </c>
      <c r="D51" s="6">
        <v>250</v>
      </c>
      <c r="E51" s="7">
        <v>150000000000</v>
      </c>
      <c r="F51" s="4">
        <v>0.56999999999999995</v>
      </c>
      <c r="G51" s="4">
        <v>257982</v>
      </c>
      <c r="H51" s="9">
        <v>106000000</v>
      </c>
      <c r="I51" s="4">
        <v>1409.5</v>
      </c>
      <c r="J51" s="4" t="s">
        <v>45</v>
      </c>
    </row>
    <row r="52" spans="1:10">
      <c r="A52" s="4">
        <v>1997</v>
      </c>
      <c r="B52" s="4" t="s">
        <v>23</v>
      </c>
      <c r="C52" s="6">
        <v>8870</v>
      </c>
      <c r="D52" s="6">
        <v>6.4999999999999997E-4</v>
      </c>
      <c r="E52" s="7">
        <v>5.76</v>
      </c>
      <c r="F52" s="4" t="s">
        <v>23</v>
      </c>
      <c r="G52" s="4" t="s">
        <v>23</v>
      </c>
      <c r="H52" s="4" t="s">
        <v>23</v>
      </c>
      <c r="I52" s="4" t="s">
        <v>23</v>
      </c>
      <c r="J52" s="4" t="s">
        <v>51</v>
      </c>
    </row>
    <row r="53" spans="1:10">
      <c r="A53" s="4">
        <v>1997</v>
      </c>
      <c r="B53" s="4" t="s">
        <v>23</v>
      </c>
      <c r="C53" s="6">
        <v>3350</v>
      </c>
      <c r="D53" s="6">
        <v>1.9599999999999999E-3</v>
      </c>
      <c r="E53" s="7">
        <v>6.58</v>
      </c>
      <c r="F53" s="4" t="s">
        <v>23</v>
      </c>
      <c r="G53" s="4" t="s">
        <v>23</v>
      </c>
      <c r="H53" s="4" t="s">
        <v>23</v>
      </c>
      <c r="I53" s="4" t="s">
        <v>23</v>
      </c>
      <c r="J53" s="4" t="s">
        <v>52</v>
      </c>
    </row>
    <row r="54" spans="1:10">
      <c r="A54" s="4">
        <v>1997</v>
      </c>
      <c r="B54" s="4" t="s">
        <v>23</v>
      </c>
      <c r="C54" s="6">
        <v>11900</v>
      </c>
      <c r="D54" s="6">
        <v>4.3200000000000001E-3</v>
      </c>
      <c r="E54" s="7">
        <v>51.5</v>
      </c>
      <c r="F54" s="4" t="s">
        <v>23</v>
      </c>
      <c r="G54" s="4" t="s">
        <v>23</v>
      </c>
      <c r="H54" s="4" t="s">
        <v>23</v>
      </c>
      <c r="I54" s="4" t="s">
        <v>23</v>
      </c>
      <c r="J54" s="4" t="s">
        <v>53</v>
      </c>
    </row>
    <row r="55" spans="1:10">
      <c r="A55" s="4">
        <v>2000</v>
      </c>
      <c r="B55" s="4">
        <v>450</v>
      </c>
      <c r="C55" s="6">
        <v>600000000</v>
      </c>
      <c r="D55" s="6">
        <v>260</v>
      </c>
      <c r="E55" s="7">
        <v>156000000000</v>
      </c>
      <c r="F55" s="4">
        <v>1.82</v>
      </c>
      <c r="G55" s="4">
        <v>821102</v>
      </c>
      <c r="H55" s="9">
        <v>352000000</v>
      </c>
      <c r="I55" s="4">
        <v>442.9</v>
      </c>
      <c r="J55" s="4" t="s">
        <v>54</v>
      </c>
    </row>
    <row r="56" spans="1:10" s="12" customFormat="1">
      <c r="A56" s="5">
        <v>2000</v>
      </c>
      <c r="B56" s="5" t="s">
        <v>23</v>
      </c>
      <c r="C56" s="7">
        <v>8870</v>
      </c>
      <c r="D56" s="7">
        <v>6.4999999999999997E-4</v>
      </c>
      <c r="E56" s="7">
        <v>5.76</v>
      </c>
      <c r="F56" s="5">
        <v>15.73</v>
      </c>
      <c r="G56" s="5">
        <v>7864271</v>
      </c>
      <c r="H56" s="5">
        <v>1443723032</v>
      </c>
      <c r="I56" s="5">
        <v>92.5</v>
      </c>
      <c r="J56" s="5" t="s">
        <v>55</v>
      </c>
    </row>
  </sheetData>
  <mergeCells count="6">
    <mergeCell ref="J1:J3"/>
    <mergeCell ref="A1:A3"/>
    <mergeCell ref="B1:B2"/>
    <mergeCell ref="C1:C2"/>
    <mergeCell ref="E1:E2"/>
    <mergeCell ref="F1:F2"/>
  </mergeCells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PRM_Summary</vt:lpstr>
      <vt:lpstr>PRM70ND</vt:lpstr>
      <vt:lpstr>PRMallND</vt:lpstr>
      <vt:lpstr>PRM70all</vt:lpstr>
      <vt:lpstr>PRMallall</vt:lpstr>
      <vt:lpstr>rawdata</vt:lpstr>
      <vt:lpstr>sourcedata_ac</vt:lpstr>
      <vt:lpstr>sourcedata_ac_dc</vt:lpstr>
      <vt:lpstr>ener_transport_data_orig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Chris</cp:lastModifiedBy>
  <dcterms:created xsi:type="dcterms:W3CDTF">2013-11-13T23:36:45Z</dcterms:created>
  <dcterms:modified xsi:type="dcterms:W3CDTF">2013-11-18T15:39:55Z</dcterms:modified>
</cp:coreProperties>
</file>