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-15" yWindow="-15" windowWidth="20085" windowHeight="6975" tabRatio="762"/>
  </bookViews>
  <sheets>
    <sheet name="PRM_Summary" sheetId="14" r:id="rId1"/>
    <sheet name="PRM70ND" sheetId="10" r:id="rId2"/>
    <sheet name="PRMallND" sheetId="11" r:id="rId3"/>
    <sheet name="PRM70all" sheetId="12" r:id="rId4"/>
    <sheet name="PRMallall" sheetId="13" r:id="rId5"/>
    <sheet name="rawdata" sheetId="9" r:id="rId6"/>
    <sheet name="sourcedata_ac" sheetId="3" r:id="rId7"/>
    <sheet name="sourcedata_ac_dc" sheetId="7" r:id="rId8"/>
    <sheet name="ener_transport_data_orig" sheetId="8" r:id="rId9"/>
  </sheets>
  <calcPr calcId="125725" concurrentCalc="0"/>
</workbook>
</file>

<file path=xl/calcChain.xml><?xml version="1.0" encoding="utf-8"?>
<calcChain xmlns="http://schemas.openxmlformats.org/spreadsheetml/2006/main">
  <c r="E13" i="14"/>
  <c r="E12"/>
  <c r="E11"/>
  <c r="E10"/>
  <c r="E9"/>
  <c r="E8"/>
  <c r="E7"/>
  <c r="E6"/>
  <c r="E5"/>
  <c r="E4"/>
  <c r="E3"/>
  <c r="E2"/>
  <c r="D13"/>
  <c r="D12"/>
  <c r="D11"/>
  <c r="D10"/>
  <c r="D9"/>
  <c r="D8"/>
  <c r="D7"/>
  <c r="D6"/>
  <c r="D5"/>
  <c r="D4"/>
  <c r="D3"/>
  <c r="D2"/>
  <c r="C13"/>
  <c r="C12"/>
  <c r="C11"/>
  <c r="C10"/>
  <c r="C9"/>
  <c r="C8"/>
  <c r="C7"/>
  <c r="C6"/>
  <c r="C5"/>
  <c r="C4"/>
  <c r="C3"/>
  <c r="C2"/>
  <c r="B13"/>
  <c r="B12"/>
  <c r="B11"/>
  <c r="B10"/>
  <c r="B9"/>
  <c r="B8"/>
  <c r="B7"/>
  <c r="B6"/>
  <c r="B5"/>
  <c r="B4"/>
  <c r="B3"/>
  <c r="B2"/>
  <c r="B17" i="13"/>
  <c r="F15"/>
  <c r="F14"/>
  <c r="F16"/>
  <c r="F13"/>
  <c r="F12"/>
  <c r="E15"/>
  <c r="E14"/>
  <c r="E16"/>
  <c r="E13"/>
  <c r="E12"/>
  <c r="D15"/>
  <c r="D14"/>
  <c r="D16"/>
  <c r="D13"/>
  <c r="D12"/>
  <c r="C15"/>
  <c r="C14"/>
  <c r="C16"/>
  <c r="C13"/>
  <c r="C12"/>
  <c r="B16"/>
  <c r="B15"/>
  <c r="B14"/>
  <c r="B13"/>
  <c r="B12"/>
  <c r="AR26"/>
  <c r="AR25"/>
  <c r="AR24"/>
  <c r="AR23"/>
  <c r="AR22"/>
  <c r="AR21"/>
  <c r="AR20"/>
  <c r="AR19"/>
  <c r="AR18"/>
  <c r="AR17"/>
  <c r="AR16"/>
  <c r="AR15"/>
  <c r="AR14"/>
  <c r="AR13"/>
  <c r="AR12"/>
  <c r="AR11"/>
  <c r="AR10"/>
  <c r="AR9"/>
  <c r="AR8"/>
  <c r="AR7"/>
  <c r="AV1"/>
  <c r="AU1"/>
  <c r="AU2" a="1"/>
  <c r="AU2"/>
  <c r="AV2"/>
  <c r="AU3"/>
  <c r="AV3"/>
  <c r="AU4"/>
  <c r="AV4"/>
  <c r="AU5"/>
  <c r="AV5"/>
  <c r="AU6"/>
  <c r="AV6"/>
  <c r="AM2" a="1"/>
  <c r="AM2"/>
  <c r="AN5"/>
  <c r="AN17"/>
  <c r="AM3"/>
  <c r="AN18"/>
  <c r="AN19"/>
  <c r="AN22"/>
  <c r="AN21"/>
  <c r="AN24"/>
  <c r="AN20"/>
  <c r="AN23"/>
  <c r="AN25"/>
  <c r="AN26"/>
  <c r="AN7"/>
  <c r="AN8"/>
  <c r="AN9"/>
  <c r="AN12"/>
  <c r="AN11"/>
  <c r="AN14"/>
  <c r="AN10"/>
  <c r="AN13"/>
  <c r="AN15"/>
  <c r="AN16"/>
  <c r="AQ2" a="1"/>
  <c r="AQ4"/>
  <c r="AR1"/>
  <c r="AQ2"/>
  <c r="AQ1"/>
  <c r="AR2"/>
  <c r="AQ3"/>
  <c r="AR3"/>
  <c r="AR4"/>
  <c r="AQ5"/>
  <c r="AR5"/>
  <c r="AQ6"/>
  <c r="AR6"/>
  <c r="AI2" a="1"/>
  <c r="AI2"/>
  <c r="AJ5"/>
  <c r="AJ17"/>
  <c r="AI3"/>
  <c r="AJ18"/>
  <c r="AJ19"/>
  <c r="AJ22"/>
  <c r="AJ21"/>
  <c r="AJ24"/>
  <c r="AJ20"/>
  <c r="AJ23"/>
  <c r="AJ25"/>
  <c r="AJ26"/>
  <c r="AJ7"/>
  <c r="AJ8"/>
  <c r="AJ9"/>
  <c r="AJ12"/>
  <c r="AJ11"/>
  <c r="AJ14"/>
  <c r="AJ10"/>
  <c r="AJ13"/>
  <c r="AJ15"/>
  <c r="AJ16"/>
  <c r="AM4"/>
  <c r="AN1"/>
  <c r="AM1"/>
  <c r="AN2"/>
  <c r="AN3"/>
  <c r="AN4"/>
  <c r="AM5"/>
  <c r="AM6"/>
  <c r="AN6"/>
  <c r="AE2" a="1"/>
  <c r="AE2"/>
  <c r="AF5"/>
  <c r="AF17"/>
  <c r="AE3"/>
  <c r="AF18"/>
  <c r="AF19"/>
  <c r="AF22"/>
  <c r="AF21"/>
  <c r="AF24"/>
  <c r="AF20"/>
  <c r="AF23"/>
  <c r="AF25"/>
  <c r="AF26"/>
  <c r="AF7"/>
  <c r="AF8"/>
  <c r="AF9"/>
  <c r="AF12"/>
  <c r="AF11"/>
  <c r="AF14"/>
  <c r="AF10"/>
  <c r="AF13"/>
  <c r="AF15"/>
  <c r="AF16"/>
  <c r="AI4"/>
  <c r="AJ1"/>
  <c r="AI1"/>
  <c r="AJ2"/>
  <c r="AJ3"/>
  <c r="AJ4"/>
  <c r="AI5"/>
  <c r="AI6"/>
  <c r="AJ6"/>
  <c r="AA2" a="1"/>
  <c r="AA2"/>
  <c r="AB5"/>
  <c r="AB17"/>
  <c r="AA3"/>
  <c r="AB18"/>
  <c r="AB19"/>
  <c r="AB22"/>
  <c r="AB21"/>
  <c r="AB24"/>
  <c r="AB20"/>
  <c r="AB23"/>
  <c r="AB25"/>
  <c r="AB26"/>
  <c r="AB7"/>
  <c r="AB8"/>
  <c r="AB9"/>
  <c r="AB12"/>
  <c r="AB11"/>
  <c r="AB14"/>
  <c r="AB10"/>
  <c r="AB13"/>
  <c r="AB15"/>
  <c r="AB16"/>
  <c r="AE4"/>
  <c r="AF1"/>
  <c r="AE1"/>
  <c r="AF2"/>
  <c r="AF3"/>
  <c r="AF4"/>
  <c r="AE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4"/>
  <c r="AB1"/>
  <c r="AA1"/>
  <c r="AB2"/>
  <c r="AB3"/>
  <c r="AB4"/>
  <c r="AA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8" i="12"/>
  <c r="F6"/>
  <c r="F5"/>
  <c r="F7"/>
  <c r="F4"/>
  <c r="F3"/>
  <c r="E6"/>
  <c r="E5"/>
  <c r="E7"/>
  <c r="E4"/>
  <c r="E3"/>
  <c r="D6"/>
  <c r="D5"/>
  <c r="D7"/>
  <c r="D4"/>
  <c r="D3"/>
  <c r="C6"/>
  <c r="C5"/>
  <c r="C7"/>
  <c r="C4"/>
  <c r="C3"/>
  <c r="B7"/>
  <c r="B6"/>
  <c r="B5"/>
  <c r="B4"/>
  <c r="B3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L1"/>
  <c r="K1"/>
  <c r="K2" a="1"/>
  <c r="K2"/>
  <c r="L2"/>
  <c r="K3"/>
  <c r="L3"/>
  <c r="K4"/>
  <c r="L4"/>
  <c r="K5"/>
  <c r="L5"/>
  <c r="K6"/>
  <c r="L6"/>
  <c r="G2" a="1"/>
  <c r="G4"/>
  <c r="H1"/>
  <c r="G2"/>
  <c r="G1"/>
  <c r="H2"/>
  <c r="G3"/>
  <c r="H3"/>
  <c r="H4"/>
  <c r="G5"/>
  <c r="H5"/>
  <c r="G6"/>
  <c r="H6"/>
  <c r="B13" i="11"/>
  <c r="F11"/>
  <c r="F10"/>
  <c r="F12"/>
  <c r="F9"/>
  <c r="F8"/>
  <c r="E11"/>
  <c r="E10"/>
  <c r="E12"/>
  <c r="E9"/>
  <c r="E8"/>
  <c r="D11"/>
  <c r="D10"/>
  <c r="D12"/>
  <c r="D9"/>
  <c r="D8"/>
  <c r="C11"/>
  <c r="C10"/>
  <c r="C12"/>
  <c r="C9"/>
  <c r="C8"/>
  <c r="B12"/>
  <c r="B11"/>
  <c r="B10"/>
  <c r="B9"/>
  <c r="B8"/>
  <c r="AB26"/>
  <c r="AB25"/>
  <c r="AB24"/>
  <c r="AB23"/>
  <c r="AB22"/>
  <c r="AB21"/>
  <c r="AB20"/>
  <c r="AB19"/>
  <c r="AB18"/>
  <c r="AB17"/>
  <c r="AB16"/>
  <c r="AB15"/>
  <c r="AB14"/>
  <c r="AB13"/>
  <c r="AB12"/>
  <c r="AB11"/>
  <c r="AB10"/>
  <c r="AB9"/>
  <c r="AB8"/>
  <c r="AB7"/>
  <c r="AF1"/>
  <c r="AE1"/>
  <c r="AE2" a="1"/>
  <c r="AE2"/>
  <c r="AF2"/>
  <c r="AE3"/>
  <c r="AF3"/>
  <c r="AE4"/>
  <c r="AF4"/>
  <c r="AE5"/>
  <c r="AF5"/>
  <c r="AE6"/>
  <c r="AF6"/>
  <c r="W2" a="1"/>
  <c r="W2"/>
  <c r="X5"/>
  <c r="X17"/>
  <c r="W3"/>
  <c r="X18"/>
  <c r="X19"/>
  <c r="X22"/>
  <c r="X21"/>
  <c r="X24"/>
  <c r="X20"/>
  <c r="X23"/>
  <c r="X25"/>
  <c r="X26"/>
  <c r="X7"/>
  <c r="X8"/>
  <c r="X9"/>
  <c r="X12"/>
  <c r="X11"/>
  <c r="X14"/>
  <c r="X10"/>
  <c r="X13"/>
  <c r="X15"/>
  <c r="X16"/>
  <c r="AA2" a="1"/>
  <c r="AA4"/>
  <c r="AB1"/>
  <c r="AA2"/>
  <c r="AA1"/>
  <c r="AB2"/>
  <c r="AA3"/>
  <c r="AB3"/>
  <c r="AB4"/>
  <c r="AA5"/>
  <c r="AB5"/>
  <c r="AA6"/>
  <c r="AB6"/>
  <c r="S2" a="1"/>
  <c r="S2"/>
  <c r="T5"/>
  <c r="T17"/>
  <c r="S3"/>
  <c r="T18"/>
  <c r="T19"/>
  <c r="T22"/>
  <c r="T21"/>
  <c r="T24"/>
  <c r="T20"/>
  <c r="T23"/>
  <c r="T25"/>
  <c r="T26"/>
  <c r="T7"/>
  <c r="T8"/>
  <c r="T9"/>
  <c r="T12"/>
  <c r="T11"/>
  <c r="T14"/>
  <c r="T10"/>
  <c r="T13"/>
  <c r="T15"/>
  <c r="T16"/>
  <c r="W4"/>
  <c r="X1"/>
  <c r="W1"/>
  <c r="X2"/>
  <c r="X3"/>
  <c r="X4"/>
  <c r="W5"/>
  <c r="W6"/>
  <c r="X6"/>
  <c r="O2" a="1"/>
  <c r="O2"/>
  <c r="P5"/>
  <c r="P17"/>
  <c r="O3"/>
  <c r="P18"/>
  <c r="P19"/>
  <c r="P22"/>
  <c r="P21"/>
  <c r="P24"/>
  <c r="P20"/>
  <c r="P23"/>
  <c r="P25"/>
  <c r="P26"/>
  <c r="P7"/>
  <c r="P8"/>
  <c r="P9"/>
  <c r="P12"/>
  <c r="P11"/>
  <c r="P14"/>
  <c r="P10"/>
  <c r="P13"/>
  <c r="P15"/>
  <c r="P16"/>
  <c r="S4"/>
  <c r="T1"/>
  <c r="S1"/>
  <c r="T2"/>
  <c r="T3"/>
  <c r="T4"/>
  <c r="S5"/>
  <c r="S6"/>
  <c r="T6"/>
  <c r="K2" a="1"/>
  <c r="K2"/>
  <c r="L5"/>
  <c r="L17"/>
  <c r="K3"/>
  <c r="L18"/>
  <c r="L19"/>
  <c r="L22"/>
  <c r="L21"/>
  <c r="L24"/>
  <c r="L20"/>
  <c r="L23"/>
  <c r="L25"/>
  <c r="L26"/>
  <c r="L7"/>
  <c r="L8"/>
  <c r="L9"/>
  <c r="L12"/>
  <c r="L11"/>
  <c r="L14"/>
  <c r="L10"/>
  <c r="L13"/>
  <c r="L15"/>
  <c r="L16"/>
  <c r="O4"/>
  <c r="P1"/>
  <c r="O1"/>
  <c r="P2"/>
  <c r="P3"/>
  <c r="P4"/>
  <c r="O5"/>
  <c r="O6"/>
  <c r="P6"/>
  <c r="G2" a="1"/>
  <c r="G2"/>
  <c r="H5"/>
  <c r="H17"/>
  <c r="G3"/>
  <c r="H18"/>
  <c r="H19"/>
  <c r="H22"/>
  <c r="H21"/>
  <c r="H24"/>
  <c r="H20"/>
  <c r="H23"/>
  <c r="H25"/>
  <c r="H26"/>
  <c r="H7"/>
  <c r="H8"/>
  <c r="H9"/>
  <c r="H12"/>
  <c r="H11"/>
  <c r="H14"/>
  <c r="H10"/>
  <c r="H13"/>
  <c r="H15"/>
  <c r="H16"/>
  <c r="K4"/>
  <c r="L1"/>
  <c r="K1"/>
  <c r="L2"/>
  <c r="L3"/>
  <c r="L4"/>
  <c r="K5"/>
  <c r="K6"/>
  <c r="L6"/>
  <c r="G4"/>
  <c r="H1"/>
  <c r="G1"/>
  <c r="H2"/>
  <c r="H3"/>
  <c r="H4"/>
  <c r="G5"/>
  <c r="G6"/>
  <c r="H6"/>
  <c r="B8" i="10"/>
  <c r="F6"/>
  <c r="F5"/>
  <c r="F7"/>
  <c r="F4"/>
  <c r="F3"/>
  <c r="E6"/>
  <c r="E5"/>
  <c r="E7"/>
  <c r="E4"/>
  <c r="E3"/>
  <c r="D6"/>
  <c r="D5"/>
  <c r="D7"/>
  <c r="D4"/>
  <c r="D3"/>
  <c r="C6"/>
  <c r="C5"/>
  <c r="C7"/>
  <c r="C4"/>
  <c r="C3"/>
  <c r="B7"/>
  <c r="B6"/>
  <c r="B5"/>
  <c r="B4"/>
  <c r="B3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L1"/>
  <c r="K1"/>
  <c r="K2" a="1"/>
  <c r="K2"/>
  <c r="L2"/>
  <c r="K3"/>
  <c r="L3"/>
  <c r="K4"/>
  <c r="L4"/>
  <c r="K5"/>
  <c r="L5"/>
  <c r="K6"/>
  <c r="L6"/>
  <c r="G2" a="1"/>
  <c r="G4"/>
  <c r="H1"/>
  <c r="G2"/>
  <c r="G1"/>
  <c r="H2"/>
  <c r="G3"/>
  <c r="H3"/>
  <c r="H4"/>
  <c r="G5"/>
  <c r="H5"/>
  <c r="G6"/>
  <c r="H6"/>
</calcChain>
</file>

<file path=xl/sharedStrings.xml><?xml version="1.0" encoding="utf-8"?>
<sst xmlns="http://schemas.openxmlformats.org/spreadsheetml/2006/main" count="746" uniqueCount="117">
  <si>
    <t>Year</t>
  </si>
  <si>
    <t>Voltage</t>
  </si>
  <si>
    <t>Power</t>
  </si>
  <si>
    <t>Transmission</t>
  </si>
  <si>
    <t>Powered Distance</t>
  </si>
  <si>
    <t>γ</t>
  </si>
  <si>
    <t>Cost per</t>
  </si>
  <si>
    <t>Construction</t>
  </si>
  <si>
    <t>Remarks</t>
  </si>
  <si>
    <t>Distance</t>
  </si>
  <si>
    <t>unit distance</t>
  </si>
  <si>
    <t>Cost*</t>
  </si>
  <si>
    <t xml:space="preserve"> per cost</t>
  </si>
  <si>
    <t>KV</t>
  </si>
  <si>
    <t>W</t>
  </si>
  <si>
    <t>Km</t>
  </si>
  <si>
    <t>W∙Km</t>
  </si>
  <si>
    <t>$/Km</t>
  </si>
  <si>
    <t>$</t>
  </si>
  <si>
    <t>W∙Km/$</t>
  </si>
  <si>
    <r>
      <t xml:space="preserve">AC </t>
    </r>
    <r>
      <rPr>
        <vertAlign val="superscript"/>
        <sz val="9"/>
        <color theme="1"/>
        <rFont val="Times New Roman"/>
        <family val="1"/>
      </rPr>
      <t>3, 14, 15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</si>
  <si>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4, 14, 15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</si>
  <si>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5, 14, 15</t>
    </r>
  </si>
  <si>
    <t>-</t>
  </si>
  <si>
    <r>
      <t xml:space="preserve">AC </t>
    </r>
    <r>
      <rPr>
        <vertAlign val="superscript"/>
        <sz val="9"/>
        <color theme="1"/>
        <rFont val="Times New Roman"/>
        <family val="1"/>
      </rPr>
      <t>6, 14, 15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</si>
  <si>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7, 14, 15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</si>
  <si>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9, 14, 15</t>
    </r>
  </si>
  <si>
    <r>
      <t xml:space="preserve">AC </t>
    </r>
    <r>
      <rPr>
        <vertAlign val="superscript"/>
        <sz val="9"/>
        <color theme="1"/>
        <rFont val="Times New Roman"/>
        <family val="1"/>
      </rPr>
      <t>10, 14, 15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</si>
  <si>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16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</si>
  <si>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16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</si>
  <si>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16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</si>
  <si>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17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</si>
  <si>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17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</si>
  <si>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17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</si>
  <si>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18</t>
    </r>
  </si>
  <si>
    <r>
      <t>Belt</t>
    </r>
    <r>
      <rPr>
        <vertAlign val="superscript"/>
        <sz val="9"/>
        <color theme="1"/>
        <rFont val="Times New Roman"/>
        <family val="1"/>
      </rPr>
      <t xml:space="preserve"> 18</t>
    </r>
  </si>
  <si>
    <r>
      <t>Shaft</t>
    </r>
    <r>
      <rPr>
        <vertAlign val="superscript"/>
        <sz val="9"/>
        <color theme="1"/>
        <rFont val="Times New Roman"/>
        <family val="1"/>
      </rPr>
      <t xml:space="preserve"> 18</t>
    </r>
  </si>
  <si>
    <r>
      <t>DC</t>
    </r>
    <r>
      <rPr>
        <vertAlign val="superscript"/>
        <sz val="9"/>
        <color theme="1"/>
        <rFont val="Times New Roman"/>
        <family val="1"/>
      </rPr>
      <t>26</t>
    </r>
  </si>
  <si>
    <r>
      <t>DC</t>
    </r>
    <r>
      <rPr>
        <vertAlign val="superscript"/>
        <sz val="9"/>
        <color theme="1"/>
        <rFont val="Times New Roman"/>
        <family val="1"/>
      </rPr>
      <t xml:space="preserve"> 14, 15</t>
    </r>
  </si>
  <si>
    <r>
      <t>Chain</t>
    </r>
    <r>
      <rPr>
        <vertAlign val="superscript"/>
        <sz val="9"/>
        <color theme="1"/>
        <rFont val="Times New Roman"/>
        <family val="1"/>
      </rPr>
      <t xml:space="preserve"> 19</t>
    </r>
  </si>
  <si>
    <r>
      <t>Belt</t>
    </r>
    <r>
      <rPr>
        <vertAlign val="superscript"/>
        <sz val="9"/>
        <color theme="1"/>
        <rFont val="Times New Roman"/>
        <family val="1"/>
      </rPr>
      <t>19</t>
    </r>
  </si>
  <si>
    <r>
      <t>AC</t>
    </r>
    <r>
      <rPr>
        <vertAlign val="superscript"/>
        <sz val="9"/>
        <color theme="1"/>
        <rFont val="Times New Roman"/>
        <family val="1"/>
      </rPr>
      <t xml:space="preserve"> 11, 14, 15</t>
    </r>
  </si>
  <si>
    <r>
      <t>AC</t>
    </r>
    <r>
      <rPr>
        <vertAlign val="superscript"/>
        <sz val="9"/>
        <color theme="1"/>
        <rFont val="Times New Roman"/>
        <family val="1"/>
      </rPr>
      <t xml:space="preserve"> 12, 14, 15</t>
    </r>
  </si>
  <si>
    <r>
      <t>Chain</t>
    </r>
    <r>
      <rPr>
        <vertAlign val="superscript"/>
        <sz val="9"/>
        <color theme="1"/>
        <rFont val="Times New Roman"/>
        <family val="1"/>
      </rPr>
      <t>20</t>
    </r>
  </si>
  <si>
    <r>
      <t>Belt</t>
    </r>
    <r>
      <rPr>
        <vertAlign val="superscript"/>
        <sz val="9"/>
        <color theme="1"/>
        <rFont val="Times New Roman"/>
        <family val="1"/>
      </rPr>
      <t>20</t>
    </r>
  </si>
  <si>
    <r>
      <t xml:space="preserve">DC </t>
    </r>
    <r>
      <rPr>
        <vertAlign val="superscript"/>
        <sz val="9"/>
        <color theme="1"/>
        <rFont val="Times New Roman"/>
        <family val="1"/>
      </rPr>
      <t>14, 15</t>
    </r>
  </si>
  <si>
    <r>
      <t>AC</t>
    </r>
    <r>
      <rPr>
        <vertAlign val="superscript"/>
        <sz val="9"/>
        <color theme="1"/>
        <rFont val="Times New Roman"/>
        <family val="1"/>
      </rPr>
      <t>12, 14, 15</t>
    </r>
  </si>
  <si>
    <r>
      <t xml:space="preserve">Chain </t>
    </r>
    <r>
      <rPr>
        <vertAlign val="superscript"/>
        <sz val="9"/>
        <color theme="1"/>
        <rFont val="Times New Roman"/>
        <family val="1"/>
      </rPr>
      <t>21</t>
    </r>
  </si>
  <si>
    <r>
      <t xml:space="preserve">Belt </t>
    </r>
    <r>
      <rPr>
        <vertAlign val="superscript"/>
        <sz val="9"/>
        <color theme="1"/>
        <rFont val="Times New Roman"/>
        <family val="1"/>
      </rPr>
      <t>21</t>
    </r>
  </si>
  <si>
    <r>
      <t xml:space="preserve">Shaft </t>
    </r>
    <r>
      <rPr>
        <vertAlign val="superscript"/>
        <sz val="9"/>
        <color theme="1"/>
        <rFont val="Times New Roman"/>
        <family val="1"/>
      </rPr>
      <t>21</t>
    </r>
  </si>
  <si>
    <r>
      <t xml:space="preserve">DC </t>
    </r>
    <r>
      <rPr>
        <vertAlign val="superscript"/>
        <sz val="9"/>
        <color theme="1"/>
        <rFont val="Times New Roman"/>
        <family val="1"/>
      </rPr>
      <t>13, 14, 15</t>
    </r>
  </si>
  <si>
    <r>
      <t>Chain</t>
    </r>
    <r>
      <rPr>
        <vertAlign val="superscript"/>
        <sz val="9"/>
        <color theme="1"/>
        <rFont val="Times New Roman"/>
        <family val="1"/>
      </rPr>
      <t>22</t>
    </r>
  </si>
  <si>
    <r>
      <t>Belt</t>
    </r>
    <r>
      <rPr>
        <vertAlign val="superscript"/>
        <sz val="9"/>
        <color theme="1"/>
        <rFont val="Times New Roman"/>
        <family val="1"/>
      </rPr>
      <t>22</t>
    </r>
  </si>
  <si>
    <r>
      <t>Shaft</t>
    </r>
    <r>
      <rPr>
        <vertAlign val="superscript"/>
        <sz val="9"/>
        <color theme="1"/>
        <rFont val="Times New Roman"/>
        <family val="1"/>
      </rPr>
      <t>22</t>
    </r>
  </si>
  <si>
    <r>
      <t>DC</t>
    </r>
    <r>
      <rPr>
        <vertAlign val="superscript"/>
        <sz val="9"/>
        <color theme="1"/>
        <rFont val="Times New Roman"/>
        <family val="1"/>
      </rPr>
      <t>14, 15</t>
    </r>
  </si>
  <si>
    <r>
      <t>Chain</t>
    </r>
    <r>
      <rPr>
        <vertAlign val="superscript"/>
        <sz val="9"/>
        <color theme="1"/>
        <rFont val="Times New Roman"/>
        <family val="1"/>
      </rPr>
      <t>23</t>
    </r>
  </si>
  <si>
    <t>Km, Transmission distance</t>
  </si>
  <si>
    <t>W, Power</t>
  </si>
  <si>
    <t>KV, Voltage</t>
  </si>
  <si>
    <t>W∙Km, Powered distance</t>
  </si>
  <si>
    <t>$/Km, Cost per unit distancer</t>
  </si>
  <si>
    <t>$, Construction cost</t>
  </si>
  <si>
    <t>W∙Km/$, Powered distance per cost</t>
  </si>
  <si>
    <t>version</t>
  </si>
  <si>
    <t>date</t>
  </si>
  <si>
    <t>who</t>
  </si>
  <si>
    <t>what changes</t>
  </si>
  <si>
    <t>source</t>
  </si>
  <si>
    <t>Note</t>
  </si>
  <si>
    <t>11/13/013</t>
  </si>
  <si>
    <t>Basnet</t>
  </si>
  <si>
    <t xml:space="preserve">recently copied from non-dom study; </t>
  </si>
  <si>
    <t>Koh &amp; Magee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</si>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</sst>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00"/>
  </numFmts>
  <fonts count="8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333333"/>
      <name val="Times New Roman"/>
      <family val="1"/>
    </font>
    <font>
      <vertAlign val="superscript"/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/>
      <right/>
      <top style="thick">
        <color rgb="FF008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6" fillId="4" borderId="2" applyNumberFormat="0" applyAlignment="0" applyProtection="0"/>
    <xf numFmtId="0" fontId="7" fillId="5" borderId="3" applyNumberFormat="0" applyAlignment="0" applyProtection="0"/>
  </cellStyleXfs>
  <cellXfs count="5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11" fontId="1" fillId="0" borderId="0" xfId="0" applyNumberFormat="1" applyFont="1" applyAlignment="1">
      <alignment horizontal="center"/>
    </xf>
    <xf numFmtId="11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11" fontId="2" fillId="0" borderId="0" xfId="0" applyNumberFormat="1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/>
    <xf numFmtId="11" fontId="1" fillId="2" borderId="0" xfId="0" applyNumberFormat="1" applyFont="1" applyFill="1" applyAlignment="1">
      <alignment horizontal="center"/>
    </xf>
    <xf numFmtId="11" fontId="1" fillId="2" borderId="0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1" fontId="2" fillId="2" borderId="0" xfId="0" applyNumberFormat="1" applyFont="1" applyFill="1" applyAlignment="1">
      <alignment horizontal="center"/>
    </xf>
    <xf numFmtId="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1" fontId="1" fillId="3" borderId="0" xfId="0" applyNumberFormat="1" applyFont="1" applyFill="1" applyAlignment="1">
      <alignment horizontal="center"/>
    </xf>
    <xf numFmtId="11" fontId="1" fillId="3" borderId="0" xfId="0" applyNumberFormat="1" applyFont="1" applyFill="1" applyBorder="1" applyAlignment="1">
      <alignment horizontal="center"/>
    </xf>
    <xf numFmtId="11" fontId="2" fillId="3" borderId="0" xfId="0" applyNumberFormat="1" applyFont="1" applyFill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/>
    <xf numFmtId="0" fontId="1" fillId="3" borderId="0" xfId="0" applyFont="1" applyFill="1" applyBorder="1" applyAlignment="1">
      <alignment horizontal="center"/>
    </xf>
    <xf numFmtId="11" fontId="2" fillId="3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Alignment="1">
      <alignment wrapText="1"/>
    </xf>
    <xf numFmtId="0" fontId="4" fillId="0" borderId="0" xfId="0" applyFont="1" applyFill="1"/>
    <xf numFmtId="0" fontId="0" fillId="0" borderId="0" xfId="0" applyFill="1"/>
    <xf numFmtId="11" fontId="1" fillId="0" borderId="0" xfId="0" applyNumberFormat="1" applyFont="1" applyFill="1" applyAlignment="1">
      <alignment horizontal="center"/>
    </xf>
    <xf numFmtId="11" fontId="1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1" fontId="2" fillId="0" borderId="0" xfId="0" applyNumberFormat="1" applyFont="1" applyFill="1" applyAlignment="1">
      <alignment horizontal="center"/>
    </xf>
    <xf numFmtId="14" fontId="0" fillId="0" borderId="0" xfId="0" applyNumberFormat="1" applyFill="1"/>
    <xf numFmtId="4" fontId="1" fillId="0" borderId="0" xfId="0" applyNumberFormat="1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6" fillId="4" borderId="2" xfId="2"/>
    <xf numFmtId="0" fontId="7" fillId="5" borderId="3" xfId="3"/>
    <xf numFmtId="0" fontId="4" fillId="0" borderId="0" xfId="0" applyFont="1"/>
    <xf numFmtId="164" fontId="6" fillId="4" borderId="2" xfId="2" applyNumberFormat="1"/>
    <xf numFmtId="2" fontId="7" fillId="5" borderId="3" xfId="3" applyNumberFormat="1"/>
    <xf numFmtId="10" fontId="0" fillId="0" borderId="0" xfId="0" applyNumberFormat="1"/>
    <xf numFmtId="164" fontId="0" fillId="0" borderId="0" xfId="1" applyNumberFormat="1" applyFont="1"/>
    <xf numFmtId="164" fontId="4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">
    <cellStyle name="Calculation" xfId="2" builtinId="22"/>
    <cellStyle name="Check Cell" xfId="3" builtinId="2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9"/>
  <dimension ref="A1:E15"/>
  <sheetViews>
    <sheetView tabSelected="1" workbookViewId="0">
      <selection activeCell="E8" sqref="E8"/>
    </sheetView>
  </sheetViews>
  <sheetFormatPr defaultRowHeight="15"/>
  <sheetData>
    <row r="1" spans="1:5">
      <c r="B1" t="s">
        <v>101</v>
      </c>
      <c r="C1" t="s">
        <v>102</v>
      </c>
      <c r="D1" t="s">
        <v>103</v>
      </c>
      <c r="E1" t="s">
        <v>104</v>
      </c>
    </row>
    <row r="2" spans="1:5">
      <c r="A2" t="s">
        <v>105</v>
      </c>
      <c r="B2" s="57">
        <f>PRMallall!G1</f>
        <v>0.12581793395289897</v>
      </c>
      <c r="C2" s="57">
        <f>PRMallND!G1</f>
        <v>0.14878169661488272</v>
      </c>
      <c r="D2" s="57">
        <f>PRM70all!G1</f>
        <v>0</v>
      </c>
      <c r="E2" s="57">
        <f>PRM70ND!G1</f>
        <v>0</v>
      </c>
    </row>
    <row r="3" spans="1:5">
      <c r="A3" t="s">
        <v>100</v>
      </c>
      <c r="B3">
        <f>PRMallall!B17</f>
        <v>10</v>
      </c>
      <c r="C3">
        <f>PRMallND!B13</f>
        <v>6</v>
      </c>
      <c r="D3">
        <f>PRM70all!B8</f>
        <v>0</v>
      </c>
      <c r="E3">
        <f>PRM70ND!B8</f>
        <v>0</v>
      </c>
    </row>
    <row r="4" spans="1:5">
      <c r="A4" t="s">
        <v>74</v>
      </c>
      <c r="B4" s="56">
        <f>PRMallall!H1</f>
        <v>0.85639991316122543</v>
      </c>
      <c r="C4" s="56">
        <f>PRMallND!H1</f>
        <v>0.92416340273796638</v>
      </c>
      <c r="D4" s="56">
        <f>PRM70all!H1</f>
        <v>1</v>
      </c>
      <c r="E4" s="56">
        <f>PRM70ND!H1</f>
        <v>1</v>
      </c>
    </row>
    <row r="5" spans="1:5">
      <c r="A5" t="s">
        <v>106</v>
      </c>
      <c r="B5" s="57">
        <f>PRMallall!H16</f>
        <v>3.8027307003738374E-2</v>
      </c>
      <c r="C5" s="57">
        <f>PRMallND!H16</f>
        <v>5.2741217813836935E-2</v>
      </c>
      <c r="D5" s="57" t="e">
        <f>PRM70all!H16</f>
        <v>#NUM!</v>
      </c>
      <c r="E5" s="57" t="e">
        <f>PRM70ND!H16</f>
        <v>#NUM!</v>
      </c>
    </row>
    <row r="6" spans="1:5">
      <c r="A6" t="s">
        <v>107</v>
      </c>
      <c r="B6" s="57">
        <f>PRMallall!H26</f>
        <v>1.713245306983148E-2</v>
      </c>
      <c r="C6" s="57">
        <f>PRMallND!H26</f>
        <v>2.0968530667129864E-2</v>
      </c>
      <c r="D6" s="57" t="e">
        <f>PRM70all!H26</f>
        <v>#NUM!</v>
      </c>
      <c r="E6" s="57" t="e">
        <f>PRM70ND!H26</f>
        <v>#NUM!</v>
      </c>
    </row>
    <row r="7" spans="1:5">
      <c r="A7" t="s">
        <v>108</v>
      </c>
      <c r="B7" s="57">
        <f>SUM(B5:B6)/3</f>
        <v>1.8386586691189952E-2</v>
      </c>
      <c r="C7" s="57">
        <f>SUM(C5:C6)/3</f>
        <v>2.4569916160322267E-2</v>
      </c>
      <c r="D7" s="57" t="e">
        <f>SUM(D5:D6)/3</f>
        <v>#NUM!</v>
      </c>
      <c r="E7" s="57" t="e">
        <f>SUM(E5:E6)/3</f>
        <v>#NUM!</v>
      </c>
    </row>
    <row r="8" spans="1:5">
      <c r="A8" t="s">
        <v>109</v>
      </c>
      <c r="B8" s="58">
        <f>B7/B2</f>
        <v>0.14613645379102416</v>
      </c>
      <c r="C8" s="58">
        <f>C7/C2</f>
        <v>0.16514071770481828</v>
      </c>
      <c r="D8" s="58" t="e">
        <f>D7/D2</f>
        <v>#NUM!</v>
      </c>
      <c r="E8" s="58" t="e">
        <f>E7/E2</f>
        <v>#NUM!</v>
      </c>
    </row>
    <row r="9" spans="1:5">
      <c r="A9" t="s">
        <v>110</v>
      </c>
      <c r="B9" s="57">
        <f>PRMallall!B12</f>
        <v>0.12618979095985064</v>
      </c>
      <c r="C9" s="57">
        <f>PRMallND!B8</f>
        <v>0.15296133168297632</v>
      </c>
      <c r="D9" s="57" t="e">
        <f>PRM70all!B3</f>
        <v>#VALUE!</v>
      </c>
      <c r="E9" s="57" t="e">
        <f>PRM70ND!B3</f>
        <v>#VALUE!</v>
      </c>
    </row>
    <row r="10" spans="1:5">
      <c r="A10" t="s">
        <v>111</v>
      </c>
      <c r="B10" s="57">
        <f>PRMallall!B13</f>
        <v>6.4610519039139565E-3</v>
      </c>
      <c r="C10" s="57">
        <f>PRMallND!B9</f>
        <v>2.0123262334840089E-2</v>
      </c>
      <c r="D10" s="57" t="e">
        <f>PRM70all!B4</f>
        <v>#VALUE!</v>
      </c>
      <c r="E10" s="57" t="e">
        <f>PRM70ND!B4</f>
        <v>#VALUE!</v>
      </c>
    </row>
    <row r="11" spans="1:5">
      <c r="A11" t="s">
        <v>113</v>
      </c>
      <c r="B11" s="57">
        <f>PRMallall!B15</f>
        <v>0.14063808650466655</v>
      </c>
      <c r="C11" s="57">
        <f>PRMallND!B11</f>
        <v>0.19214929457721941</v>
      </c>
      <c r="D11" s="57" t="e">
        <f>PRM70all!B6</f>
        <v>#VALUE!</v>
      </c>
      <c r="E11" s="57" t="e">
        <f>PRM70ND!B6</f>
        <v>#VALUE!</v>
      </c>
    </row>
    <row r="12" spans="1:5">
      <c r="A12" t="s">
        <v>112</v>
      </c>
      <c r="B12" s="57">
        <f>PRMallall!B14</f>
        <v>0.11776723492197484</v>
      </c>
      <c r="C12" s="57">
        <f>PRMallND!B10</f>
        <v>0.13487874998937499</v>
      </c>
      <c r="D12" s="57" t="e">
        <f>PRM70all!B5</f>
        <v>#VALUE!</v>
      </c>
      <c r="E12" s="57" t="e">
        <f>PRM70ND!B5</f>
        <v>#VALUE!</v>
      </c>
    </row>
    <row r="13" spans="1:5">
      <c r="A13" t="s">
        <v>114</v>
      </c>
      <c r="B13">
        <f>PRMallall!E16</f>
        <v>94</v>
      </c>
      <c r="C13">
        <f>PRMallND!E12</f>
        <v>79</v>
      </c>
      <c r="D13">
        <f>PRM70all!E7</f>
        <v>0</v>
      </c>
      <c r="E13">
        <f>PRM70ND!E7</f>
        <v>0</v>
      </c>
    </row>
    <row r="14" spans="1:5">
      <c r="A14" t="s">
        <v>115</v>
      </c>
    </row>
    <row r="15" spans="1:5">
      <c r="A15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L26"/>
  <sheetViews>
    <sheetView workbookViewId="0">
      <selection activeCell="F1" sqref="F1"/>
    </sheetView>
  </sheetViews>
  <sheetFormatPr defaultRowHeight="15"/>
  <sheetData>
    <row r="1" spans="1:12" ht="16.5" thickTop="1" thickBot="1">
      <c r="B1" s="50" t="s">
        <v>73</v>
      </c>
      <c r="C1" s="50" t="s">
        <v>74</v>
      </c>
      <c r="D1" s="50" t="s">
        <v>75</v>
      </c>
      <c r="E1" s="50" t="s">
        <v>0</v>
      </c>
      <c r="F1" s="50" t="s">
        <v>59</v>
      </c>
      <c r="G1" s="48">
        <f>LN(G2)</f>
        <v>0</v>
      </c>
      <c r="H1" s="49">
        <f>G4</f>
        <v>1</v>
      </c>
      <c r="I1" t="s">
        <v>0</v>
      </c>
      <c r="J1" t="s">
        <v>59</v>
      </c>
      <c r="K1" s="51" t="e">
        <f>LN(K2)</f>
        <v>#VALUE!</v>
      </c>
      <c r="L1" s="52" t="e">
        <f>K4</f>
        <v>#VALUE!</v>
      </c>
    </row>
    <row r="2" spans="1:12" ht="15.75" thickTop="1">
      <c r="B2" t="e">
        <v>#VALUE!</v>
      </c>
      <c r="C2" s="53" t="e">
        <v>#VALUE!</v>
      </c>
      <c r="D2" t="e">
        <v>#VALUE!</v>
      </c>
      <c r="E2">
        <v>1983</v>
      </c>
      <c r="F2">
        <v>48900000000</v>
      </c>
      <c r="G2">
        <f t="array" ref="G2:H6">LOGEST(F2:F2,E2:E2,TRUE, TRUE)</f>
        <v>1</v>
      </c>
      <c r="H2">
        <v>48900000000.000015</v>
      </c>
      <c r="K2" t="e">
        <f t="array" ref="K2:L6">LOGEST(J1:J2,I1:I2,TRUE, TRUE)</f>
        <v>#VALUE!</v>
      </c>
      <c r="L2" t="e">
        <v>#VALUE!</v>
      </c>
    </row>
    <row r="3" spans="1:12">
      <c r="A3" t="s">
        <v>95</v>
      </c>
      <c r="B3" s="50" t="e">
        <f>AVERAGE(B2:B2)</f>
        <v>#VALUE!</v>
      </c>
      <c r="C3" s="50" t="e">
        <f>AVERAGE(C2:C2)</f>
        <v>#VALUE!</v>
      </c>
      <c r="D3" s="50" t="e">
        <f>AVERAGE(D2:D2)</f>
        <v>#VALUE!</v>
      </c>
      <c r="E3" s="50">
        <f>AVERAGE(E2:E2)</f>
        <v>1983</v>
      </c>
      <c r="F3" s="50">
        <f>AVERAGE(F2:F2)</f>
        <v>48900000000</v>
      </c>
      <c r="G3">
        <v>0</v>
      </c>
      <c r="H3">
        <v>0</v>
      </c>
      <c r="K3" t="e">
        <v>#VALUE!</v>
      </c>
      <c r="L3" t="e">
        <v>#VALUE!</v>
      </c>
    </row>
    <row r="4" spans="1:12" ht="15.75" thickBot="1">
      <c r="A4" t="s">
        <v>96</v>
      </c>
      <c r="B4" s="50" t="e">
        <f>STDEV(B2:B2)</f>
        <v>#VALUE!</v>
      </c>
      <c r="C4" s="50" t="e">
        <f>STDEV(C2:C2)</f>
        <v>#VALUE!</v>
      </c>
      <c r="D4" s="50" t="e">
        <f>STDEV(D2:D2)</f>
        <v>#VALUE!</v>
      </c>
      <c r="E4" s="50" t="e">
        <f>STDEV(E2:E2)</f>
        <v>#DIV/0!</v>
      </c>
      <c r="F4" s="50" t="e">
        <f>STDEV(F2:F2)</f>
        <v>#DIV/0!</v>
      </c>
      <c r="G4">
        <v>1</v>
      </c>
      <c r="H4">
        <v>0</v>
      </c>
      <c r="K4" t="e">
        <v>#VALUE!</v>
      </c>
      <c r="L4" t="e">
        <v>#VALUE!</v>
      </c>
    </row>
    <row r="5" spans="1:12" ht="16.5" thickTop="1" thickBot="1">
      <c r="A5" t="s">
        <v>97</v>
      </c>
      <c r="B5" s="50" t="e">
        <f>MIN(B2:B2)</f>
        <v>#VALUE!</v>
      </c>
      <c r="C5" s="50" t="e">
        <f>MIN(C2:C2)</f>
        <v>#VALUE!</v>
      </c>
      <c r="D5" s="50" t="e">
        <f>MIN(D2:D2)</f>
        <v>#VALUE!</v>
      </c>
      <c r="E5" s="50">
        <f>MIN(E2:E2)</f>
        <v>1983</v>
      </c>
      <c r="F5" s="50">
        <f>MIN(F2:F2)</f>
        <v>48900000000</v>
      </c>
      <c r="G5" t="e">
        <v>#NUM!</v>
      </c>
      <c r="H5">
        <v>0</v>
      </c>
      <c r="K5" s="49" t="e">
        <v>#VALUE!</v>
      </c>
      <c r="L5" t="e">
        <v>#VALUE!</v>
      </c>
    </row>
    <row r="6" spans="1:12" ht="15.75" thickTop="1">
      <c r="A6" t="s">
        <v>98</v>
      </c>
      <c r="B6" s="50" t="e">
        <f>MAX(B2:B2)</f>
        <v>#VALUE!</v>
      </c>
      <c r="C6" s="50" t="e">
        <f>MAX(C2:C2)</f>
        <v>#VALUE!</v>
      </c>
      <c r="D6" s="50" t="e">
        <f>MAX(D2:D2)</f>
        <v>#VALUE!</v>
      </c>
      <c r="E6" s="50">
        <f>MAX(E2:E2)</f>
        <v>1983</v>
      </c>
      <c r="F6" s="50">
        <f>MAX(F2:F2)</f>
        <v>48900000000</v>
      </c>
      <c r="G6">
        <v>0</v>
      </c>
      <c r="H6">
        <v>0</v>
      </c>
      <c r="K6" t="e">
        <v>#VALUE!</v>
      </c>
      <c r="L6" t="e">
        <v>#VALUE!</v>
      </c>
    </row>
    <row r="7" spans="1:12">
      <c r="A7" t="s">
        <v>99</v>
      </c>
      <c r="B7" s="50" t="e">
        <f>ABS(B6-B5)</f>
        <v>#VALUE!</v>
      </c>
      <c r="C7" s="50" t="e">
        <f>ABS(C6-C5)</f>
        <v>#VALUE!</v>
      </c>
      <c r="D7" s="50" t="e">
        <f>ABS(D6-D5)</f>
        <v>#VALUE!</v>
      </c>
      <c r="E7" s="50">
        <f>ABS(E6-E5)</f>
        <v>0</v>
      </c>
      <c r="F7" s="50">
        <f>ABS(F6-F5)</f>
        <v>0</v>
      </c>
      <c r="G7" t="s">
        <v>76</v>
      </c>
      <c r="H7" t="e">
        <f>TINV(0.0455,H5)</f>
        <v>#NUM!</v>
      </c>
    </row>
    <row r="8" spans="1:12">
      <c r="A8" t="s">
        <v>100</v>
      </c>
      <c r="B8" s="50">
        <f>COUNT(B2:B2)</f>
        <v>0</v>
      </c>
      <c r="G8" t="s">
        <v>77</v>
      </c>
      <c r="H8" t="e">
        <f>H7*G3</f>
        <v>#NUM!</v>
      </c>
    </row>
    <row r="9" spans="1:12">
      <c r="G9" t="s">
        <v>78</v>
      </c>
      <c r="H9" t="e">
        <f>G2+H8</f>
        <v>#NUM!</v>
      </c>
    </row>
    <row r="10" spans="1:12">
      <c r="G10" t="s">
        <v>79</v>
      </c>
      <c r="H10" t="e">
        <f>G2-H8</f>
        <v>#NUM!</v>
      </c>
    </row>
    <row r="11" spans="1:12">
      <c r="G11" t="s">
        <v>80</v>
      </c>
      <c r="H11" s="54">
        <f>LN(G2)</f>
        <v>0</v>
      </c>
    </row>
    <row r="12" spans="1:12">
      <c r="G12" t="s">
        <v>81</v>
      </c>
      <c r="H12" s="54" t="e">
        <f>LN(H9)</f>
        <v>#NUM!</v>
      </c>
    </row>
    <row r="13" spans="1:12">
      <c r="G13" t="s">
        <v>82</v>
      </c>
      <c r="H13" s="54" t="e">
        <f>LN(H10)</f>
        <v>#NUM!</v>
      </c>
    </row>
    <row r="14" spans="1:12">
      <c r="G14" t="s">
        <v>83</v>
      </c>
      <c r="H14" s="54" t="e">
        <f>H12-H11</f>
        <v>#NUM!</v>
      </c>
    </row>
    <row r="15" spans="1:12">
      <c r="G15" t="s">
        <v>84</v>
      </c>
      <c r="H15" s="54" t="e">
        <f>H11-H13</f>
        <v>#NUM!</v>
      </c>
    </row>
    <row r="16" spans="1:12">
      <c r="G16" t="s">
        <v>85</v>
      </c>
      <c r="H16" s="55" t="e">
        <f>AVERAGE(H14:H15)</f>
        <v>#NUM!</v>
      </c>
    </row>
    <row r="17" spans="7:8">
      <c r="G17" t="s">
        <v>86</v>
      </c>
      <c r="H17" t="e">
        <f>TINV(0.3173,H5)</f>
        <v>#NUM!</v>
      </c>
    </row>
    <row r="18" spans="7:8">
      <c r="G18" t="s">
        <v>87</v>
      </c>
      <c r="H18" t="e">
        <f>H17*G3</f>
        <v>#NUM!</v>
      </c>
    </row>
    <row r="19" spans="7:8">
      <c r="G19" t="s">
        <v>88</v>
      </c>
      <c r="H19" t="e">
        <f>G2+H18</f>
        <v>#NUM!</v>
      </c>
    </row>
    <row r="20" spans="7:8">
      <c r="G20" t="s">
        <v>89</v>
      </c>
      <c r="H20" t="e">
        <f>G2-H18</f>
        <v>#NUM!</v>
      </c>
    </row>
    <row r="21" spans="7:8">
      <c r="G21" t="s">
        <v>80</v>
      </c>
      <c r="H21" s="54">
        <f>LN(G2)</f>
        <v>0</v>
      </c>
    </row>
    <row r="22" spans="7:8">
      <c r="G22" t="s">
        <v>90</v>
      </c>
      <c r="H22" s="54" t="e">
        <f>LN(H19)</f>
        <v>#NUM!</v>
      </c>
    </row>
    <row r="23" spans="7:8">
      <c r="G23" t="s">
        <v>91</v>
      </c>
      <c r="H23" s="54" t="e">
        <f>LN(H20)</f>
        <v>#NUM!</v>
      </c>
    </row>
    <row r="24" spans="7:8">
      <c r="G24" t="s">
        <v>92</v>
      </c>
      <c r="H24" s="54" t="e">
        <f>H22-H21</f>
        <v>#NUM!</v>
      </c>
    </row>
    <row r="25" spans="7:8">
      <c r="G25" t="s">
        <v>93</v>
      </c>
      <c r="H25" s="54" t="e">
        <f>H21-H23</f>
        <v>#NUM!</v>
      </c>
    </row>
    <row r="26" spans="7:8">
      <c r="G26" t="s">
        <v>94</v>
      </c>
      <c r="H26" s="55" t="e">
        <f>AVERAGE(H24:H25)</f>
        <v>#NUM!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AF26"/>
  <sheetViews>
    <sheetView workbookViewId="0">
      <selection activeCell="F1" sqref="F1"/>
    </sheetView>
  </sheetViews>
  <sheetFormatPr defaultRowHeight="15"/>
  <sheetData>
    <row r="1" spans="1:32" ht="16.5" thickTop="1" thickBot="1">
      <c r="B1" s="50" t="s">
        <v>73</v>
      </c>
      <c r="C1" s="50" t="s">
        <v>74</v>
      </c>
      <c r="D1" s="50" t="s">
        <v>75</v>
      </c>
      <c r="E1" s="50" t="s">
        <v>0</v>
      </c>
      <c r="F1" s="50" t="s">
        <v>59</v>
      </c>
      <c r="G1" s="48">
        <f>LN(G2)</f>
        <v>0.14878169661488272</v>
      </c>
      <c r="H1" s="49">
        <f>G4</f>
        <v>0.92416340273796638</v>
      </c>
      <c r="I1" t="s">
        <v>0</v>
      </c>
      <c r="J1" t="s">
        <v>59</v>
      </c>
      <c r="K1" s="51">
        <f>LN(K2)</f>
        <v>0.13487874998937499</v>
      </c>
      <c r="L1" s="52">
        <f>K4</f>
        <v>0.93846703421858912</v>
      </c>
      <c r="M1" t="s">
        <v>0</v>
      </c>
      <c r="N1" t="s">
        <v>59</v>
      </c>
      <c r="O1" s="51">
        <f>LN(O2)</f>
        <v>0.14471391823300464</v>
      </c>
      <c r="P1" s="52">
        <f>O4</f>
        <v>0.90885913578094679</v>
      </c>
      <c r="Q1" t="s">
        <v>0</v>
      </c>
      <c r="R1" t="s">
        <v>59</v>
      </c>
      <c r="S1" s="51">
        <f>LN(S2)</f>
        <v>0.15348992077547696</v>
      </c>
      <c r="T1" s="52">
        <f>S4</f>
        <v>0.93023043496090296</v>
      </c>
      <c r="U1" t="s">
        <v>0</v>
      </c>
      <c r="V1" t="s">
        <v>59</v>
      </c>
      <c r="W1" s="51">
        <f>LN(W2)</f>
        <v>0.14770906876727474</v>
      </c>
      <c r="X1" s="52">
        <f>W4</f>
        <v>0.95320712383437123</v>
      </c>
      <c r="Y1" t="s">
        <v>0</v>
      </c>
      <c r="Z1" t="s">
        <v>59</v>
      </c>
      <c r="AA1" s="51">
        <f>LN(AA2)</f>
        <v>0.14482703775550726</v>
      </c>
      <c r="AB1" s="52">
        <f>AA4</f>
        <v>0.9194808467468305</v>
      </c>
      <c r="AC1" t="s">
        <v>0</v>
      </c>
      <c r="AD1" t="s">
        <v>59</v>
      </c>
      <c r="AE1" s="51">
        <f>LN(AE2)</f>
        <v>0.19214929457721941</v>
      </c>
      <c r="AF1" s="52">
        <f>AE4</f>
        <v>0.94026977819774782</v>
      </c>
    </row>
    <row r="2" spans="1:32" ht="15.75" thickTop="1">
      <c r="B2">
        <v>0.13487874998937499</v>
      </c>
      <c r="C2" s="53">
        <v>0.93846703421858912</v>
      </c>
      <c r="D2">
        <v>45.754354058882313</v>
      </c>
      <c r="E2">
        <v>1889</v>
      </c>
      <c r="F2">
        <v>732000</v>
      </c>
      <c r="G2">
        <f t="array" ref="G2:H6">LOGEST(F2:F7,E2:E7,TRUE, TRUE)</f>
        <v>1.1604196380212441</v>
      </c>
      <c r="H2">
        <v>3.4121694246773547E-116</v>
      </c>
      <c r="I2">
        <v>1890</v>
      </c>
      <c r="J2">
        <v>2700000</v>
      </c>
      <c r="K2">
        <f t="array" ref="K2:L6">LOGEST(J2:J6,I2:I6,TRUE, TRUE)</f>
        <v>1.1443980176669521</v>
      </c>
      <c r="L2">
        <v>1.9199591390424272E-104</v>
      </c>
      <c r="M2">
        <v>1889</v>
      </c>
      <c r="N2">
        <v>732000</v>
      </c>
      <c r="O2">
        <f t="array" ref="O2:P6">LOGEST(N2:N6,M2:M6,TRUE, TRUE)</f>
        <v>1.1557088957272765</v>
      </c>
      <c r="P2">
        <v>9.3959040297308525E-113</v>
      </c>
      <c r="Q2">
        <v>1889</v>
      </c>
      <c r="R2">
        <v>732000</v>
      </c>
      <c r="S2">
        <f t="array" ref="S2:T6">LOGEST(R2:R6,Q2:Q6,TRUE, TRUE)</f>
        <v>1.1658960357349752</v>
      </c>
      <c r="T2">
        <v>3.3807596824254168E-120</v>
      </c>
      <c r="U2">
        <v>1889</v>
      </c>
      <c r="V2">
        <v>732000</v>
      </c>
      <c r="W2">
        <f t="array" ref="W2:X6">LOGEST(V2:V6,U2:U6,TRUE, TRUE)</f>
        <v>1.159175606913071</v>
      </c>
      <c r="X2">
        <v>1.8807518913527896E-115</v>
      </c>
      <c r="Y2">
        <v>1889</v>
      </c>
      <c r="Z2">
        <v>732000</v>
      </c>
      <c r="AA2">
        <f t="array" ref="AA2:AB6">LOGEST(Z2:Z6,Y2:Y6,TRUE, TRUE)</f>
        <v>1.1558396363602328</v>
      </c>
      <c r="AB2">
        <v>5.6623259623357622E-113</v>
      </c>
      <c r="AC2">
        <v>1889</v>
      </c>
      <c r="AD2">
        <v>732000</v>
      </c>
      <c r="AE2">
        <f t="array" ref="AE2:AF6">LOGEST(AD2:AD6,AC2:AC6,TRUE, TRUE)</f>
        <v>1.2118514263065159</v>
      </c>
      <c r="AF2">
        <v>5.4246780285991031E-152</v>
      </c>
    </row>
    <row r="3" spans="1:32">
      <c r="B3">
        <v>0.14471391823300464</v>
      </c>
      <c r="C3" s="53">
        <v>0.90885913578094679</v>
      </c>
      <c r="D3">
        <v>29.916080242443439</v>
      </c>
      <c r="E3">
        <v>1890</v>
      </c>
      <c r="F3">
        <v>2700000</v>
      </c>
      <c r="G3">
        <v>2.1310053849395889E-2</v>
      </c>
      <c r="H3">
        <v>40.845237466529156</v>
      </c>
      <c r="I3">
        <v>1897</v>
      </c>
      <c r="J3">
        <v>31200000</v>
      </c>
      <c r="K3">
        <v>1.9940099364489493E-2</v>
      </c>
      <c r="L3">
        <v>38.328989497861393</v>
      </c>
      <c r="M3">
        <v>1897</v>
      </c>
      <c r="N3">
        <v>31200000</v>
      </c>
      <c r="O3">
        <v>2.6458057612371057E-2</v>
      </c>
      <c r="P3">
        <v>50.852649658965703</v>
      </c>
      <c r="Q3">
        <v>1890</v>
      </c>
      <c r="R3">
        <v>2700000</v>
      </c>
      <c r="S3">
        <v>2.4269284348131099E-2</v>
      </c>
      <c r="T3">
        <v>46.612320671579141</v>
      </c>
      <c r="U3">
        <v>1890</v>
      </c>
      <c r="V3">
        <v>2700000</v>
      </c>
      <c r="W3">
        <v>1.8894820183943863E-2</v>
      </c>
      <c r="X3">
        <v>36.207277751747256</v>
      </c>
      <c r="Y3">
        <v>1890</v>
      </c>
      <c r="Z3">
        <v>2700000</v>
      </c>
      <c r="AA3">
        <v>2.4743850129150886E-2</v>
      </c>
      <c r="AB3">
        <v>47.33080724357454</v>
      </c>
      <c r="AC3">
        <v>1890</v>
      </c>
      <c r="AD3">
        <v>2700000</v>
      </c>
      <c r="AE3">
        <v>2.796076130765458E-2</v>
      </c>
      <c r="AF3">
        <v>53.30128913441569</v>
      </c>
    </row>
    <row r="4" spans="1:32" ht="15.75" thickBot="1">
      <c r="B4">
        <v>0.15348992077547696</v>
      </c>
      <c r="C4" s="53">
        <v>0.93023043496090296</v>
      </c>
      <c r="D4">
        <v>39.998691454058516</v>
      </c>
      <c r="E4">
        <v>1897</v>
      </c>
      <c r="F4">
        <v>31200000</v>
      </c>
      <c r="G4">
        <v>0.92416340273796638</v>
      </c>
      <c r="H4">
        <v>1.4882749987570858</v>
      </c>
      <c r="I4">
        <v>1919</v>
      </c>
      <c r="J4">
        <v>1930000000</v>
      </c>
      <c r="K4">
        <v>0.93846703421858912</v>
      </c>
      <c r="L4">
        <v>1.2563845047527789</v>
      </c>
      <c r="M4">
        <v>1919</v>
      </c>
      <c r="N4">
        <v>1930000000</v>
      </c>
      <c r="O4">
        <v>0.90885913578094679</v>
      </c>
      <c r="P4">
        <v>1.6806178188860619</v>
      </c>
      <c r="Q4">
        <v>1919</v>
      </c>
      <c r="R4">
        <v>1930000000</v>
      </c>
      <c r="S4">
        <v>0.93023043496090296</v>
      </c>
      <c r="T4">
        <v>1.6137157981629462</v>
      </c>
      <c r="U4">
        <v>1897</v>
      </c>
      <c r="V4">
        <v>31200000</v>
      </c>
      <c r="W4">
        <v>0.95320712383437123</v>
      </c>
      <c r="X4">
        <v>1.3185823065118072</v>
      </c>
      <c r="Y4">
        <v>1897</v>
      </c>
      <c r="Z4">
        <v>31200000</v>
      </c>
      <c r="AA4">
        <v>0.9194808467468305</v>
      </c>
      <c r="AB4">
        <v>1.6452706758063878</v>
      </c>
      <c r="AC4">
        <v>1897</v>
      </c>
      <c r="AD4">
        <v>31200000</v>
      </c>
      <c r="AE4">
        <v>0.94026977819774782</v>
      </c>
      <c r="AF4">
        <v>1.1510871870701531</v>
      </c>
    </row>
    <row r="5" spans="1:32" ht="16.5" thickTop="1" thickBot="1">
      <c r="B5">
        <v>0.14770906876727474</v>
      </c>
      <c r="C5" s="53">
        <v>0.95320712383437123</v>
      </c>
      <c r="D5">
        <v>61.112323195974341</v>
      </c>
      <c r="E5">
        <v>1919</v>
      </c>
      <c r="F5">
        <v>1930000000</v>
      </c>
      <c r="G5">
        <v>48.744982560056556</v>
      </c>
      <c r="H5">
        <v>4</v>
      </c>
      <c r="I5">
        <v>1936</v>
      </c>
      <c r="J5">
        <v>8960000000</v>
      </c>
      <c r="K5" s="49">
        <v>45.754354058882313</v>
      </c>
      <c r="L5">
        <v>3</v>
      </c>
      <c r="M5">
        <v>1936</v>
      </c>
      <c r="N5">
        <v>8960000000</v>
      </c>
      <c r="O5" s="49">
        <v>29.916080242443439</v>
      </c>
      <c r="P5">
        <v>3</v>
      </c>
      <c r="Q5">
        <v>1936</v>
      </c>
      <c r="R5">
        <v>8960000000</v>
      </c>
      <c r="S5" s="49">
        <v>39.998691454058516</v>
      </c>
      <c r="T5">
        <v>3</v>
      </c>
      <c r="U5">
        <v>1936</v>
      </c>
      <c r="V5">
        <v>8960000000</v>
      </c>
      <c r="W5" s="49">
        <v>61.112323195974341</v>
      </c>
      <c r="X5">
        <v>3</v>
      </c>
      <c r="Y5">
        <v>1919</v>
      </c>
      <c r="Z5">
        <v>1930000000</v>
      </c>
      <c r="AA5" s="49">
        <v>34.258215949779775</v>
      </c>
      <c r="AB5">
        <v>3</v>
      </c>
      <c r="AC5">
        <v>1919</v>
      </c>
      <c r="AD5">
        <v>1930000000</v>
      </c>
      <c r="AE5" s="49">
        <v>47.225830567514798</v>
      </c>
      <c r="AF5">
        <v>3</v>
      </c>
    </row>
    <row r="6" spans="1:32" ht="15.75" thickTop="1">
      <c r="B6">
        <v>0.14482703775550726</v>
      </c>
      <c r="C6" s="53">
        <v>0.9194808467468305</v>
      </c>
      <c r="D6">
        <v>34.258215949779775</v>
      </c>
      <c r="E6">
        <v>1936</v>
      </c>
      <c r="F6">
        <v>8960000000</v>
      </c>
      <c r="G6">
        <v>107.96830706518358</v>
      </c>
      <c r="H6">
        <v>8.8598498877016159</v>
      </c>
      <c r="I6">
        <v>1968</v>
      </c>
      <c r="J6">
        <v>151000000000</v>
      </c>
      <c r="K6">
        <v>72.223340478824412</v>
      </c>
      <c r="L6">
        <v>4.7355060713486568</v>
      </c>
      <c r="M6">
        <v>1968</v>
      </c>
      <c r="N6">
        <v>151000000000</v>
      </c>
      <c r="O6">
        <v>84.497258232331092</v>
      </c>
      <c r="P6">
        <v>8.4734287594720321</v>
      </c>
      <c r="Q6">
        <v>1968</v>
      </c>
      <c r="R6">
        <v>151000000000</v>
      </c>
      <c r="S6">
        <v>104.15973953304257</v>
      </c>
      <c r="T6">
        <v>7.8122360317220236</v>
      </c>
      <c r="U6">
        <v>1968</v>
      </c>
      <c r="V6">
        <v>151000000000</v>
      </c>
      <c r="W6">
        <v>106.25350901098518</v>
      </c>
      <c r="X6">
        <v>5.215977897137992</v>
      </c>
      <c r="Y6">
        <v>1968</v>
      </c>
      <c r="Z6">
        <v>151000000000</v>
      </c>
      <c r="AA6">
        <v>92.734099068493265</v>
      </c>
      <c r="AB6">
        <v>8.1207467900052226</v>
      </c>
      <c r="AC6">
        <v>1936</v>
      </c>
      <c r="AD6">
        <v>8960000000</v>
      </c>
      <c r="AE6">
        <v>62.574306363775236</v>
      </c>
      <c r="AF6">
        <v>3.9750051367112338</v>
      </c>
    </row>
    <row r="7" spans="1:32">
      <c r="B7">
        <v>0.19214929457721941</v>
      </c>
      <c r="C7" s="53">
        <v>0.94026977819774782</v>
      </c>
      <c r="D7">
        <v>47.225830567514798</v>
      </c>
      <c r="E7">
        <v>1968</v>
      </c>
      <c r="F7">
        <v>151000000000</v>
      </c>
      <c r="G7" t="s">
        <v>76</v>
      </c>
      <c r="H7">
        <f>TINV(0.0455,H5)</f>
        <v>2.8693151695711707</v>
      </c>
      <c r="K7" t="s">
        <v>76</v>
      </c>
      <c r="L7">
        <f>TINV(0.0455,L5)</f>
        <v>3.3068299204365106</v>
      </c>
      <c r="O7" t="s">
        <v>76</v>
      </c>
      <c r="P7">
        <f>TINV(0.0455,P5)</f>
        <v>3.3068299204365106</v>
      </c>
      <c r="S7" t="s">
        <v>76</v>
      </c>
      <c r="T7">
        <f>TINV(0.0455,T5)</f>
        <v>3.3068299204365106</v>
      </c>
      <c r="W7" t="s">
        <v>76</v>
      </c>
      <c r="X7">
        <f>TINV(0.0455,X5)</f>
        <v>3.3068299204365106</v>
      </c>
      <c r="AA7" t="s">
        <v>76</v>
      </c>
      <c r="AB7">
        <f>TINV(0.0455,AB5)</f>
        <v>3.3068299204365106</v>
      </c>
    </row>
    <row r="8" spans="1:32">
      <c r="A8" t="s">
        <v>95</v>
      </c>
      <c r="B8" s="50">
        <f>AVERAGE(B2:B7)</f>
        <v>0.15296133168297632</v>
      </c>
      <c r="C8" s="50">
        <f>AVERAGE(C2:C7)</f>
        <v>0.93175239228989792</v>
      </c>
      <c r="D8" s="50">
        <f>AVERAGE(D2:D7)</f>
        <v>43.044249244775528</v>
      </c>
      <c r="E8" s="50">
        <f>AVERAGE(E2:E7)</f>
        <v>1916.5</v>
      </c>
      <c r="F8" s="50">
        <f>AVERAGE(F2:F7)</f>
        <v>26987438666.666668</v>
      </c>
      <c r="G8" t="s">
        <v>77</v>
      </c>
      <c r="H8">
        <f>H7*G3</f>
        <v>6.1145260774450143E-2</v>
      </c>
      <c r="K8" t="s">
        <v>77</v>
      </c>
      <c r="L8">
        <f>L7*K3</f>
        <v>6.5938517194970903E-2</v>
      </c>
      <c r="O8" t="s">
        <v>77</v>
      </c>
      <c r="P8">
        <f>P7*O3</f>
        <v>8.7492296549221596E-2</v>
      </c>
      <c r="S8" t="s">
        <v>77</v>
      </c>
      <c r="T8">
        <f>T7*S3</f>
        <v>8.025439562998142E-2</v>
      </c>
      <c r="W8" t="s">
        <v>77</v>
      </c>
      <c r="X8">
        <f>X7*W3</f>
        <v>6.2481956725533257E-2</v>
      </c>
      <c r="AA8" t="s">
        <v>77</v>
      </c>
      <c r="AB8">
        <f>AB7*AA3</f>
        <v>8.1823703953872964E-2</v>
      </c>
    </row>
    <row r="9" spans="1:32">
      <c r="A9" t="s">
        <v>96</v>
      </c>
      <c r="B9" s="50">
        <f>STDEV(B2:B7)</f>
        <v>2.0123262334840089E-2</v>
      </c>
      <c r="C9" s="50">
        <f>STDEV(C2:C7)</f>
        <v>1.5842639693502397E-2</v>
      </c>
      <c r="D9" s="50">
        <f>STDEV(D2:D7)</f>
        <v>11.046304462934927</v>
      </c>
      <c r="E9" s="50">
        <f>STDEV(E2:E7)</f>
        <v>31.232995373482833</v>
      </c>
      <c r="F9" s="50">
        <f>STDEV(F2:F7)</f>
        <v>60852405715.046722</v>
      </c>
      <c r="G9" t="s">
        <v>78</v>
      </c>
      <c r="H9">
        <f>G2+H8</f>
        <v>1.2215648987956942</v>
      </c>
      <c r="K9" t="s">
        <v>78</v>
      </c>
      <c r="L9">
        <f>K2+L8</f>
        <v>1.2103365348619231</v>
      </c>
      <c r="O9" t="s">
        <v>78</v>
      </c>
      <c r="P9">
        <f>O2+P8</f>
        <v>1.2432011922764981</v>
      </c>
      <c r="S9" t="s">
        <v>78</v>
      </c>
      <c r="T9">
        <f>S2+T8</f>
        <v>1.2461504313649567</v>
      </c>
      <c r="W9" t="s">
        <v>78</v>
      </c>
      <c r="X9">
        <f>W2+X8</f>
        <v>1.2216575636386042</v>
      </c>
      <c r="AA9" t="s">
        <v>78</v>
      </c>
      <c r="AB9">
        <f>AA2+AB8</f>
        <v>1.2376633403141057</v>
      </c>
    </row>
    <row r="10" spans="1:32">
      <c r="A10" t="s">
        <v>97</v>
      </c>
      <c r="B10" s="50">
        <f>MIN(B2:B7)</f>
        <v>0.13487874998937499</v>
      </c>
      <c r="C10" s="50">
        <f>MIN(C2:C7)</f>
        <v>0.90885913578094679</v>
      </c>
      <c r="D10" s="50">
        <f>MIN(D2:D7)</f>
        <v>29.916080242443439</v>
      </c>
      <c r="E10" s="50">
        <f>MIN(E2:E7)</f>
        <v>1889</v>
      </c>
      <c r="F10" s="50">
        <f>MIN(F2:F7)</f>
        <v>732000</v>
      </c>
      <c r="G10" t="s">
        <v>79</v>
      </c>
      <c r="H10">
        <f>G2-H8</f>
        <v>1.0992743772467941</v>
      </c>
      <c r="K10" t="s">
        <v>79</v>
      </c>
      <c r="L10">
        <f>K2-L8</f>
        <v>1.0784595004719812</v>
      </c>
      <c r="O10" t="s">
        <v>79</v>
      </c>
      <c r="P10">
        <f>O2-P8</f>
        <v>1.068216599178055</v>
      </c>
      <c r="S10" t="s">
        <v>79</v>
      </c>
      <c r="T10">
        <f>S2-T8</f>
        <v>1.0856416401049938</v>
      </c>
      <c r="W10" t="s">
        <v>79</v>
      </c>
      <c r="X10">
        <f>W2-X8</f>
        <v>1.0966936501875377</v>
      </c>
      <c r="AA10" t="s">
        <v>79</v>
      </c>
      <c r="AB10">
        <f>AA2-AB8</f>
        <v>1.0740159324063598</v>
      </c>
    </row>
    <row r="11" spans="1:32">
      <c r="A11" t="s">
        <v>98</v>
      </c>
      <c r="B11" s="50">
        <f>MAX(B2:B7)</f>
        <v>0.19214929457721941</v>
      </c>
      <c r="C11" s="50">
        <f>MAX(C2:C7)</f>
        <v>0.95320712383437123</v>
      </c>
      <c r="D11" s="50">
        <f>MAX(D2:D7)</f>
        <v>61.112323195974341</v>
      </c>
      <c r="E11" s="50">
        <f>MAX(E2:E7)</f>
        <v>1968</v>
      </c>
      <c r="F11" s="50">
        <f>MAX(F2:F7)</f>
        <v>151000000000</v>
      </c>
      <c r="G11" t="s">
        <v>80</v>
      </c>
      <c r="H11" s="54">
        <f>LN(G2)</f>
        <v>0.14878169661488272</v>
      </c>
      <c r="K11" t="s">
        <v>80</v>
      </c>
      <c r="L11" s="54">
        <f>LN(K2)</f>
        <v>0.13487874998937499</v>
      </c>
      <c r="O11" t="s">
        <v>80</v>
      </c>
      <c r="P11" s="54">
        <f>LN(O2)</f>
        <v>0.14471391823300464</v>
      </c>
      <c r="S11" t="s">
        <v>80</v>
      </c>
      <c r="T11" s="54">
        <f>LN(S2)</f>
        <v>0.15348992077547696</v>
      </c>
      <c r="W11" t="s">
        <v>80</v>
      </c>
      <c r="X11" s="54">
        <f>LN(W2)</f>
        <v>0.14770906876727474</v>
      </c>
      <c r="AA11" t="s">
        <v>80</v>
      </c>
      <c r="AB11" s="54">
        <f>LN(AA2)</f>
        <v>0.14482703775550726</v>
      </c>
    </row>
    <row r="12" spans="1:32">
      <c r="A12" t="s">
        <v>99</v>
      </c>
      <c r="B12" s="50">
        <f>ABS(B11-B10)</f>
        <v>5.7270544587844419E-2</v>
      </c>
      <c r="C12" s="50">
        <f>ABS(C11-C10)</f>
        <v>4.4347988053424436E-2</v>
      </c>
      <c r="D12" s="50">
        <f>ABS(D11-D10)</f>
        <v>31.196242953530902</v>
      </c>
      <c r="E12" s="50">
        <f>ABS(E11-E10)</f>
        <v>79</v>
      </c>
      <c r="F12" s="50">
        <f>ABS(F11-F10)</f>
        <v>150999268000</v>
      </c>
      <c r="G12" t="s">
        <v>81</v>
      </c>
      <c r="H12" s="54">
        <f>LN(H9)</f>
        <v>0.20013274071418896</v>
      </c>
      <c r="K12" t="s">
        <v>81</v>
      </c>
      <c r="L12" s="54">
        <f>LN(L9)</f>
        <v>0.19089844892329211</v>
      </c>
      <c r="O12" t="s">
        <v>81</v>
      </c>
      <c r="P12" s="54">
        <f>LN(P9)</f>
        <v>0.21768965966915324</v>
      </c>
      <c r="S12" t="s">
        <v>81</v>
      </c>
      <c r="T12" s="54">
        <f>LN(T9)</f>
        <v>0.2200591445103581</v>
      </c>
      <c r="W12" t="s">
        <v>81</v>
      </c>
      <c r="X12" s="54">
        <f>LN(X9)</f>
        <v>0.20020859532372964</v>
      </c>
      <c r="AA12" t="s">
        <v>81</v>
      </c>
      <c r="AB12" s="54">
        <f>LN(AB9)</f>
        <v>0.21322519892352262</v>
      </c>
    </row>
    <row r="13" spans="1:32">
      <c r="A13" t="s">
        <v>100</v>
      </c>
      <c r="B13" s="50">
        <f>COUNT(B2:B7)</f>
        <v>6</v>
      </c>
      <c r="G13" t="s">
        <v>82</v>
      </c>
      <c r="H13" s="54">
        <f>LN(H10)</f>
        <v>9.4650305086515091E-2</v>
      </c>
      <c r="K13" t="s">
        <v>82</v>
      </c>
      <c r="L13" s="54">
        <f>LN(L10)</f>
        <v>7.5533634423846183E-2</v>
      </c>
      <c r="O13" t="s">
        <v>82</v>
      </c>
      <c r="P13" s="54">
        <f>LN(P10)</f>
        <v>6.5990528194349002E-2</v>
      </c>
      <c r="S13" t="s">
        <v>82</v>
      </c>
      <c r="T13" s="54">
        <f>LN(T10)</f>
        <v>8.2171185568758423E-2</v>
      </c>
      <c r="W13" t="s">
        <v>82</v>
      </c>
      <c r="X13" s="54">
        <f>LN(X10)</f>
        <v>9.2299880840700871E-2</v>
      </c>
      <c r="AA13" t="s">
        <v>82</v>
      </c>
      <c r="AB13" s="54">
        <f>LN(AB10)</f>
        <v>7.1404830619433868E-2</v>
      </c>
    </row>
    <row r="14" spans="1:32">
      <c r="G14" t="s">
        <v>83</v>
      </c>
      <c r="H14" s="54">
        <f>H12-H11</f>
        <v>5.1351044099306242E-2</v>
      </c>
      <c r="K14" t="s">
        <v>83</v>
      </c>
      <c r="L14" s="54">
        <f>L12-L11</f>
        <v>5.6019698933917117E-2</v>
      </c>
      <c r="O14" t="s">
        <v>83</v>
      </c>
      <c r="P14" s="54">
        <f>P12-P11</f>
        <v>7.29757414361486E-2</v>
      </c>
      <c r="S14" t="s">
        <v>83</v>
      </c>
      <c r="T14" s="54">
        <f>T12-T11</f>
        <v>6.6569223734881139E-2</v>
      </c>
      <c r="W14" t="s">
        <v>83</v>
      </c>
      <c r="X14" s="54">
        <f>X12-X11</f>
        <v>5.2499526556454901E-2</v>
      </c>
      <c r="AA14" t="s">
        <v>83</v>
      </c>
      <c r="AB14" s="54">
        <f>AB12-AB11</f>
        <v>6.8398161168015364E-2</v>
      </c>
    </row>
    <row r="15" spans="1:32">
      <c r="G15" t="s">
        <v>84</v>
      </c>
      <c r="H15" s="54">
        <f>H11-H13</f>
        <v>5.4131391528367628E-2</v>
      </c>
      <c r="K15" t="s">
        <v>84</v>
      </c>
      <c r="L15" s="54">
        <f>L11-L13</f>
        <v>5.9345115565528808E-2</v>
      </c>
      <c r="O15" t="s">
        <v>84</v>
      </c>
      <c r="P15" s="54">
        <f>P11-P13</f>
        <v>7.8723390038655638E-2</v>
      </c>
      <c r="S15" t="s">
        <v>84</v>
      </c>
      <c r="T15" s="54">
        <f>T11-T13</f>
        <v>7.1318735206718539E-2</v>
      </c>
      <c r="W15" t="s">
        <v>84</v>
      </c>
      <c r="X15" s="54">
        <f>X11-X13</f>
        <v>5.5409187926573872E-2</v>
      </c>
      <c r="AA15" t="s">
        <v>84</v>
      </c>
      <c r="AB15" s="54">
        <f>AB11-AB13</f>
        <v>7.3422207136073392E-2</v>
      </c>
    </row>
    <row r="16" spans="1:32">
      <c r="G16" t="s">
        <v>85</v>
      </c>
      <c r="H16" s="55">
        <f>AVERAGE(H14:H15)</f>
        <v>5.2741217813836935E-2</v>
      </c>
      <c r="K16" t="s">
        <v>85</v>
      </c>
      <c r="L16" s="55">
        <f>AVERAGE(L14:L15)</f>
        <v>5.7682407249722963E-2</v>
      </c>
      <c r="O16" t="s">
        <v>85</v>
      </c>
      <c r="P16" s="55">
        <f>AVERAGE(P14:P15)</f>
        <v>7.5849565737402119E-2</v>
      </c>
      <c r="S16" t="s">
        <v>85</v>
      </c>
      <c r="T16" s="55">
        <f>AVERAGE(T14:T15)</f>
        <v>6.8943979470799832E-2</v>
      </c>
      <c r="W16" t="s">
        <v>85</v>
      </c>
      <c r="X16" s="55">
        <f>AVERAGE(X14:X15)</f>
        <v>5.3954357241514386E-2</v>
      </c>
      <c r="AA16" t="s">
        <v>85</v>
      </c>
      <c r="AB16" s="55">
        <f>AVERAGE(AB14:AB15)</f>
        <v>7.0910184152044378E-2</v>
      </c>
    </row>
    <row r="17" spans="7:28">
      <c r="G17" t="s">
        <v>86</v>
      </c>
      <c r="H17">
        <f>TINV(0.3173,H5)</f>
        <v>1.1416549873749267</v>
      </c>
      <c r="K17" t="s">
        <v>86</v>
      </c>
      <c r="L17">
        <f>TINV(0.3173,L5)</f>
        <v>1.1969125599570756</v>
      </c>
      <c r="O17" t="s">
        <v>86</v>
      </c>
      <c r="P17">
        <f>TINV(0.3173,P5)</f>
        <v>1.1969125599570756</v>
      </c>
      <c r="S17" t="s">
        <v>86</v>
      </c>
      <c r="T17">
        <f>TINV(0.3173,T5)</f>
        <v>1.1969125599570756</v>
      </c>
      <c r="W17" t="s">
        <v>86</v>
      </c>
      <c r="X17">
        <f>TINV(0.3173,X5)</f>
        <v>1.1969125599570756</v>
      </c>
      <c r="AA17" t="s">
        <v>86</v>
      </c>
      <c r="AB17">
        <f>TINV(0.3173,AB5)</f>
        <v>1.1969125599570756</v>
      </c>
    </row>
    <row r="18" spans="7:28">
      <c r="G18" t="s">
        <v>87</v>
      </c>
      <c r="H18">
        <f>H17*G3</f>
        <v>2.4328729258391073E-2</v>
      </c>
      <c r="K18" t="s">
        <v>87</v>
      </c>
      <c r="L18">
        <f>L17*K3</f>
        <v>2.3866555376149574E-2</v>
      </c>
      <c r="O18" t="s">
        <v>87</v>
      </c>
      <c r="P18">
        <f>P17*O3</f>
        <v>3.1667981468314829E-2</v>
      </c>
      <c r="S18" t="s">
        <v>87</v>
      </c>
      <c r="T18">
        <f>T17*S3</f>
        <v>2.9048211257447779E-2</v>
      </c>
      <c r="W18" t="s">
        <v>87</v>
      </c>
      <c r="X18">
        <f>X17*W3</f>
        <v>2.261544759629287E-2</v>
      </c>
      <c r="AA18" t="s">
        <v>87</v>
      </c>
      <c r="AB18">
        <f>AB17*AA3</f>
        <v>2.9616225001276201E-2</v>
      </c>
    </row>
    <row r="19" spans="7:28">
      <c r="G19" t="s">
        <v>88</v>
      </c>
      <c r="H19">
        <f>G2+H18</f>
        <v>1.1847483672796353</v>
      </c>
      <c r="K19" t="s">
        <v>88</v>
      </c>
      <c r="L19">
        <f>K2+L18</f>
        <v>1.1682645730431018</v>
      </c>
      <c r="O19" t="s">
        <v>88</v>
      </c>
      <c r="P19">
        <f>O2+P18</f>
        <v>1.1873768771955913</v>
      </c>
      <c r="S19" t="s">
        <v>88</v>
      </c>
      <c r="T19">
        <f>S2+T18</f>
        <v>1.194944246992423</v>
      </c>
      <c r="W19" t="s">
        <v>88</v>
      </c>
      <c r="X19">
        <f>W2+X18</f>
        <v>1.1817910545093639</v>
      </c>
      <c r="AA19" t="s">
        <v>88</v>
      </c>
      <c r="AB19">
        <f>AA2+AB18</f>
        <v>1.1854558613615089</v>
      </c>
    </row>
    <row r="20" spans="7:28">
      <c r="G20" t="s">
        <v>89</v>
      </c>
      <c r="H20">
        <f>G2-H18</f>
        <v>1.136090908762853</v>
      </c>
      <c r="K20" t="s">
        <v>89</v>
      </c>
      <c r="L20">
        <f>K2-L18</f>
        <v>1.1205314622908025</v>
      </c>
      <c r="O20" t="s">
        <v>89</v>
      </c>
      <c r="P20">
        <f>O2-P18</f>
        <v>1.1240409142589618</v>
      </c>
      <c r="S20" t="s">
        <v>89</v>
      </c>
      <c r="T20">
        <f>S2-T18</f>
        <v>1.1368478244775275</v>
      </c>
      <c r="W20" t="s">
        <v>89</v>
      </c>
      <c r="X20">
        <f>W2-X18</f>
        <v>1.136560159316778</v>
      </c>
      <c r="AA20" t="s">
        <v>89</v>
      </c>
      <c r="AB20">
        <f>AA2-AB18</f>
        <v>1.1262234113589566</v>
      </c>
    </row>
    <row r="21" spans="7:28">
      <c r="G21" t="s">
        <v>80</v>
      </c>
      <c r="H21" s="54">
        <f>LN(G2)</f>
        <v>0.14878169661488272</v>
      </c>
      <c r="K21" t="s">
        <v>80</v>
      </c>
      <c r="L21" s="54">
        <f>LN(K2)</f>
        <v>0.13487874998937499</v>
      </c>
      <c r="O21" t="s">
        <v>80</v>
      </c>
      <c r="P21" s="54">
        <f>LN(O2)</f>
        <v>0.14471391823300464</v>
      </c>
      <c r="S21" t="s">
        <v>80</v>
      </c>
      <c r="T21" s="54">
        <f>LN(S2)</f>
        <v>0.15348992077547696</v>
      </c>
      <c r="W21" t="s">
        <v>80</v>
      </c>
      <c r="X21" s="54">
        <f>LN(W2)</f>
        <v>0.14770906876727474</v>
      </c>
      <c r="AA21" t="s">
        <v>80</v>
      </c>
      <c r="AB21" s="54">
        <f>LN(AA2)</f>
        <v>0.14482703775550726</v>
      </c>
    </row>
    <row r="22" spans="7:28">
      <c r="G22" t="s">
        <v>90</v>
      </c>
      <c r="H22" s="54">
        <f>LN(H19)</f>
        <v>0.16953040375077713</v>
      </c>
      <c r="K22" t="s">
        <v>90</v>
      </c>
      <c r="L22" s="54">
        <f>LN(L19)</f>
        <v>0.15551937677105734</v>
      </c>
      <c r="O22" t="s">
        <v>90</v>
      </c>
      <c r="P22" s="54">
        <f>LN(P19)</f>
        <v>0.17174656918966424</v>
      </c>
      <c r="S22" t="s">
        <v>90</v>
      </c>
      <c r="T22" s="54">
        <f>LN(T19)</f>
        <v>0.17809952905861845</v>
      </c>
      <c r="W22" t="s">
        <v>90</v>
      </c>
      <c r="X22" s="54">
        <f>LN(X19)</f>
        <v>0.1670311305230299</v>
      </c>
      <c r="AA22" t="s">
        <v>90</v>
      </c>
      <c r="AB22" s="54">
        <f>LN(AB19)</f>
        <v>0.17012739374373792</v>
      </c>
    </row>
    <row r="23" spans="7:28">
      <c r="G23" t="s">
        <v>91</v>
      </c>
      <c r="H23" s="54">
        <f>LN(H20)</f>
        <v>0.1275933424165174</v>
      </c>
      <c r="K23" t="s">
        <v>91</v>
      </c>
      <c r="L23" s="54">
        <f>LN(L20)</f>
        <v>0.11380309266053952</v>
      </c>
      <c r="O23" t="s">
        <v>91</v>
      </c>
      <c r="P23" s="54">
        <f>LN(P20)</f>
        <v>0.11693015139527901</v>
      </c>
      <c r="S23" t="s">
        <v>91</v>
      </c>
      <c r="T23" s="54">
        <f>LN(T20)</f>
        <v>0.12825936630144222</v>
      </c>
      <c r="W23" t="s">
        <v>91</v>
      </c>
      <c r="X23" s="54">
        <f>LN(X20)</f>
        <v>0.12800629675621725</v>
      </c>
      <c r="AA23" t="s">
        <v>91</v>
      </c>
      <c r="AB23" s="54">
        <f>LN(AB20)</f>
        <v>0.11886992154538095</v>
      </c>
    </row>
    <row r="24" spans="7:28">
      <c r="G24" t="s">
        <v>92</v>
      </c>
      <c r="H24" s="54">
        <f>H22-H21</f>
        <v>2.0748707135894412E-2</v>
      </c>
      <c r="K24" t="s">
        <v>92</v>
      </c>
      <c r="L24" s="54">
        <f>L22-L21</f>
        <v>2.0640626781682353E-2</v>
      </c>
      <c r="O24" t="s">
        <v>92</v>
      </c>
      <c r="P24" s="54">
        <f>P22-P21</f>
        <v>2.7032650956659604E-2</v>
      </c>
      <c r="S24" t="s">
        <v>92</v>
      </c>
      <c r="T24" s="54">
        <f>T22-T21</f>
        <v>2.4609608283141488E-2</v>
      </c>
      <c r="W24" t="s">
        <v>92</v>
      </c>
      <c r="X24" s="54">
        <f>X22-X21</f>
        <v>1.9322061755755154E-2</v>
      </c>
      <c r="AA24" t="s">
        <v>92</v>
      </c>
      <c r="AB24" s="54">
        <f>AB22-AB21</f>
        <v>2.5300355988230661E-2</v>
      </c>
    </row>
    <row r="25" spans="7:28">
      <c r="G25" t="s">
        <v>93</v>
      </c>
      <c r="H25" s="54">
        <f>H21-H23</f>
        <v>2.1188354198365317E-2</v>
      </c>
      <c r="K25" t="s">
        <v>93</v>
      </c>
      <c r="L25" s="54">
        <f>L21-L23</f>
        <v>2.107565732883547E-2</v>
      </c>
      <c r="O25" t="s">
        <v>93</v>
      </c>
      <c r="P25" s="54">
        <f>P21-P23</f>
        <v>2.7783766837725626E-2</v>
      </c>
      <c r="S25" t="s">
        <v>93</v>
      </c>
      <c r="T25" s="54">
        <f>T21-T23</f>
        <v>2.5230554474034744E-2</v>
      </c>
      <c r="W25" t="s">
        <v>93</v>
      </c>
      <c r="X25" s="54">
        <f>X21-X23</f>
        <v>1.9702772011057496E-2</v>
      </c>
      <c r="AA25" t="s">
        <v>93</v>
      </c>
      <c r="AB25" s="54">
        <f>AB21-AB23</f>
        <v>2.5957116210126308E-2</v>
      </c>
    </row>
    <row r="26" spans="7:28">
      <c r="G26" t="s">
        <v>94</v>
      </c>
      <c r="H26" s="55">
        <f>AVERAGE(H24:H25)</f>
        <v>2.0968530667129864E-2</v>
      </c>
      <c r="K26" t="s">
        <v>94</v>
      </c>
      <c r="L26" s="55">
        <f>AVERAGE(L24:L25)</f>
        <v>2.0858142055258912E-2</v>
      </c>
      <c r="O26" t="s">
        <v>94</v>
      </c>
      <c r="P26" s="55">
        <f>AVERAGE(P24:P25)</f>
        <v>2.7408208897192615E-2</v>
      </c>
      <c r="S26" t="s">
        <v>94</v>
      </c>
      <c r="T26" s="55">
        <f>AVERAGE(T24:T25)</f>
        <v>2.4920081378588116E-2</v>
      </c>
      <c r="W26" t="s">
        <v>94</v>
      </c>
      <c r="X26" s="55">
        <f>AVERAGE(X24:X25)</f>
        <v>1.9512416883406325E-2</v>
      </c>
      <c r="AA26" t="s">
        <v>94</v>
      </c>
      <c r="AB26" s="55">
        <f>AVERAGE(AB24:AB25)</f>
        <v>2.5628736099178484E-2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L26"/>
  <sheetViews>
    <sheetView workbookViewId="0">
      <selection activeCell="F1" sqref="F1"/>
    </sheetView>
  </sheetViews>
  <sheetFormatPr defaultRowHeight="15"/>
  <sheetData>
    <row r="1" spans="1:12" ht="16.5" thickTop="1" thickBot="1">
      <c r="B1" s="50" t="s">
        <v>73</v>
      </c>
      <c r="C1" s="50" t="s">
        <v>74</v>
      </c>
      <c r="D1" s="50" t="s">
        <v>75</v>
      </c>
      <c r="E1" s="50" t="s">
        <v>0</v>
      </c>
      <c r="F1" s="50" t="s">
        <v>59</v>
      </c>
      <c r="G1" s="48">
        <f>LN(G2)</f>
        <v>0</v>
      </c>
      <c r="H1" s="49">
        <f>G4</f>
        <v>1</v>
      </c>
      <c r="I1" t="s">
        <v>0</v>
      </c>
      <c r="J1" t="s">
        <v>59</v>
      </c>
      <c r="K1" s="51" t="e">
        <f>LN(K2)</f>
        <v>#VALUE!</v>
      </c>
      <c r="L1" s="52" t="e">
        <f>K4</f>
        <v>#VALUE!</v>
      </c>
    </row>
    <row r="2" spans="1:12" ht="15.75" thickTop="1">
      <c r="B2" t="e">
        <v>#VALUE!</v>
      </c>
      <c r="C2" s="53" t="e">
        <v>#VALUE!</v>
      </c>
      <c r="D2" t="e">
        <v>#VALUE!</v>
      </c>
      <c r="E2">
        <v>1983</v>
      </c>
      <c r="F2">
        <v>48900000000</v>
      </c>
      <c r="G2">
        <f t="array" ref="G2:H6">LOGEST(F2:F2,E2:E2,TRUE, TRUE)</f>
        <v>1</v>
      </c>
      <c r="H2">
        <v>48900000000.000015</v>
      </c>
      <c r="K2" t="e">
        <f t="array" ref="K2:L6">LOGEST(J1:J2,I1:I2,TRUE, TRUE)</f>
        <v>#VALUE!</v>
      </c>
      <c r="L2" t="e">
        <v>#VALUE!</v>
      </c>
    </row>
    <row r="3" spans="1:12">
      <c r="A3" t="s">
        <v>95</v>
      </c>
      <c r="B3" s="50" t="e">
        <f>AVERAGE(B2:B2)</f>
        <v>#VALUE!</v>
      </c>
      <c r="C3" s="50" t="e">
        <f>AVERAGE(C2:C2)</f>
        <v>#VALUE!</v>
      </c>
      <c r="D3" s="50" t="e">
        <f>AVERAGE(D2:D2)</f>
        <v>#VALUE!</v>
      </c>
      <c r="E3" s="50">
        <f>AVERAGE(E2:E2)</f>
        <v>1983</v>
      </c>
      <c r="F3" s="50">
        <f>AVERAGE(F2:F2)</f>
        <v>48900000000</v>
      </c>
      <c r="G3">
        <v>0</v>
      </c>
      <c r="H3">
        <v>0</v>
      </c>
      <c r="K3" t="e">
        <v>#VALUE!</v>
      </c>
      <c r="L3" t="e">
        <v>#VALUE!</v>
      </c>
    </row>
    <row r="4" spans="1:12" ht="15.75" thickBot="1">
      <c r="A4" t="s">
        <v>96</v>
      </c>
      <c r="B4" s="50" t="e">
        <f>STDEV(B2:B2)</f>
        <v>#VALUE!</v>
      </c>
      <c r="C4" s="50" t="e">
        <f>STDEV(C2:C2)</f>
        <v>#VALUE!</v>
      </c>
      <c r="D4" s="50" t="e">
        <f>STDEV(D2:D2)</f>
        <v>#VALUE!</v>
      </c>
      <c r="E4" s="50" t="e">
        <f>STDEV(E2:E2)</f>
        <v>#DIV/0!</v>
      </c>
      <c r="F4" s="50" t="e">
        <f>STDEV(F2:F2)</f>
        <v>#DIV/0!</v>
      </c>
      <c r="G4">
        <v>1</v>
      </c>
      <c r="H4">
        <v>0</v>
      </c>
      <c r="K4" t="e">
        <v>#VALUE!</v>
      </c>
      <c r="L4" t="e">
        <v>#VALUE!</v>
      </c>
    </row>
    <row r="5" spans="1:12" ht="16.5" thickTop="1" thickBot="1">
      <c r="A5" t="s">
        <v>97</v>
      </c>
      <c r="B5" s="50" t="e">
        <f>MIN(B2:B2)</f>
        <v>#VALUE!</v>
      </c>
      <c r="C5" s="50" t="e">
        <f>MIN(C2:C2)</f>
        <v>#VALUE!</v>
      </c>
      <c r="D5" s="50" t="e">
        <f>MIN(D2:D2)</f>
        <v>#VALUE!</v>
      </c>
      <c r="E5" s="50">
        <f>MIN(E2:E2)</f>
        <v>1983</v>
      </c>
      <c r="F5" s="50">
        <f>MIN(F2:F2)</f>
        <v>48900000000</v>
      </c>
      <c r="G5" t="e">
        <v>#NUM!</v>
      </c>
      <c r="H5">
        <v>0</v>
      </c>
      <c r="K5" s="49" t="e">
        <v>#VALUE!</v>
      </c>
      <c r="L5" t="e">
        <v>#VALUE!</v>
      </c>
    </row>
    <row r="6" spans="1:12" ht="15.75" thickTop="1">
      <c r="A6" t="s">
        <v>98</v>
      </c>
      <c r="B6" s="50" t="e">
        <f>MAX(B2:B2)</f>
        <v>#VALUE!</v>
      </c>
      <c r="C6" s="50" t="e">
        <f>MAX(C2:C2)</f>
        <v>#VALUE!</v>
      </c>
      <c r="D6" s="50" t="e">
        <f>MAX(D2:D2)</f>
        <v>#VALUE!</v>
      </c>
      <c r="E6" s="50">
        <f>MAX(E2:E2)</f>
        <v>1983</v>
      </c>
      <c r="F6" s="50">
        <f>MAX(F2:F2)</f>
        <v>48900000000</v>
      </c>
      <c r="G6">
        <v>0</v>
      </c>
      <c r="H6">
        <v>0</v>
      </c>
      <c r="K6" t="e">
        <v>#VALUE!</v>
      </c>
      <c r="L6" t="e">
        <v>#VALUE!</v>
      </c>
    </row>
    <row r="7" spans="1:12">
      <c r="A7" t="s">
        <v>99</v>
      </c>
      <c r="B7" s="50" t="e">
        <f>ABS(B6-B5)</f>
        <v>#VALUE!</v>
      </c>
      <c r="C7" s="50" t="e">
        <f>ABS(C6-C5)</f>
        <v>#VALUE!</v>
      </c>
      <c r="D7" s="50" t="e">
        <f>ABS(D6-D5)</f>
        <v>#VALUE!</v>
      </c>
      <c r="E7" s="50">
        <f>ABS(E6-E5)</f>
        <v>0</v>
      </c>
      <c r="F7" s="50">
        <f>ABS(F6-F5)</f>
        <v>0</v>
      </c>
      <c r="G7" t="s">
        <v>76</v>
      </c>
      <c r="H7" t="e">
        <f>TINV(0.0455,H5)</f>
        <v>#NUM!</v>
      </c>
    </row>
    <row r="8" spans="1:12">
      <c r="A8" t="s">
        <v>100</v>
      </c>
      <c r="B8" s="50">
        <f>COUNT(B2:B2)</f>
        <v>0</v>
      </c>
      <c r="G8" t="s">
        <v>77</v>
      </c>
      <c r="H8" t="e">
        <f>H7*G3</f>
        <v>#NUM!</v>
      </c>
    </row>
    <row r="9" spans="1:12">
      <c r="G9" t="s">
        <v>78</v>
      </c>
      <c r="H9" t="e">
        <f>G2+H8</f>
        <v>#NUM!</v>
      </c>
    </row>
    <row r="10" spans="1:12">
      <c r="G10" t="s">
        <v>79</v>
      </c>
      <c r="H10" t="e">
        <f>G2-H8</f>
        <v>#NUM!</v>
      </c>
    </row>
    <row r="11" spans="1:12">
      <c r="G11" t="s">
        <v>80</v>
      </c>
      <c r="H11" s="54">
        <f>LN(G2)</f>
        <v>0</v>
      </c>
    </row>
    <row r="12" spans="1:12">
      <c r="G12" t="s">
        <v>81</v>
      </c>
      <c r="H12" s="54" t="e">
        <f>LN(H9)</f>
        <v>#NUM!</v>
      </c>
    </row>
    <row r="13" spans="1:12">
      <c r="G13" t="s">
        <v>82</v>
      </c>
      <c r="H13" s="54" t="e">
        <f>LN(H10)</f>
        <v>#NUM!</v>
      </c>
    </row>
    <row r="14" spans="1:12">
      <c r="G14" t="s">
        <v>83</v>
      </c>
      <c r="H14" s="54" t="e">
        <f>H12-H11</f>
        <v>#NUM!</v>
      </c>
    </row>
    <row r="15" spans="1:12">
      <c r="G15" t="s">
        <v>84</v>
      </c>
      <c r="H15" s="54" t="e">
        <f>H11-H13</f>
        <v>#NUM!</v>
      </c>
    </row>
    <row r="16" spans="1:12">
      <c r="G16" t="s">
        <v>85</v>
      </c>
      <c r="H16" s="55" t="e">
        <f>AVERAGE(H14:H15)</f>
        <v>#NUM!</v>
      </c>
    </row>
    <row r="17" spans="7:8">
      <c r="G17" t="s">
        <v>86</v>
      </c>
      <c r="H17" t="e">
        <f>TINV(0.3173,H5)</f>
        <v>#NUM!</v>
      </c>
    </row>
    <row r="18" spans="7:8">
      <c r="G18" t="s">
        <v>87</v>
      </c>
      <c r="H18" t="e">
        <f>H17*G3</f>
        <v>#NUM!</v>
      </c>
    </row>
    <row r="19" spans="7:8">
      <c r="G19" t="s">
        <v>88</v>
      </c>
      <c r="H19" t="e">
        <f>G2+H18</f>
        <v>#NUM!</v>
      </c>
    </row>
    <row r="20" spans="7:8">
      <c r="G20" t="s">
        <v>89</v>
      </c>
      <c r="H20" t="e">
        <f>G2-H18</f>
        <v>#NUM!</v>
      </c>
    </row>
    <row r="21" spans="7:8">
      <c r="G21" t="s">
        <v>80</v>
      </c>
      <c r="H21" s="54">
        <f>LN(G2)</f>
        <v>0</v>
      </c>
    </row>
    <row r="22" spans="7:8">
      <c r="G22" t="s">
        <v>90</v>
      </c>
      <c r="H22" s="54" t="e">
        <f>LN(H19)</f>
        <v>#NUM!</v>
      </c>
    </row>
    <row r="23" spans="7:8">
      <c r="G23" t="s">
        <v>91</v>
      </c>
      <c r="H23" s="54" t="e">
        <f>LN(H20)</f>
        <v>#NUM!</v>
      </c>
    </row>
    <row r="24" spans="7:8">
      <c r="G24" t="s">
        <v>92</v>
      </c>
      <c r="H24" s="54" t="e">
        <f>H22-H21</f>
        <v>#NUM!</v>
      </c>
    </row>
    <row r="25" spans="7:8">
      <c r="G25" t="s">
        <v>93</v>
      </c>
      <c r="H25" s="54" t="e">
        <f>H21-H23</f>
        <v>#NUM!</v>
      </c>
    </row>
    <row r="26" spans="7:8">
      <c r="G26" t="s">
        <v>94</v>
      </c>
      <c r="H26" s="55" t="e">
        <f>AVERAGE(H24:H25)</f>
        <v>#NUM!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AV26"/>
  <sheetViews>
    <sheetView workbookViewId="0">
      <selection activeCell="F1" sqref="F1"/>
    </sheetView>
  </sheetViews>
  <sheetFormatPr defaultRowHeight="15"/>
  <sheetData>
    <row r="1" spans="1:48" ht="16.5" thickTop="1" thickBot="1">
      <c r="B1" s="50" t="s">
        <v>73</v>
      </c>
      <c r="C1" s="50" t="s">
        <v>74</v>
      </c>
      <c r="D1" s="50" t="s">
        <v>75</v>
      </c>
      <c r="E1" s="50" t="s">
        <v>0</v>
      </c>
      <c r="F1" s="50" t="s">
        <v>59</v>
      </c>
      <c r="G1" s="51">
        <f>LN(G2)</f>
        <v>0.12581793395289897</v>
      </c>
      <c r="H1" s="52">
        <f>G4</f>
        <v>0.85639991316122543</v>
      </c>
      <c r="I1" t="s">
        <v>0</v>
      </c>
      <c r="J1" t="s">
        <v>59</v>
      </c>
      <c r="K1" s="51">
        <f>LN(K2)</f>
        <v>0.12151981185383186</v>
      </c>
      <c r="L1" s="52">
        <f>K4</f>
        <v>0.84012372688960679</v>
      </c>
      <c r="M1" t="s">
        <v>0</v>
      </c>
      <c r="N1" t="s">
        <v>59</v>
      </c>
      <c r="O1" s="51">
        <f>LN(O2)</f>
        <v>0.12565310027105858</v>
      </c>
      <c r="P1" s="52">
        <f>O4</f>
        <v>0.84217576778158609</v>
      </c>
      <c r="Q1" t="s">
        <v>0</v>
      </c>
      <c r="R1" t="s">
        <v>59</v>
      </c>
      <c r="S1" s="51">
        <f>LN(S2)</f>
        <v>0.12464669476375533</v>
      </c>
      <c r="T1" s="52">
        <f>S4</f>
        <v>0.84244305410391784</v>
      </c>
      <c r="U1" t="s">
        <v>0</v>
      </c>
      <c r="V1" t="s">
        <v>59</v>
      </c>
      <c r="W1" s="51">
        <f>LN(W2)</f>
        <v>0.12972127247446169</v>
      </c>
      <c r="X1" s="52">
        <f>W4</f>
        <v>0.86598808991258247</v>
      </c>
      <c r="Y1" t="s">
        <v>0</v>
      </c>
      <c r="Z1" t="s">
        <v>59</v>
      </c>
      <c r="AA1" s="51">
        <f>LN(AA2)</f>
        <v>0.11776723492197484</v>
      </c>
      <c r="AB1" s="52">
        <f>AA4</f>
        <v>0.88283796402847259</v>
      </c>
      <c r="AC1" t="s">
        <v>0</v>
      </c>
      <c r="AD1" t="s">
        <v>59</v>
      </c>
      <c r="AE1" s="51">
        <f>LN(AE2)</f>
        <v>0.1271010009510524</v>
      </c>
      <c r="AF1" s="52">
        <f>AE4</f>
        <v>0.89372312357329931</v>
      </c>
      <c r="AG1" t="s">
        <v>0</v>
      </c>
      <c r="AH1" t="s">
        <v>59</v>
      </c>
      <c r="AI1" s="51">
        <f>LN(AI2)</f>
        <v>0.12335913258407849</v>
      </c>
      <c r="AJ1" s="52">
        <f>AI4</f>
        <v>0.87281154598437682</v>
      </c>
      <c r="AK1" t="s">
        <v>0</v>
      </c>
      <c r="AL1" t="s">
        <v>59</v>
      </c>
      <c r="AM1" s="51">
        <f>LN(AM2)</f>
        <v>0.12075441641792645</v>
      </c>
      <c r="AN1" s="52">
        <f>AM4</f>
        <v>0.8266014905177359</v>
      </c>
      <c r="AO1" t="s">
        <v>0</v>
      </c>
      <c r="AP1" t="s">
        <v>59</v>
      </c>
      <c r="AQ1" s="51">
        <f>LN(AQ2)</f>
        <v>0.13073715885570006</v>
      </c>
      <c r="AR1" s="52">
        <f>AQ4</f>
        <v>0.84629211864369935</v>
      </c>
      <c r="AS1" t="s">
        <v>0</v>
      </c>
      <c r="AT1" t="s">
        <v>59</v>
      </c>
      <c r="AU1" s="51">
        <f>LN(AU2)</f>
        <v>0.14063808650466655</v>
      </c>
      <c r="AV1" s="52">
        <f>AU4</f>
        <v>0.86303572976647369</v>
      </c>
    </row>
    <row r="2" spans="1:48" ht="15.75" thickTop="1">
      <c r="B2">
        <v>0.12151981185383186</v>
      </c>
      <c r="C2" s="53">
        <v>0.84012372688960679</v>
      </c>
      <c r="D2">
        <v>36.783857753342524</v>
      </c>
      <c r="E2">
        <v>1889</v>
      </c>
      <c r="F2">
        <v>732000</v>
      </c>
      <c r="G2">
        <f t="array" ref="G2:H6">LOGEST(F2:F11,E2:E11,TRUE, TRUE)</f>
        <v>1.1340756728108261</v>
      </c>
      <c r="H2">
        <v>1.5105048721629117E-97</v>
      </c>
      <c r="I2">
        <v>1890</v>
      </c>
      <c r="J2">
        <v>2700000</v>
      </c>
      <c r="K2">
        <f t="array" ref="K2:L6">LOGEST(J2:J10,I2:I10,TRUE, TRUE)</f>
        <v>1.1292117374814341</v>
      </c>
      <c r="L2">
        <v>6.8720376168890575E-94</v>
      </c>
      <c r="M2">
        <v>1889</v>
      </c>
      <c r="N2">
        <v>732000</v>
      </c>
      <c r="O2">
        <f t="array" ref="O2:P6">LOGEST(N2:N10,M2:M10,TRUE, TRUE)</f>
        <v>1.1338887543478435</v>
      </c>
      <c r="P2">
        <v>2.0867991986019968E-97</v>
      </c>
      <c r="Q2">
        <v>1889</v>
      </c>
      <c r="R2">
        <v>732000</v>
      </c>
      <c r="S2">
        <f t="array" ref="S2:T6">LOGEST(R2:R10,Q2:Q10,TRUE, TRUE)</f>
        <v>1.1327481764989826</v>
      </c>
      <c r="T2">
        <v>1.5052807443931522E-96</v>
      </c>
      <c r="U2">
        <v>1889</v>
      </c>
      <c r="V2">
        <v>732000</v>
      </c>
      <c r="W2">
        <f t="array" ref="W2:X6">LOGEST(V2:V10,U2:U10,TRUE, TRUE)</f>
        <v>1.1385110047404534</v>
      </c>
      <c r="X2">
        <v>6.9062497613495154E-101</v>
      </c>
      <c r="Y2">
        <v>1889</v>
      </c>
      <c r="Z2">
        <v>732000</v>
      </c>
      <c r="AA2">
        <f t="array" ref="AA2:AB6">LOGEST(Z2:Z10,Y2:Y10,TRUE, TRUE)</f>
        <v>1.1249822243142251</v>
      </c>
      <c r="AB2">
        <v>1.1686339787067682E-90</v>
      </c>
      <c r="AC2">
        <v>1889</v>
      </c>
      <c r="AD2">
        <v>732000</v>
      </c>
      <c r="AE2">
        <f t="array" ref="AE2:AF6">LOGEST(AD2:AD10,AC2:AC10,TRUE, TRUE)</f>
        <v>1.135531701771622</v>
      </c>
      <c r="AF2">
        <v>9.2895830870210232E-99</v>
      </c>
      <c r="AG2">
        <v>1889</v>
      </c>
      <c r="AH2">
        <v>732000</v>
      </c>
      <c r="AI2">
        <f t="array" ref="AI2:AJ6">LOGEST(AH2:AH10,AG2:AG10,TRUE, TRUE)</f>
        <v>1.1312906313292044</v>
      </c>
      <c r="AJ2">
        <v>1.3263292879248977E-95</v>
      </c>
      <c r="AK2">
        <v>1889</v>
      </c>
      <c r="AL2">
        <v>732000</v>
      </c>
      <c r="AM2">
        <f t="array" ref="AM2:AN6">LOGEST(AL2:AL10,AK2:AK10,TRUE, TRUE)</f>
        <v>1.1283477746501769</v>
      </c>
      <c r="AN2">
        <v>2.2272342978201705E-93</v>
      </c>
      <c r="AO2">
        <v>1889</v>
      </c>
      <c r="AP2">
        <v>732000</v>
      </c>
      <c r="AQ2">
        <f t="array" ref="AQ2:AR6">LOGEST(AP2:AP10,AO2:AO10,TRUE, TRUE)</f>
        <v>1.1396681902500387</v>
      </c>
      <c r="AR2">
        <v>1.3425308419569528E-101</v>
      </c>
      <c r="AS2">
        <v>1889</v>
      </c>
      <c r="AT2">
        <v>732000</v>
      </c>
      <c r="AU2">
        <f t="array" ref="AU2:AV6">LOGEST(AT2:AT10,AS2:AS10,TRUE, TRUE)</f>
        <v>1.1510080072642763</v>
      </c>
      <c r="AV2">
        <v>8.5455428087267561E-110</v>
      </c>
    </row>
    <row r="3" spans="1:48">
      <c r="B3">
        <v>0.12565310027105858</v>
      </c>
      <c r="C3" s="53">
        <v>0.84217576778158609</v>
      </c>
      <c r="D3">
        <v>37.353138308397781</v>
      </c>
      <c r="E3">
        <v>1890</v>
      </c>
      <c r="F3">
        <v>2700000</v>
      </c>
      <c r="G3">
        <v>1.8215311389213076E-2</v>
      </c>
      <c r="H3">
        <v>35.052163443820646</v>
      </c>
      <c r="I3">
        <v>1892</v>
      </c>
      <c r="J3">
        <v>2510000</v>
      </c>
      <c r="K3">
        <v>2.0036342699692993E-2</v>
      </c>
      <c r="L3">
        <v>38.634258324321273</v>
      </c>
      <c r="M3">
        <v>1892</v>
      </c>
      <c r="N3">
        <v>2510000</v>
      </c>
      <c r="O3">
        <v>2.0559363282645023E-2</v>
      </c>
      <c r="P3">
        <v>39.640512794115317</v>
      </c>
      <c r="Q3">
        <v>1890</v>
      </c>
      <c r="R3">
        <v>2700000</v>
      </c>
      <c r="S3">
        <v>2.0374185071775252E-2</v>
      </c>
      <c r="T3">
        <v>39.279029917326035</v>
      </c>
      <c r="U3">
        <v>1890</v>
      </c>
      <c r="V3">
        <v>2700000</v>
      </c>
      <c r="W3">
        <v>1.9287587940637448E-2</v>
      </c>
      <c r="X3">
        <v>37.173667310157199</v>
      </c>
      <c r="Y3">
        <v>1890</v>
      </c>
      <c r="Z3">
        <v>2700000</v>
      </c>
      <c r="AA3">
        <v>1.6215427881128897E-2</v>
      </c>
      <c r="AB3">
        <v>31.252581878053697</v>
      </c>
      <c r="AC3">
        <v>1890</v>
      </c>
      <c r="AD3">
        <v>2700000</v>
      </c>
      <c r="AE3">
        <v>1.6566007139280348E-2</v>
      </c>
      <c r="AF3">
        <v>31.888152374131383</v>
      </c>
      <c r="AG3">
        <v>1890</v>
      </c>
      <c r="AH3">
        <v>2700000</v>
      </c>
      <c r="AI3">
        <v>1.7798601919480624E-2</v>
      </c>
      <c r="AJ3">
        <v>34.227111024095173</v>
      </c>
      <c r="AK3">
        <v>1890</v>
      </c>
      <c r="AL3">
        <v>2700000</v>
      </c>
      <c r="AM3">
        <v>2.090396123589653E-2</v>
      </c>
      <c r="AN3">
        <v>40.123270582262144</v>
      </c>
      <c r="AO3">
        <v>1890</v>
      </c>
      <c r="AP3">
        <v>2700000</v>
      </c>
      <c r="AQ3">
        <v>2.1059009611165722E-2</v>
      </c>
      <c r="AR3">
        <v>40.41847216666509</v>
      </c>
      <c r="AS3">
        <v>1890</v>
      </c>
      <c r="AT3">
        <v>2700000</v>
      </c>
      <c r="AU3">
        <v>2.117596374764312E-2</v>
      </c>
      <c r="AV3">
        <v>40.609014022851007</v>
      </c>
    </row>
    <row r="4" spans="1:48" ht="15.75" thickBot="1">
      <c r="B4">
        <v>0.12464669476375533</v>
      </c>
      <c r="C4" s="53">
        <v>0.84244305410391784</v>
      </c>
      <c r="D4">
        <v>37.428380863747527</v>
      </c>
      <c r="E4">
        <v>1892</v>
      </c>
      <c r="F4">
        <v>2510000</v>
      </c>
      <c r="G4">
        <v>0.85639991316122543</v>
      </c>
      <c r="H4">
        <v>2.0344146273021115</v>
      </c>
      <c r="I4">
        <v>1897</v>
      </c>
      <c r="J4">
        <v>31200000</v>
      </c>
      <c r="K4">
        <v>0.84012372688960679</v>
      </c>
      <c r="L4">
        <v>2.1121849182097496</v>
      </c>
      <c r="M4">
        <v>1897</v>
      </c>
      <c r="N4">
        <v>31200000</v>
      </c>
      <c r="O4">
        <v>0.84217576778158609</v>
      </c>
      <c r="P4">
        <v>2.1747837485419654</v>
      </c>
      <c r="Q4">
        <v>1897</v>
      </c>
      <c r="R4">
        <v>31200000</v>
      </c>
      <c r="S4">
        <v>0.84244305410391784</v>
      </c>
      <c r="T4">
        <v>2.1692740557723624</v>
      </c>
      <c r="U4">
        <v>1892</v>
      </c>
      <c r="V4">
        <v>2510000</v>
      </c>
      <c r="W4">
        <v>0.86598808991258247</v>
      </c>
      <c r="X4">
        <v>2.0830594975888448</v>
      </c>
      <c r="Y4">
        <v>1892</v>
      </c>
      <c r="Z4">
        <v>2510000</v>
      </c>
      <c r="AA4">
        <v>0.88283796402847259</v>
      </c>
      <c r="AB4">
        <v>1.751266211161921</v>
      </c>
      <c r="AC4">
        <v>1892</v>
      </c>
      <c r="AD4">
        <v>2510000</v>
      </c>
      <c r="AE4">
        <v>0.89372312357329931</v>
      </c>
      <c r="AF4">
        <v>1.8481474594190446</v>
      </c>
      <c r="AG4">
        <v>1892</v>
      </c>
      <c r="AH4">
        <v>2510000</v>
      </c>
      <c r="AI4">
        <v>0.87281154598437682</v>
      </c>
      <c r="AJ4">
        <v>1.9750835161501776</v>
      </c>
      <c r="AK4">
        <v>1892</v>
      </c>
      <c r="AL4">
        <v>2510000</v>
      </c>
      <c r="AM4">
        <v>0.8266014905177359</v>
      </c>
      <c r="AN4">
        <v>2.1238762953555872</v>
      </c>
      <c r="AO4">
        <v>1892</v>
      </c>
      <c r="AP4">
        <v>2510000</v>
      </c>
      <c r="AQ4">
        <v>0.84629211864369935</v>
      </c>
      <c r="AR4">
        <v>2.1293564287013136</v>
      </c>
      <c r="AS4">
        <v>1892</v>
      </c>
      <c r="AT4">
        <v>2510000</v>
      </c>
      <c r="AU4">
        <v>0.86303572976647369</v>
      </c>
      <c r="AV4">
        <v>1.9644883729281128</v>
      </c>
    </row>
    <row r="5" spans="1:48" ht="16.5" thickTop="1" thickBot="1">
      <c r="B5">
        <v>0.12972127247446169</v>
      </c>
      <c r="C5" s="53">
        <v>0.86598808991258247</v>
      </c>
      <c r="D5">
        <v>45.234163332451708</v>
      </c>
      <c r="E5">
        <v>1897</v>
      </c>
      <c r="F5">
        <v>31200000</v>
      </c>
      <c r="G5">
        <v>47.710272717187941</v>
      </c>
      <c r="H5">
        <v>8</v>
      </c>
      <c r="I5">
        <v>1897</v>
      </c>
      <c r="J5">
        <v>299000</v>
      </c>
      <c r="K5" s="49">
        <v>36.783857753342524</v>
      </c>
      <c r="L5">
        <v>7</v>
      </c>
      <c r="M5">
        <v>1897</v>
      </c>
      <c r="N5">
        <v>299000</v>
      </c>
      <c r="O5" s="49">
        <v>37.353138308397781</v>
      </c>
      <c r="P5">
        <v>7</v>
      </c>
      <c r="Q5">
        <v>1897</v>
      </c>
      <c r="R5">
        <v>299000</v>
      </c>
      <c r="S5" s="49">
        <v>37.428380863747527</v>
      </c>
      <c r="T5">
        <v>7</v>
      </c>
      <c r="U5">
        <v>1897</v>
      </c>
      <c r="V5">
        <v>299000</v>
      </c>
      <c r="W5" s="49">
        <v>45.234163332451708</v>
      </c>
      <c r="X5">
        <v>7</v>
      </c>
      <c r="Y5">
        <v>1897</v>
      </c>
      <c r="Z5">
        <v>31200000</v>
      </c>
      <c r="AA5" s="49">
        <v>52.746315792097839</v>
      </c>
      <c r="AB5">
        <v>7</v>
      </c>
      <c r="AC5">
        <v>1897</v>
      </c>
      <c r="AD5">
        <v>31200000</v>
      </c>
      <c r="AE5" s="49">
        <v>58.865691911145973</v>
      </c>
      <c r="AF5">
        <v>7</v>
      </c>
      <c r="AG5">
        <v>1897</v>
      </c>
      <c r="AH5">
        <v>31200000</v>
      </c>
      <c r="AI5" s="49">
        <v>48.036442216210588</v>
      </c>
      <c r="AJ5">
        <v>7</v>
      </c>
      <c r="AK5">
        <v>1897</v>
      </c>
      <c r="AL5">
        <v>31200000</v>
      </c>
      <c r="AM5" s="49">
        <v>33.369435820992393</v>
      </c>
      <c r="AN5">
        <v>7</v>
      </c>
      <c r="AO5">
        <v>1897</v>
      </c>
      <c r="AP5">
        <v>31200000</v>
      </c>
      <c r="AQ5" s="49">
        <v>38.540930876366289</v>
      </c>
      <c r="AR5">
        <v>7</v>
      </c>
      <c r="AS5">
        <v>1897</v>
      </c>
      <c r="AT5">
        <v>31200000</v>
      </c>
      <c r="AU5" s="49">
        <v>44.108219596723174</v>
      </c>
      <c r="AV5">
        <v>7</v>
      </c>
    </row>
    <row r="6" spans="1:48" ht="15.75" thickTop="1">
      <c r="B6">
        <v>0.11776723492197484</v>
      </c>
      <c r="C6" s="53">
        <v>0.88283796402847259</v>
      </c>
      <c r="D6">
        <v>52.746315792097839</v>
      </c>
      <c r="E6">
        <v>1897</v>
      </c>
      <c r="F6">
        <v>299000</v>
      </c>
      <c r="G6">
        <v>197.46532233709183</v>
      </c>
      <c r="H6">
        <v>33.11074300624631</v>
      </c>
      <c r="I6">
        <v>1919</v>
      </c>
      <c r="J6">
        <v>1930000000</v>
      </c>
      <c r="K6">
        <v>164.10474892598148</v>
      </c>
      <c r="L6">
        <v>31.229275900989091</v>
      </c>
      <c r="M6">
        <v>1919</v>
      </c>
      <c r="N6">
        <v>1930000000</v>
      </c>
      <c r="O6">
        <v>176.66855378976942</v>
      </c>
      <c r="P6">
        <v>33.107790470455704</v>
      </c>
      <c r="Q6">
        <v>1919</v>
      </c>
      <c r="R6">
        <v>1930000000</v>
      </c>
      <c r="S6">
        <v>176.12860059392682</v>
      </c>
      <c r="T6">
        <v>32.940249503329525</v>
      </c>
      <c r="U6">
        <v>1919</v>
      </c>
      <c r="V6">
        <v>1930000000</v>
      </c>
      <c r="W6">
        <v>196.27722592183827</v>
      </c>
      <c r="X6">
        <v>30.373958093465628</v>
      </c>
      <c r="Y6">
        <v>1919</v>
      </c>
      <c r="Z6">
        <v>1930000000</v>
      </c>
      <c r="AA6">
        <v>161.76943458929912</v>
      </c>
      <c r="AB6">
        <v>21.468533396502011</v>
      </c>
      <c r="AC6">
        <v>1897</v>
      </c>
      <c r="AD6">
        <v>299000</v>
      </c>
      <c r="AE6">
        <v>201.06454358001565</v>
      </c>
      <c r="AF6">
        <v>23.909543222299479</v>
      </c>
      <c r="AG6">
        <v>1897</v>
      </c>
      <c r="AH6">
        <v>299000</v>
      </c>
      <c r="AI6">
        <v>187.38799443861046</v>
      </c>
      <c r="AJ6">
        <v>27.30668427037704</v>
      </c>
      <c r="AK6">
        <v>1897</v>
      </c>
      <c r="AL6">
        <v>299000</v>
      </c>
      <c r="AM6">
        <v>150.52453685760275</v>
      </c>
      <c r="AN6">
        <v>31.575953625813611</v>
      </c>
      <c r="AO6">
        <v>1897</v>
      </c>
      <c r="AP6">
        <v>299000</v>
      </c>
      <c r="AQ6">
        <v>174.75070091067349</v>
      </c>
      <c r="AR6">
        <v>31.739111603161284</v>
      </c>
      <c r="AS6">
        <v>1897</v>
      </c>
      <c r="AT6">
        <v>299000</v>
      </c>
      <c r="AU6">
        <v>170.22308360841768</v>
      </c>
      <c r="AV6">
        <v>27.014501971588206</v>
      </c>
    </row>
    <row r="7" spans="1:48">
      <c r="B7">
        <v>0.1271010009510524</v>
      </c>
      <c r="C7" s="53">
        <v>0.89372312357329931</v>
      </c>
      <c r="D7">
        <v>58.865691911145973</v>
      </c>
      <c r="E7">
        <v>1919</v>
      </c>
      <c r="F7">
        <v>1930000000</v>
      </c>
      <c r="G7" t="s">
        <v>76</v>
      </c>
      <c r="H7">
        <f>TINV(0.0455,H5)</f>
        <v>2.3664194984811786</v>
      </c>
      <c r="I7">
        <v>1936</v>
      </c>
      <c r="J7">
        <v>8960000000</v>
      </c>
      <c r="K7" t="s">
        <v>76</v>
      </c>
      <c r="L7">
        <f>TINV(0.0455,L5)</f>
        <v>2.4288090818068513</v>
      </c>
      <c r="M7">
        <v>1936</v>
      </c>
      <c r="N7">
        <v>8960000000</v>
      </c>
      <c r="O7" t="s">
        <v>76</v>
      </c>
      <c r="P7">
        <f>TINV(0.0455,P5)</f>
        <v>2.4288090818068513</v>
      </c>
      <c r="Q7">
        <v>1936</v>
      </c>
      <c r="R7">
        <v>8960000000</v>
      </c>
      <c r="S7" t="s">
        <v>76</v>
      </c>
      <c r="T7">
        <f>TINV(0.0455,T5)</f>
        <v>2.4288090818068513</v>
      </c>
      <c r="U7">
        <v>1936</v>
      </c>
      <c r="V7">
        <v>8960000000</v>
      </c>
      <c r="W7" t="s">
        <v>76</v>
      </c>
      <c r="X7">
        <f>TINV(0.0455,X5)</f>
        <v>2.4288090818068513</v>
      </c>
      <c r="Y7">
        <v>1936</v>
      </c>
      <c r="Z7">
        <v>8960000000</v>
      </c>
      <c r="AA7" t="s">
        <v>76</v>
      </c>
      <c r="AB7">
        <f>TINV(0.0455,AB5)</f>
        <v>2.4288090818068513</v>
      </c>
      <c r="AC7">
        <v>1936</v>
      </c>
      <c r="AD7">
        <v>8960000000</v>
      </c>
      <c r="AE7" t="s">
        <v>76</v>
      </c>
      <c r="AF7">
        <f>TINV(0.0455,AF5)</f>
        <v>2.4288090818068513</v>
      </c>
      <c r="AG7">
        <v>1919</v>
      </c>
      <c r="AH7">
        <v>1930000000</v>
      </c>
      <c r="AI7" t="s">
        <v>76</v>
      </c>
      <c r="AJ7">
        <f>TINV(0.0455,AJ5)</f>
        <v>2.4288090818068513</v>
      </c>
      <c r="AK7">
        <v>1919</v>
      </c>
      <c r="AL7">
        <v>1930000000</v>
      </c>
      <c r="AM7" t="s">
        <v>76</v>
      </c>
      <c r="AN7">
        <f>TINV(0.0455,AN5)</f>
        <v>2.4288090818068513</v>
      </c>
      <c r="AO7">
        <v>1919</v>
      </c>
      <c r="AP7">
        <v>1930000000</v>
      </c>
      <c r="AQ7" t="s">
        <v>76</v>
      </c>
      <c r="AR7">
        <f>TINV(0.0455,AR5)</f>
        <v>2.4288090818068513</v>
      </c>
      <c r="AS7">
        <v>1919</v>
      </c>
      <c r="AT7">
        <v>1930000000</v>
      </c>
    </row>
    <row r="8" spans="1:48">
      <c r="B8">
        <v>0.12335913258407849</v>
      </c>
      <c r="C8" s="53">
        <v>0.87281154598437682</v>
      </c>
      <c r="D8">
        <v>48.036442216210588</v>
      </c>
      <c r="E8">
        <v>1936</v>
      </c>
      <c r="F8">
        <v>8960000000</v>
      </c>
      <c r="G8" t="s">
        <v>77</v>
      </c>
      <c r="H8">
        <f>H7*G3</f>
        <v>4.3105068042340107E-2</v>
      </c>
      <c r="I8">
        <v>1968</v>
      </c>
      <c r="J8">
        <v>151000000000</v>
      </c>
      <c r="K8" t="s">
        <v>77</v>
      </c>
      <c r="L8">
        <f>L7*K3</f>
        <v>4.866445111520875E-2</v>
      </c>
      <c r="M8">
        <v>1968</v>
      </c>
      <c r="N8">
        <v>151000000000</v>
      </c>
      <c r="O8" t="s">
        <v>77</v>
      </c>
      <c r="P8">
        <f>P7*O3</f>
        <v>4.9934768257054549E-2</v>
      </c>
      <c r="Q8">
        <v>1968</v>
      </c>
      <c r="R8">
        <v>151000000000</v>
      </c>
      <c r="S8" t="s">
        <v>77</v>
      </c>
      <c r="T8">
        <f>T7*S3</f>
        <v>4.9485005736741305E-2</v>
      </c>
      <c r="U8">
        <v>1968</v>
      </c>
      <c r="V8">
        <v>151000000000</v>
      </c>
      <c r="W8" t="s">
        <v>77</v>
      </c>
      <c r="X8">
        <f>X7*W3</f>
        <v>4.6845868756368536E-2</v>
      </c>
      <c r="Y8">
        <v>1968</v>
      </c>
      <c r="Z8">
        <v>151000000000</v>
      </c>
      <c r="AA8" t="s">
        <v>77</v>
      </c>
      <c r="AB8">
        <f>AB7*AA3</f>
        <v>3.938417850306989E-2</v>
      </c>
      <c r="AC8">
        <v>1968</v>
      </c>
      <c r="AD8">
        <v>151000000000</v>
      </c>
      <c r="AE8" t="s">
        <v>77</v>
      </c>
      <c r="AF8">
        <f>AF7*AE3</f>
        <v>4.0235668589161243E-2</v>
      </c>
      <c r="AG8">
        <v>1968</v>
      </c>
      <c r="AH8">
        <v>151000000000</v>
      </c>
      <c r="AI8" t="s">
        <v>77</v>
      </c>
      <c r="AJ8">
        <f>AJ7*AI3</f>
        <v>4.3229405985499396E-2</v>
      </c>
      <c r="AK8">
        <v>1936</v>
      </c>
      <c r="AL8">
        <v>8960000000</v>
      </c>
      <c r="AM8" t="s">
        <v>77</v>
      </c>
      <c r="AN8">
        <f>AN7*AM3</f>
        <v>5.0771730895483862E-2</v>
      </c>
      <c r="AO8">
        <v>1936</v>
      </c>
      <c r="AP8">
        <v>8960000000</v>
      </c>
      <c r="AQ8" t="s">
        <v>77</v>
      </c>
      <c r="AR8">
        <f>AR7*AQ3</f>
        <v>5.1148313797457073E-2</v>
      </c>
      <c r="AS8">
        <v>1936</v>
      </c>
      <c r="AT8">
        <v>8960000000</v>
      </c>
    </row>
    <row r="9" spans="1:48">
      <c r="B9">
        <v>0.12075441641792645</v>
      </c>
      <c r="C9" s="53">
        <v>0.8266014905177359</v>
      </c>
      <c r="D9">
        <v>33.369435820992393</v>
      </c>
      <c r="E9">
        <v>1968</v>
      </c>
      <c r="F9">
        <v>151000000000</v>
      </c>
      <c r="G9" t="s">
        <v>78</v>
      </c>
      <c r="H9">
        <f>G2+H8</f>
        <v>1.1771807408531663</v>
      </c>
      <c r="I9">
        <v>1969</v>
      </c>
      <c r="J9">
        <v>21500000000</v>
      </c>
      <c r="K9" t="s">
        <v>78</v>
      </c>
      <c r="L9">
        <f>K2+L8</f>
        <v>1.1778761885966429</v>
      </c>
      <c r="M9">
        <v>1969</v>
      </c>
      <c r="N9">
        <v>21500000000</v>
      </c>
      <c r="O9" t="s">
        <v>78</v>
      </c>
      <c r="P9">
        <f>O2+P8</f>
        <v>1.1838235226048981</v>
      </c>
      <c r="Q9">
        <v>1969</v>
      </c>
      <c r="R9">
        <v>21500000000</v>
      </c>
      <c r="S9" t="s">
        <v>78</v>
      </c>
      <c r="T9">
        <f>S2+T8</f>
        <v>1.1822331822357239</v>
      </c>
      <c r="U9">
        <v>1969</v>
      </c>
      <c r="V9">
        <v>21500000000</v>
      </c>
      <c r="W9" t="s">
        <v>78</v>
      </c>
      <c r="X9">
        <f>W2+X8</f>
        <v>1.1853568734968221</v>
      </c>
      <c r="Y9">
        <v>1969</v>
      </c>
      <c r="Z9">
        <v>21500000000</v>
      </c>
      <c r="AA9" t="s">
        <v>78</v>
      </c>
      <c r="AB9">
        <f>AA2+AB8</f>
        <v>1.1643664028172951</v>
      </c>
      <c r="AC9">
        <v>1969</v>
      </c>
      <c r="AD9">
        <v>21500000000</v>
      </c>
      <c r="AE9" t="s">
        <v>78</v>
      </c>
      <c r="AF9">
        <f>AE2+AF8</f>
        <v>1.1757673703607832</v>
      </c>
      <c r="AG9">
        <v>1969</v>
      </c>
      <c r="AH9">
        <v>21500000000</v>
      </c>
      <c r="AI9" t="s">
        <v>78</v>
      </c>
      <c r="AJ9">
        <f>AI2+AJ8</f>
        <v>1.1745200373147038</v>
      </c>
      <c r="AK9">
        <v>1969</v>
      </c>
      <c r="AL9">
        <v>21500000000</v>
      </c>
      <c r="AM9" t="s">
        <v>78</v>
      </c>
      <c r="AN9">
        <f>AM2+AN8</f>
        <v>1.1791195055456607</v>
      </c>
      <c r="AO9">
        <v>1968</v>
      </c>
      <c r="AP9">
        <v>151000000000</v>
      </c>
      <c r="AQ9" t="s">
        <v>78</v>
      </c>
      <c r="AR9">
        <f>AQ2+AR8</f>
        <v>1.1908165040474958</v>
      </c>
      <c r="AS9">
        <v>1968</v>
      </c>
      <c r="AT9">
        <v>151000000000</v>
      </c>
    </row>
    <row r="10" spans="1:48">
      <c r="B10">
        <v>0.13073715885570006</v>
      </c>
      <c r="C10" s="53">
        <v>0.84629211864369935</v>
      </c>
      <c r="D10">
        <v>38.540930876366289</v>
      </c>
      <c r="E10">
        <v>1969</v>
      </c>
      <c r="F10">
        <v>21500000000</v>
      </c>
      <c r="G10" t="s">
        <v>79</v>
      </c>
      <c r="H10">
        <f>G2-H8</f>
        <v>1.090970604768486</v>
      </c>
      <c r="I10">
        <v>1983</v>
      </c>
      <c r="J10">
        <v>48900000000</v>
      </c>
      <c r="K10" t="s">
        <v>79</v>
      </c>
      <c r="L10">
        <f>K2-L8</f>
        <v>1.0805472863662253</v>
      </c>
      <c r="M10">
        <v>1983</v>
      </c>
      <c r="N10">
        <v>48900000000</v>
      </c>
      <c r="O10" t="s">
        <v>79</v>
      </c>
      <c r="P10">
        <f>O2-P8</f>
        <v>1.083953986090789</v>
      </c>
      <c r="Q10">
        <v>1983</v>
      </c>
      <c r="R10">
        <v>48900000000</v>
      </c>
      <c r="S10" t="s">
        <v>79</v>
      </c>
      <c r="T10">
        <f>S2-T8</f>
        <v>1.0832631707622413</v>
      </c>
      <c r="U10">
        <v>1983</v>
      </c>
      <c r="V10">
        <v>48900000000</v>
      </c>
      <c r="W10" t="s">
        <v>79</v>
      </c>
      <c r="X10">
        <f>W2-X8</f>
        <v>1.0916651359840848</v>
      </c>
      <c r="Y10">
        <v>1983</v>
      </c>
      <c r="Z10">
        <v>48900000000</v>
      </c>
      <c r="AA10" t="s">
        <v>79</v>
      </c>
      <c r="AB10">
        <f>AA2-AB8</f>
        <v>1.0855980458111552</v>
      </c>
      <c r="AC10">
        <v>1983</v>
      </c>
      <c r="AD10">
        <v>48900000000</v>
      </c>
      <c r="AE10" t="s">
        <v>79</v>
      </c>
      <c r="AF10">
        <f>AE2-AF8</f>
        <v>1.0952960331824608</v>
      </c>
      <c r="AG10">
        <v>1983</v>
      </c>
      <c r="AH10">
        <v>48900000000</v>
      </c>
      <c r="AI10" t="s">
        <v>79</v>
      </c>
      <c r="AJ10">
        <f>AI2-AJ8</f>
        <v>1.088061225343705</v>
      </c>
      <c r="AK10">
        <v>1983</v>
      </c>
      <c r="AL10">
        <v>48900000000</v>
      </c>
      <c r="AM10" t="s">
        <v>79</v>
      </c>
      <c r="AN10">
        <f>AM2-AN8</f>
        <v>1.0775760437546931</v>
      </c>
      <c r="AO10">
        <v>1983</v>
      </c>
      <c r="AP10">
        <v>48900000000</v>
      </c>
      <c r="AQ10" t="s">
        <v>79</v>
      </c>
      <c r="AR10">
        <f>AQ2-AR8</f>
        <v>1.0885198764525816</v>
      </c>
      <c r="AS10">
        <v>1969</v>
      </c>
      <c r="AT10">
        <v>21500000000</v>
      </c>
    </row>
    <row r="11" spans="1:48">
      <c r="B11">
        <v>0.14063808650466655</v>
      </c>
      <c r="C11" s="53">
        <v>0.86303572976647369</v>
      </c>
      <c r="D11">
        <v>44.108219596723174</v>
      </c>
      <c r="E11">
        <v>1983</v>
      </c>
      <c r="F11">
        <v>48900000000</v>
      </c>
      <c r="G11" t="s">
        <v>80</v>
      </c>
      <c r="H11" s="54">
        <f>LN(G2)</f>
        <v>0.12581793395289897</v>
      </c>
      <c r="K11" t="s">
        <v>80</v>
      </c>
      <c r="L11" s="54">
        <f>LN(K2)</f>
        <v>0.12151981185383186</v>
      </c>
      <c r="O11" t="s">
        <v>80</v>
      </c>
      <c r="P11" s="54">
        <f>LN(O2)</f>
        <v>0.12565310027105858</v>
      </c>
      <c r="S11" t="s">
        <v>80</v>
      </c>
      <c r="T11" s="54">
        <f>LN(S2)</f>
        <v>0.12464669476375533</v>
      </c>
      <c r="W11" t="s">
        <v>80</v>
      </c>
      <c r="X11" s="54">
        <f>LN(W2)</f>
        <v>0.12972127247446169</v>
      </c>
      <c r="AA11" t="s">
        <v>80</v>
      </c>
      <c r="AB11" s="54">
        <f>LN(AA2)</f>
        <v>0.11776723492197484</v>
      </c>
      <c r="AE11" t="s">
        <v>80</v>
      </c>
      <c r="AF11" s="54">
        <f>LN(AE2)</f>
        <v>0.1271010009510524</v>
      </c>
      <c r="AI11" t="s">
        <v>80</v>
      </c>
      <c r="AJ11" s="54">
        <f>LN(AI2)</f>
        <v>0.12335913258407849</v>
      </c>
      <c r="AM11" t="s">
        <v>80</v>
      </c>
      <c r="AN11" s="54">
        <f>LN(AM2)</f>
        <v>0.12075441641792645</v>
      </c>
      <c r="AQ11" t="s">
        <v>80</v>
      </c>
      <c r="AR11" s="54">
        <f>LN(AQ2)</f>
        <v>0.13073715885570006</v>
      </c>
    </row>
    <row r="12" spans="1:48">
      <c r="A12" t="s">
        <v>95</v>
      </c>
      <c r="B12" s="50">
        <f>AVERAGE(B2:B11)</f>
        <v>0.12618979095985064</v>
      </c>
      <c r="C12" s="50">
        <f>AVERAGE(C2:C11)</f>
        <v>0.85760326112017515</v>
      </c>
      <c r="D12" s="50">
        <f>AVERAGE(D2:D11)</f>
        <v>43.246657647147586</v>
      </c>
      <c r="E12" s="50">
        <f>AVERAGE(E2:E11)</f>
        <v>1924</v>
      </c>
      <c r="F12" s="50">
        <f>AVERAGE(F2:F11)</f>
        <v>23232744100</v>
      </c>
      <c r="G12" t="s">
        <v>81</v>
      </c>
      <c r="H12" s="54">
        <f>LN(H9)</f>
        <v>0.16312237711182512</v>
      </c>
      <c r="K12" t="s">
        <v>81</v>
      </c>
      <c r="L12" s="54">
        <f>LN(L9)</f>
        <v>0.16371297664680443</v>
      </c>
      <c r="O12" t="s">
        <v>81</v>
      </c>
      <c r="P12" s="54">
        <f>LN(P9)</f>
        <v>0.16874947349851122</v>
      </c>
      <c r="S12" t="s">
        <v>81</v>
      </c>
      <c r="T12" s="54">
        <f>LN(T9)</f>
        <v>0.16740517722241874</v>
      </c>
      <c r="W12" t="s">
        <v>81</v>
      </c>
      <c r="X12" s="54">
        <f>LN(X9)</f>
        <v>0.17004388831685288</v>
      </c>
      <c r="AA12" t="s">
        <v>81</v>
      </c>
      <c r="AB12" s="54">
        <f>LN(AB9)</f>
        <v>0.15217707882937337</v>
      </c>
      <c r="AE12" t="s">
        <v>81</v>
      </c>
      <c r="AF12" s="54">
        <f>LN(AF9)</f>
        <v>0.16192101558954025</v>
      </c>
      <c r="AI12" t="s">
        <v>81</v>
      </c>
      <c r="AJ12" s="54">
        <f>LN(AJ9)</f>
        <v>0.16085958526479507</v>
      </c>
      <c r="AM12" t="s">
        <v>81</v>
      </c>
      <c r="AN12" s="54">
        <f>LN(AN9)</f>
        <v>0.16476797820444691</v>
      </c>
      <c r="AQ12" t="s">
        <v>81</v>
      </c>
      <c r="AR12" s="54">
        <f>LN(AR9)</f>
        <v>0.17463920969351759</v>
      </c>
    </row>
    <row r="13" spans="1:48">
      <c r="A13" t="s">
        <v>96</v>
      </c>
      <c r="B13" s="50">
        <f>STDEV(B2:B11)</f>
        <v>6.4610519039139565E-3</v>
      </c>
      <c r="C13" s="50">
        <f>STDEV(C2:C11)</f>
        <v>2.1434574773532358E-2</v>
      </c>
      <c r="D13" s="50">
        <f>STDEV(D2:D11)</f>
        <v>8.1095918044082875</v>
      </c>
      <c r="E13" s="50">
        <f>STDEV(E2:E11)</f>
        <v>37.229020937972571</v>
      </c>
      <c r="F13" s="50">
        <f>STDEV(F2:F11)</f>
        <v>47540466392.67141</v>
      </c>
      <c r="G13" t="s">
        <v>82</v>
      </c>
      <c r="H13" s="54">
        <f>LN(H10)</f>
        <v>8.706776310434837E-2</v>
      </c>
      <c r="K13" t="s">
        <v>82</v>
      </c>
      <c r="L13" s="54">
        <f>LN(L10)</f>
        <v>7.7467659418805609E-2</v>
      </c>
      <c r="O13" t="s">
        <v>82</v>
      </c>
      <c r="P13" s="54">
        <f>LN(P10)</f>
        <v>8.0615453860772027E-2</v>
      </c>
      <c r="S13" t="s">
        <v>82</v>
      </c>
      <c r="T13" s="54">
        <f>LN(T10)</f>
        <v>7.9977940125925309E-2</v>
      </c>
      <c r="W13" t="s">
        <v>82</v>
      </c>
      <c r="X13" s="54">
        <f>LN(X10)</f>
        <v>8.7704178266139118E-2</v>
      </c>
      <c r="AA13" t="s">
        <v>82</v>
      </c>
      <c r="AB13" s="54">
        <f>LN(AB10)</f>
        <v>8.213102943663976E-2</v>
      </c>
      <c r="AE13" t="s">
        <v>82</v>
      </c>
      <c r="AF13" s="54">
        <f>LN(AF10)</f>
        <v>9.1024676668825161E-2</v>
      </c>
      <c r="AI13" t="s">
        <v>82</v>
      </c>
      <c r="AJ13" s="54">
        <f>LN(AJ10)</f>
        <v>8.4397420144314964E-2</v>
      </c>
      <c r="AM13" t="s">
        <v>82</v>
      </c>
      <c r="AN13" s="54">
        <f>LN(AN10)</f>
        <v>7.4714114755815755E-2</v>
      </c>
      <c r="AQ13" t="s">
        <v>82</v>
      </c>
      <c r="AR13" s="54">
        <f>LN(AR10)</f>
        <v>8.4818861932343614E-2</v>
      </c>
    </row>
    <row r="14" spans="1:48">
      <c r="A14" t="s">
        <v>97</v>
      </c>
      <c r="B14" s="50">
        <f>MIN(B2:B11)</f>
        <v>0.11776723492197484</v>
      </c>
      <c r="C14" s="50">
        <f>MIN(C2:C11)</f>
        <v>0.8266014905177359</v>
      </c>
      <c r="D14" s="50">
        <f>MIN(D2:D11)</f>
        <v>33.369435820992393</v>
      </c>
      <c r="E14" s="50">
        <f>MIN(E2:E11)</f>
        <v>1889</v>
      </c>
      <c r="F14" s="50">
        <f>MIN(F2:F11)</f>
        <v>299000</v>
      </c>
      <c r="G14" t="s">
        <v>83</v>
      </c>
      <c r="H14" s="54">
        <f>H12-H11</f>
        <v>3.7304443158926143E-2</v>
      </c>
      <c r="K14" t="s">
        <v>83</v>
      </c>
      <c r="L14" s="54">
        <f>L12-L11</f>
        <v>4.2193164792972568E-2</v>
      </c>
      <c r="O14" t="s">
        <v>83</v>
      </c>
      <c r="P14" s="54">
        <f>P12-P11</f>
        <v>4.3096373227452633E-2</v>
      </c>
      <c r="S14" t="s">
        <v>83</v>
      </c>
      <c r="T14" s="54">
        <f>T12-T11</f>
        <v>4.2758482458663413E-2</v>
      </c>
      <c r="W14" t="s">
        <v>83</v>
      </c>
      <c r="X14" s="54">
        <f>X12-X11</f>
        <v>4.0322615842391191E-2</v>
      </c>
      <c r="AA14" t="s">
        <v>83</v>
      </c>
      <c r="AB14" s="54">
        <f>AB12-AB11</f>
        <v>3.4409843907398527E-2</v>
      </c>
      <c r="AE14" t="s">
        <v>83</v>
      </c>
      <c r="AF14" s="54">
        <f>AF12-AF11</f>
        <v>3.4820014638487856E-2</v>
      </c>
      <c r="AI14" t="s">
        <v>83</v>
      </c>
      <c r="AJ14" s="54">
        <f>AJ12-AJ11</f>
        <v>3.7500452680716584E-2</v>
      </c>
      <c r="AM14" t="s">
        <v>83</v>
      </c>
      <c r="AN14" s="54">
        <f>AN12-AN11</f>
        <v>4.4013561786520466E-2</v>
      </c>
      <c r="AQ14" t="s">
        <v>83</v>
      </c>
      <c r="AR14" s="54">
        <f>AR12-AR11</f>
        <v>4.3902050837817536E-2</v>
      </c>
    </row>
    <row r="15" spans="1:48">
      <c r="A15" t="s">
        <v>98</v>
      </c>
      <c r="B15" s="50">
        <f>MAX(B2:B11)</f>
        <v>0.14063808650466655</v>
      </c>
      <c r="C15" s="50">
        <f>MAX(C2:C11)</f>
        <v>0.89372312357329931</v>
      </c>
      <c r="D15" s="50">
        <f>MAX(D2:D11)</f>
        <v>58.865691911145973</v>
      </c>
      <c r="E15" s="50">
        <f>MAX(E2:E11)</f>
        <v>1983</v>
      </c>
      <c r="F15" s="50">
        <f>MAX(F2:F11)</f>
        <v>151000000000</v>
      </c>
      <c r="G15" t="s">
        <v>84</v>
      </c>
      <c r="H15" s="54">
        <f>H11-H13</f>
        <v>3.8750170848550605E-2</v>
      </c>
      <c r="K15" t="s">
        <v>84</v>
      </c>
      <c r="L15" s="54">
        <f>L11-L13</f>
        <v>4.4052152435026248E-2</v>
      </c>
      <c r="O15" t="s">
        <v>84</v>
      </c>
      <c r="P15" s="54">
        <f>P11-P13</f>
        <v>4.5037646410286555E-2</v>
      </c>
      <c r="S15" t="s">
        <v>84</v>
      </c>
      <c r="T15" s="54">
        <f>T11-T13</f>
        <v>4.4668754637830016E-2</v>
      </c>
      <c r="W15" t="s">
        <v>84</v>
      </c>
      <c r="X15" s="54">
        <f>X11-X13</f>
        <v>4.2017094208322572E-2</v>
      </c>
      <c r="AA15" t="s">
        <v>84</v>
      </c>
      <c r="AB15" s="54">
        <f>AB11-AB13</f>
        <v>3.5636205485335082E-2</v>
      </c>
      <c r="AE15" t="s">
        <v>84</v>
      </c>
      <c r="AF15" s="54">
        <f>AF11-AF13</f>
        <v>3.6076324282227235E-2</v>
      </c>
      <c r="AI15" t="s">
        <v>84</v>
      </c>
      <c r="AJ15" s="54">
        <f>AJ11-AJ13</f>
        <v>3.8961712439763527E-2</v>
      </c>
      <c r="AM15" t="s">
        <v>84</v>
      </c>
      <c r="AN15" s="54">
        <f>AN11-AN13</f>
        <v>4.6040301662110691E-2</v>
      </c>
      <c r="AQ15" t="s">
        <v>84</v>
      </c>
      <c r="AR15" s="54">
        <f>AR11-AR13</f>
        <v>4.5918296923356444E-2</v>
      </c>
    </row>
    <row r="16" spans="1:48">
      <c r="A16" t="s">
        <v>99</v>
      </c>
      <c r="B16" s="50">
        <f>ABS(B15-B14)</f>
        <v>2.2870851582691712E-2</v>
      </c>
      <c r="C16" s="50">
        <f>ABS(C15-C14)</f>
        <v>6.7121633055563401E-2</v>
      </c>
      <c r="D16" s="50">
        <f>ABS(D15-D14)</f>
        <v>25.49625609015358</v>
      </c>
      <c r="E16" s="50">
        <f>ABS(E15-E14)</f>
        <v>94</v>
      </c>
      <c r="F16" s="50">
        <f>ABS(F15-F14)</f>
        <v>150999701000</v>
      </c>
      <c r="G16" t="s">
        <v>85</v>
      </c>
      <c r="H16" s="55">
        <f>AVERAGE(H14:H15)</f>
        <v>3.8027307003738374E-2</v>
      </c>
      <c r="K16" t="s">
        <v>85</v>
      </c>
      <c r="L16" s="55">
        <f>AVERAGE(L14:L15)</f>
        <v>4.3122658613999408E-2</v>
      </c>
      <c r="O16" t="s">
        <v>85</v>
      </c>
      <c r="P16" s="55">
        <f>AVERAGE(P14:P15)</f>
        <v>4.4067009818869594E-2</v>
      </c>
      <c r="S16" t="s">
        <v>85</v>
      </c>
      <c r="T16" s="55">
        <f>AVERAGE(T14:T15)</f>
        <v>4.3713618548246715E-2</v>
      </c>
      <c r="W16" t="s">
        <v>85</v>
      </c>
      <c r="X16" s="55">
        <f>AVERAGE(X14:X15)</f>
        <v>4.1169855025356882E-2</v>
      </c>
      <c r="AA16" t="s">
        <v>85</v>
      </c>
      <c r="AB16" s="55">
        <f>AVERAGE(AB14:AB15)</f>
        <v>3.5023024696366804E-2</v>
      </c>
      <c r="AE16" t="s">
        <v>85</v>
      </c>
      <c r="AF16" s="55">
        <f>AVERAGE(AF14:AF15)</f>
        <v>3.5448169460357545E-2</v>
      </c>
      <c r="AI16" t="s">
        <v>85</v>
      </c>
      <c r="AJ16" s="55">
        <f>AVERAGE(AJ14:AJ15)</f>
        <v>3.8231082560240055E-2</v>
      </c>
      <c r="AM16" t="s">
        <v>85</v>
      </c>
      <c r="AN16" s="55">
        <f>AVERAGE(AN14:AN15)</f>
        <v>4.5026931724315579E-2</v>
      </c>
      <c r="AQ16" t="s">
        <v>85</v>
      </c>
      <c r="AR16" s="55">
        <f>AVERAGE(AR14:AR15)</f>
        <v>4.491017388058699E-2</v>
      </c>
    </row>
    <row r="17" spans="1:44">
      <c r="A17" t="s">
        <v>100</v>
      </c>
      <c r="B17" s="50">
        <f>COUNT(B2:B11)</f>
        <v>10</v>
      </c>
      <c r="G17" t="s">
        <v>86</v>
      </c>
      <c r="H17">
        <f>TINV(0.3173,H5)</f>
        <v>1.0665531355390527</v>
      </c>
      <c r="K17" t="s">
        <v>86</v>
      </c>
      <c r="L17">
        <f>TINV(0.3173,L5)</f>
        <v>1.076738567378277</v>
      </c>
      <c r="O17" t="s">
        <v>86</v>
      </c>
      <c r="P17">
        <f>TINV(0.3173,P5)</f>
        <v>1.076738567378277</v>
      </c>
      <c r="S17" t="s">
        <v>86</v>
      </c>
      <c r="T17">
        <f>TINV(0.3173,T5)</f>
        <v>1.076738567378277</v>
      </c>
      <c r="W17" t="s">
        <v>86</v>
      </c>
      <c r="X17">
        <f>TINV(0.3173,X5)</f>
        <v>1.076738567378277</v>
      </c>
      <c r="AA17" t="s">
        <v>86</v>
      </c>
      <c r="AB17">
        <f>TINV(0.3173,AB5)</f>
        <v>1.076738567378277</v>
      </c>
      <c r="AE17" t="s">
        <v>86</v>
      </c>
      <c r="AF17">
        <f>TINV(0.3173,AF5)</f>
        <v>1.076738567378277</v>
      </c>
      <c r="AI17" t="s">
        <v>86</v>
      </c>
      <c r="AJ17">
        <f>TINV(0.3173,AJ5)</f>
        <v>1.076738567378277</v>
      </c>
      <c r="AM17" t="s">
        <v>86</v>
      </c>
      <c r="AN17">
        <f>TINV(0.3173,AN5)</f>
        <v>1.076738567378277</v>
      </c>
      <c r="AQ17" t="s">
        <v>86</v>
      </c>
      <c r="AR17">
        <f>TINV(0.3173,AR5)</f>
        <v>1.076738567378277</v>
      </c>
    </row>
    <row r="18" spans="1:44">
      <c r="G18" t="s">
        <v>87</v>
      </c>
      <c r="H18">
        <f>H17*G3</f>
        <v>1.9427597476985425E-2</v>
      </c>
      <c r="K18" t="s">
        <v>87</v>
      </c>
      <c r="L18">
        <f>L17*K3</f>
        <v>2.1573902933967631E-2</v>
      </c>
      <c r="O18" t="s">
        <v>87</v>
      </c>
      <c r="P18">
        <f>P17*O3</f>
        <v>2.2137059367164751E-2</v>
      </c>
      <c r="S18" t="s">
        <v>87</v>
      </c>
      <c r="T18">
        <f>T17*S3</f>
        <v>2.1937670845683162E-2</v>
      </c>
      <c r="W18" t="s">
        <v>87</v>
      </c>
      <c r="X18">
        <f>X17*W3</f>
        <v>2.0767689807384498E-2</v>
      </c>
      <c r="AA18" t="s">
        <v>87</v>
      </c>
      <c r="AB18">
        <f>AB17*AA3</f>
        <v>1.7459776586152498E-2</v>
      </c>
      <c r="AE18" t="s">
        <v>87</v>
      </c>
      <c r="AF18">
        <f>AF17*AE3</f>
        <v>1.7837258794327029E-2</v>
      </c>
      <c r="AI18" t="s">
        <v>87</v>
      </c>
      <c r="AJ18">
        <f>AJ17*AI3</f>
        <v>1.9164441132117817E-2</v>
      </c>
      <c r="AM18" t="s">
        <v>87</v>
      </c>
      <c r="AN18">
        <f>AN17*AM3</f>
        <v>2.2508101273670266E-2</v>
      </c>
      <c r="AQ18" t="s">
        <v>87</v>
      </c>
      <c r="AR18">
        <f>AR17*AQ3</f>
        <v>2.2675047839131945E-2</v>
      </c>
    </row>
    <row r="19" spans="1:44">
      <c r="G19" t="s">
        <v>88</v>
      </c>
      <c r="H19">
        <f>G2+H18</f>
        <v>1.1535032702878116</v>
      </c>
      <c r="K19" t="s">
        <v>88</v>
      </c>
      <c r="L19">
        <f>K2+L18</f>
        <v>1.1507856404154018</v>
      </c>
      <c r="O19" t="s">
        <v>88</v>
      </c>
      <c r="P19">
        <f>O2+P18</f>
        <v>1.1560258137150083</v>
      </c>
      <c r="S19" t="s">
        <v>88</v>
      </c>
      <c r="T19">
        <f>S2+T18</f>
        <v>1.1546858473446657</v>
      </c>
      <c r="W19" t="s">
        <v>88</v>
      </c>
      <c r="X19">
        <f>W2+X18</f>
        <v>1.1592786945478379</v>
      </c>
      <c r="AA19" t="s">
        <v>88</v>
      </c>
      <c r="AB19">
        <f>AA2+AB18</f>
        <v>1.1424420009003775</v>
      </c>
      <c r="AE19" t="s">
        <v>88</v>
      </c>
      <c r="AF19">
        <f>AE2+AF18</f>
        <v>1.153368960565949</v>
      </c>
      <c r="AI19" t="s">
        <v>88</v>
      </c>
      <c r="AJ19">
        <f>AI2+AJ18</f>
        <v>1.1504550724613223</v>
      </c>
      <c r="AM19" t="s">
        <v>88</v>
      </c>
      <c r="AN19">
        <f>AM2+AN18</f>
        <v>1.1508558759238472</v>
      </c>
      <c r="AQ19" t="s">
        <v>88</v>
      </c>
      <c r="AR19">
        <f>AQ2+AR18</f>
        <v>1.1623432380891707</v>
      </c>
    </row>
    <row r="20" spans="1:44">
      <c r="G20" t="s">
        <v>89</v>
      </c>
      <c r="H20">
        <f>G2-H18</f>
        <v>1.1146480753338406</v>
      </c>
      <c r="K20" t="s">
        <v>89</v>
      </c>
      <c r="L20">
        <f>K2-L18</f>
        <v>1.1076378345474664</v>
      </c>
      <c r="O20" t="s">
        <v>89</v>
      </c>
      <c r="P20">
        <f>O2-P18</f>
        <v>1.1117516949806787</v>
      </c>
      <c r="S20" t="s">
        <v>89</v>
      </c>
      <c r="T20">
        <f>S2-T18</f>
        <v>1.1108105056532995</v>
      </c>
      <c r="W20" t="s">
        <v>89</v>
      </c>
      <c r="X20">
        <f>W2-X18</f>
        <v>1.1177433149330689</v>
      </c>
      <c r="AA20" t="s">
        <v>89</v>
      </c>
      <c r="AB20">
        <f>AA2-AB18</f>
        <v>1.1075224477280727</v>
      </c>
      <c r="AE20" t="s">
        <v>89</v>
      </c>
      <c r="AF20">
        <f>AE2-AF18</f>
        <v>1.117694442977295</v>
      </c>
      <c r="AI20" t="s">
        <v>89</v>
      </c>
      <c r="AJ20">
        <f>AI2-AJ18</f>
        <v>1.1121261901970865</v>
      </c>
      <c r="AM20" t="s">
        <v>89</v>
      </c>
      <c r="AN20">
        <f>AM2-AN18</f>
        <v>1.1058396733765066</v>
      </c>
      <c r="AQ20" t="s">
        <v>89</v>
      </c>
      <c r="AR20">
        <f>AQ2-AR18</f>
        <v>1.1169931424109067</v>
      </c>
    </row>
    <row r="21" spans="1:44">
      <c r="G21" t="s">
        <v>80</v>
      </c>
      <c r="H21" s="54">
        <f>LN(G2)</f>
        <v>0.12581793395289897</v>
      </c>
      <c r="K21" t="s">
        <v>80</v>
      </c>
      <c r="L21" s="54">
        <f>LN(K2)</f>
        <v>0.12151981185383186</v>
      </c>
      <c r="O21" t="s">
        <v>80</v>
      </c>
      <c r="P21" s="54">
        <f>LN(O2)</f>
        <v>0.12565310027105858</v>
      </c>
      <c r="S21" t="s">
        <v>80</v>
      </c>
      <c r="T21" s="54">
        <f>LN(S2)</f>
        <v>0.12464669476375533</v>
      </c>
      <c r="W21" t="s">
        <v>80</v>
      </c>
      <c r="X21" s="54">
        <f>LN(W2)</f>
        <v>0.12972127247446169</v>
      </c>
      <c r="AA21" t="s">
        <v>80</v>
      </c>
      <c r="AB21" s="54">
        <f>LN(AA2)</f>
        <v>0.11776723492197484</v>
      </c>
      <c r="AE21" t="s">
        <v>80</v>
      </c>
      <c r="AF21" s="54">
        <f>LN(AE2)</f>
        <v>0.1271010009510524</v>
      </c>
      <c r="AI21" t="s">
        <v>80</v>
      </c>
      <c r="AJ21" s="54">
        <f>LN(AI2)</f>
        <v>0.12335913258407849</v>
      </c>
      <c r="AM21" t="s">
        <v>80</v>
      </c>
      <c r="AN21" s="54">
        <f>LN(AM2)</f>
        <v>0.12075441641792645</v>
      </c>
      <c r="AQ21" t="s">
        <v>80</v>
      </c>
      <c r="AR21" s="54">
        <f>LN(AQ2)</f>
        <v>0.13073715885570006</v>
      </c>
    </row>
    <row r="22" spans="1:44">
      <c r="G22" t="s">
        <v>90</v>
      </c>
      <c r="H22" s="54">
        <f>LN(H19)</f>
        <v>0.14280363372761914</v>
      </c>
      <c r="K22" t="s">
        <v>90</v>
      </c>
      <c r="L22" s="54">
        <f>LN(L19)</f>
        <v>0.14044487470239186</v>
      </c>
      <c r="O22" t="s">
        <v>90</v>
      </c>
      <c r="P22" s="54">
        <f>LN(P19)</f>
        <v>0.14498810020416486</v>
      </c>
      <c r="S22" t="s">
        <v>90</v>
      </c>
      <c r="T22" s="54">
        <f>LN(T19)</f>
        <v>0.14382831333579565</v>
      </c>
      <c r="W22" t="s">
        <v>90</v>
      </c>
      <c r="X22" s="54">
        <f>LN(X19)</f>
        <v>0.14779799666615109</v>
      </c>
      <c r="AA22" t="s">
        <v>90</v>
      </c>
      <c r="AB22" s="54">
        <f>LN(AB19)</f>
        <v>0.1331680774213766</v>
      </c>
      <c r="AE22" t="s">
        <v>90</v>
      </c>
      <c r="AF22" s="54">
        <f>LN(AF19)</f>
        <v>0.14268719058853405</v>
      </c>
      <c r="AI22" t="s">
        <v>90</v>
      </c>
      <c r="AJ22" s="54">
        <f>LN(AJ19)</f>
        <v>0.14015757928431283</v>
      </c>
      <c r="AM22" t="s">
        <v>90</v>
      </c>
      <c r="AN22" s="54">
        <f>LN(AN19)</f>
        <v>0.14050590549973249</v>
      </c>
      <c r="AQ22" t="s">
        <v>90</v>
      </c>
      <c r="AR22" s="54">
        <f>LN(AR19)</f>
        <v>0.1504380004308844</v>
      </c>
    </row>
    <row r="23" spans="1:44">
      <c r="G23" t="s">
        <v>91</v>
      </c>
      <c r="H23" s="54">
        <f>LN(H20)</f>
        <v>0.10853872758795619</v>
      </c>
      <c r="K23" t="s">
        <v>91</v>
      </c>
      <c r="L23" s="54">
        <f>LN(L20)</f>
        <v>0.10222967076653443</v>
      </c>
      <c r="O23" t="s">
        <v>91</v>
      </c>
      <c r="P23" s="54">
        <f>LN(P20)</f>
        <v>0.10593687501346899</v>
      </c>
      <c r="S23" t="s">
        <v>91</v>
      </c>
      <c r="T23" s="54">
        <f>LN(T20)</f>
        <v>0.10508993414191901</v>
      </c>
      <c r="W23" t="s">
        <v>91</v>
      </c>
      <c r="X23" s="54">
        <f>LN(X20)</f>
        <v>0.11131175528925799</v>
      </c>
      <c r="AA23" t="s">
        <v>91</v>
      </c>
      <c r="AB23" s="54">
        <f>LN(AB20)</f>
        <v>0.10212549156070329</v>
      </c>
      <c r="AE23" t="s">
        <v>91</v>
      </c>
      <c r="AF23" s="54">
        <f>LN(AF20)</f>
        <v>0.11126803055963069</v>
      </c>
      <c r="AI23" t="s">
        <v>91</v>
      </c>
      <c r="AJ23" s="54">
        <f>LN(AJ20)</f>
        <v>0.10627366978304129</v>
      </c>
      <c r="AM23" t="s">
        <v>91</v>
      </c>
      <c r="AN23" s="54">
        <f>LN(AN20)</f>
        <v>0.10060493181157812</v>
      </c>
      <c r="AQ23" t="s">
        <v>91</v>
      </c>
      <c r="AR23" s="54">
        <f>LN(AR20)</f>
        <v>0.11064038077628147</v>
      </c>
    </row>
    <row r="24" spans="1:44">
      <c r="G24" t="s">
        <v>92</v>
      </c>
      <c r="H24" s="54">
        <f>H22-H21</f>
        <v>1.698569977472017E-2</v>
      </c>
      <c r="K24" t="s">
        <v>92</v>
      </c>
      <c r="L24" s="54">
        <f>L22-L21</f>
        <v>1.8925062848560006E-2</v>
      </c>
      <c r="O24" t="s">
        <v>92</v>
      </c>
      <c r="P24" s="54">
        <f>P22-P21</f>
        <v>1.9334999933106278E-2</v>
      </c>
      <c r="S24" t="s">
        <v>92</v>
      </c>
      <c r="T24" s="54">
        <f>T22-T21</f>
        <v>1.9181618572040329E-2</v>
      </c>
      <c r="W24" t="s">
        <v>92</v>
      </c>
      <c r="X24" s="54">
        <f>X22-X21</f>
        <v>1.8076724191689403E-2</v>
      </c>
      <c r="AA24" t="s">
        <v>92</v>
      </c>
      <c r="AB24" s="54">
        <f>AB22-AB21</f>
        <v>1.5400842499401754E-2</v>
      </c>
      <c r="AE24" t="s">
        <v>92</v>
      </c>
      <c r="AF24" s="54">
        <f>AF22-AF21</f>
        <v>1.5586189637481651E-2</v>
      </c>
      <c r="AI24" t="s">
        <v>92</v>
      </c>
      <c r="AJ24" s="54">
        <f>AJ22-AJ21</f>
        <v>1.6798446700234337E-2</v>
      </c>
      <c r="AM24" t="s">
        <v>92</v>
      </c>
      <c r="AN24" s="54">
        <f>AN22-AN21</f>
        <v>1.9751489081806045E-2</v>
      </c>
      <c r="AQ24" t="s">
        <v>92</v>
      </c>
      <c r="AR24" s="54">
        <f>AR22-AR21</f>
        <v>1.9700841575184341E-2</v>
      </c>
    </row>
    <row r="25" spans="1:44">
      <c r="G25" t="s">
        <v>93</v>
      </c>
      <c r="H25" s="54">
        <f>H21-H23</f>
        <v>1.727920636494279E-2</v>
      </c>
      <c r="K25" t="s">
        <v>93</v>
      </c>
      <c r="L25" s="54">
        <f>L21-L23</f>
        <v>1.929014108729743E-2</v>
      </c>
      <c r="O25" t="s">
        <v>93</v>
      </c>
      <c r="P25" s="54">
        <f>P21-P23</f>
        <v>1.9716225257589592E-2</v>
      </c>
      <c r="S25" t="s">
        <v>93</v>
      </c>
      <c r="T25" s="54">
        <f>T21-T23</f>
        <v>1.9556760621836311E-2</v>
      </c>
      <c r="W25" t="s">
        <v>93</v>
      </c>
      <c r="X25" s="54">
        <f>X21-X23</f>
        <v>1.84095171852037E-2</v>
      </c>
      <c r="AA25" t="s">
        <v>93</v>
      </c>
      <c r="AB25" s="54">
        <f>AB21-AB23</f>
        <v>1.5641743361271554E-2</v>
      </c>
      <c r="AE25" t="s">
        <v>93</v>
      </c>
      <c r="AF25" s="54">
        <f>AF21-AF23</f>
        <v>1.5832970391421702E-2</v>
      </c>
      <c r="AI25" t="s">
        <v>93</v>
      </c>
      <c r="AJ25" s="54">
        <f>AJ21-AJ23</f>
        <v>1.7085462801037204E-2</v>
      </c>
      <c r="AM25" t="s">
        <v>93</v>
      </c>
      <c r="AN25" s="54">
        <f>AN21-AN23</f>
        <v>2.0149484606348328E-2</v>
      </c>
      <c r="AQ25" t="s">
        <v>93</v>
      </c>
      <c r="AR25" s="54">
        <f>AR21-AR23</f>
        <v>2.0096778079418592E-2</v>
      </c>
    </row>
    <row r="26" spans="1:44">
      <c r="G26" t="s">
        <v>94</v>
      </c>
      <c r="H26" s="55">
        <f>AVERAGE(H24:H25)</f>
        <v>1.713245306983148E-2</v>
      </c>
      <c r="K26" t="s">
        <v>94</v>
      </c>
      <c r="L26" s="55">
        <f>AVERAGE(L24:L25)</f>
        <v>1.9107601967928718E-2</v>
      </c>
      <c r="O26" t="s">
        <v>94</v>
      </c>
      <c r="P26" s="55">
        <f>AVERAGE(P24:P25)</f>
        <v>1.9525612595347935E-2</v>
      </c>
      <c r="S26" t="s">
        <v>94</v>
      </c>
      <c r="T26" s="55">
        <f>AVERAGE(T24:T25)</f>
        <v>1.936918959693832E-2</v>
      </c>
      <c r="W26" t="s">
        <v>94</v>
      </c>
      <c r="X26" s="55">
        <f>AVERAGE(X24:X25)</f>
        <v>1.8243120688446551E-2</v>
      </c>
      <c r="AA26" t="s">
        <v>94</v>
      </c>
      <c r="AB26" s="55">
        <f>AVERAGE(AB24:AB25)</f>
        <v>1.5521292930336654E-2</v>
      </c>
      <c r="AE26" t="s">
        <v>94</v>
      </c>
      <c r="AF26" s="55">
        <f>AVERAGE(AF24:AF25)</f>
        <v>1.5709580014451677E-2</v>
      </c>
      <c r="AI26" t="s">
        <v>94</v>
      </c>
      <c r="AJ26" s="55">
        <f>AVERAGE(AJ24:AJ25)</f>
        <v>1.6941954750635771E-2</v>
      </c>
      <c r="AM26" t="s">
        <v>94</v>
      </c>
      <c r="AN26" s="55">
        <f>AVERAGE(AN24:AN25)</f>
        <v>1.9950486844077187E-2</v>
      </c>
      <c r="AQ26" t="s">
        <v>94</v>
      </c>
      <c r="AR26" s="55">
        <f>AVERAGE(AR24:AR25)</f>
        <v>1.9898809827301467E-2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B11"/>
  <sheetViews>
    <sheetView workbookViewId="0">
      <selection sqref="A1:B11"/>
    </sheetView>
  </sheetViews>
  <sheetFormatPr defaultRowHeight="15"/>
  <sheetData>
    <row r="1" spans="1:2">
      <c r="A1" t="s">
        <v>0</v>
      </c>
      <c r="B1" t="s">
        <v>59</v>
      </c>
    </row>
    <row r="2" spans="1:2">
      <c r="A2">
        <v>1889</v>
      </c>
      <c r="B2">
        <v>732000</v>
      </c>
    </row>
    <row r="3" spans="1:2">
      <c r="A3">
        <v>1890</v>
      </c>
      <c r="B3">
        <v>2700000</v>
      </c>
    </row>
    <row r="4" spans="1:2">
      <c r="A4">
        <v>1892</v>
      </c>
      <c r="B4">
        <v>2510000</v>
      </c>
    </row>
    <row r="5" spans="1:2">
      <c r="A5">
        <v>1897</v>
      </c>
      <c r="B5">
        <v>31200000</v>
      </c>
    </row>
    <row r="6" spans="1:2">
      <c r="A6">
        <v>1897</v>
      </c>
      <c r="B6">
        <v>299000</v>
      </c>
    </row>
    <row r="7" spans="1:2">
      <c r="A7">
        <v>1919</v>
      </c>
      <c r="B7">
        <v>1930000000</v>
      </c>
    </row>
    <row r="8" spans="1:2">
      <c r="A8">
        <v>1936</v>
      </c>
      <c r="B8">
        <v>8960000000</v>
      </c>
    </row>
    <row r="9" spans="1:2">
      <c r="A9">
        <v>1968</v>
      </c>
      <c r="B9">
        <v>151000000000</v>
      </c>
    </row>
    <row r="10" spans="1:2">
      <c r="A10">
        <v>1969</v>
      </c>
      <c r="B10">
        <v>21500000000</v>
      </c>
    </row>
    <row r="11" spans="1:2">
      <c r="A11">
        <v>1983</v>
      </c>
      <c r="B11">
        <v>48900000000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2"/>
  <dimension ref="A7:Q17"/>
  <sheetViews>
    <sheetView zoomScale="95" zoomScaleNormal="95" workbookViewId="0">
      <selection activeCell="M18" sqref="M18"/>
    </sheetView>
  </sheetViews>
  <sheetFormatPr defaultRowHeight="15"/>
  <cols>
    <col min="5" max="5" width="9.140625" style="13"/>
  </cols>
  <sheetData>
    <row r="7" spans="1:17" s="37" customFormat="1">
      <c r="A7" s="31" t="s">
        <v>0</v>
      </c>
      <c r="B7" s="32" t="s">
        <v>58</v>
      </c>
      <c r="C7" s="32" t="s">
        <v>57</v>
      </c>
      <c r="D7" s="33" t="s">
        <v>56</v>
      </c>
      <c r="E7" s="34" t="s">
        <v>59</v>
      </c>
      <c r="F7" s="32" t="s">
        <v>5</v>
      </c>
      <c r="G7" s="33" t="s">
        <v>60</v>
      </c>
      <c r="H7" s="33" t="s">
        <v>61</v>
      </c>
      <c r="I7" s="33" t="s">
        <v>62</v>
      </c>
      <c r="J7" s="31" t="s">
        <v>8</v>
      </c>
      <c r="K7" s="35"/>
      <c r="L7" s="36" t="s">
        <v>63</v>
      </c>
      <c r="M7" s="36" t="s">
        <v>64</v>
      </c>
      <c r="N7" s="36" t="s">
        <v>65</v>
      </c>
      <c r="O7" s="36" t="s">
        <v>66</v>
      </c>
      <c r="P7" s="36" t="s">
        <v>67</v>
      </c>
      <c r="Q7" s="36" t="s">
        <v>68</v>
      </c>
    </row>
    <row r="8" spans="1:17" s="37" customFormat="1">
      <c r="A8" s="32">
        <v>1889</v>
      </c>
      <c r="B8" s="32">
        <v>4</v>
      </c>
      <c r="C8" s="38">
        <v>32500</v>
      </c>
      <c r="D8" s="38">
        <v>22.5</v>
      </c>
      <c r="E8" s="39">
        <v>732000</v>
      </c>
      <c r="F8" s="40">
        <v>0.53</v>
      </c>
      <c r="G8" s="40">
        <v>2136</v>
      </c>
      <c r="H8" s="41">
        <v>48100</v>
      </c>
      <c r="I8" s="32">
        <v>15.2</v>
      </c>
      <c r="J8" s="32" t="s">
        <v>20</v>
      </c>
      <c r="K8" s="35"/>
      <c r="L8" s="37">
        <v>1</v>
      </c>
      <c r="M8" s="42" t="s">
        <v>69</v>
      </c>
      <c r="N8" s="37" t="s">
        <v>70</v>
      </c>
      <c r="O8" s="37" t="s">
        <v>71</v>
      </c>
      <c r="P8" s="37" t="s">
        <v>72</v>
      </c>
    </row>
    <row r="9" spans="1:17" s="37" customFormat="1">
      <c r="A9" s="32">
        <v>1890</v>
      </c>
      <c r="B9" s="32">
        <v>1.1000000000000001</v>
      </c>
      <c r="C9" s="38">
        <v>120000</v>
      </c>
      <c r="D9" s="38">
        <v>22.5</v>
      </c>
      <c r="E9" s="39">
        <v>2700000</v>
      </c>
      <c r="F9" s="40">
        <v>0.54</v>
      </c>
      <c r="G9" s="40">
        <v>597</v>
      </c>
      <c r="H9" s="41">
        <v>13500</v>
      </c>
      <c r="I9" s="32">
        <v>200.8</v>
      </c>
      <c r="J9" s="32" t="s">
        <v>21</v>
      </c>
      <c r="K9" s="35"/>
    </row>
    <row r="10" spans="1:17" s="37" customFormat="1">
      <c r="A10" s="32">
        <v>1892</v>
      </c>
      <c r="B10" s="32">
        <v>5</v>
      </c>
      <c r="C10" s="38">
        <v>120000</v>
      </c>
      <c r="D10" s="38">
        <v>20.9</v>
      </c>
      <c r="E10" s="39">
        <v>2510000</v>
      </c>
      <c r="F10" s="40">
        <v>0.56000000000000005</v>
      </c>
      <c r="G10" s="40">
        <v>2810</v>
      </c>
      <c r="H10" s="41">
        <v>58800</v>
      </c>
      <c r="I10" s="32">
        <v>42.7</v>
      </c>
      <c r="J10" s="32" t="s">
        <v>22</v>
      </c>
      <c r="K10" s="35"/>
    </row>
    <row r="11" spans="1:17" s="37" customFormat="1">
      <c r="A11" s="32">
        <v>1897</v>
      </c>
      <c r="B11" s="32" t="s">
        <v>23</v>
      </c>
      <c r="C11" s="38">
        <v>746000</v>
      </c>
      <c r="D11" s="38">
        <v>41.8</v>
      </c>
      <c r="E11" s="39">
        <v>31200000</v>
      </c>
      <c r="F11" s="40">
        <v>0.61</v>
      </c>
      <c r="G11" s="32" t="s">
        <v>23</v>
      </c>
      <c r="H11" s="32" t="s">
        <v>23</v>
      </c>
      <c r="I11" s="32" t="s">
        <v>23</v>
      </c>
      <c r="J11" s="32" t="s">
        <v>24</v>
      </c>
      <c r="K11" s="35"/>
    </row>
    <row r="12" spans="1:17" s="37" customFormat="1">
      <c r="A12" s="32">
        <v>1897</v>
      </c>
      <c r="B12" s="32">
        <v>7.0000000000000007E-2</v>
      </c>
      <c r="C12" s="38">
        <v>14000</v>
      </c>
      <c r="D12" s="38">
        <v>21.3</v>
      </c>
      <c r="E12" s="39">
        <v>299000</v>
      </c>
      <c r="F12" s="40">
        <v>0.61</v>
      </c>
      <c r="G12" s="40">
        <v>43</v>
      </c>
      <c r="H12" s="41">
        <v>914</v>
      </c>
      <c r="I12" s="32">
        <v>326.7</v>
      </c>
      <c r="J12" s="32" t="s">
        <v>25</v>
      </c>
      <c r="K12" s="35"/>
    </row>
    <row r="13" spans="1:17" s="37" customFormat="1">
      <c r="A13" s="32">
        <v>1919</v>
      </c>
      <c r="B13" s="32">
        <v>110</v>
      </c>
      <c r="C13" s="38">
        <v>12000000</v>
      </c>
      <c r="D13" s="38">
        <v>161</v>
      </c>
      <c r="E13" s="39">
        <v>1930000000</v>
      </c>
      <c r="F13" s="40">
        <v>0.89</v>
      </c>
      <c r="G13" s="40">
        <v>98105</v>
      </c>
      <c r="H13" s="41">
        <v>15800000</v>
      </c>
      <c r="I13" s="32">
        <v>122.3</v>
      </c>
      <c r="J13" s="32" t="s">
        <v>26</v>
      </c>
      <c r="K13" s="35"/>
    </row>
    <row r="14" spans="1:17" s="37" customFormat="1">
      <c r="A14" s="32">
        <v>1936</v>
      </c>
      <c r="B14" s="32">
        <v>220</v>
      </c>
      <c r="C14" s="38">
        <v>160000000</v>
      </c>
      <c r="D14" s="38">
        <v>56</v>
      </c>
      <c r="E14" s="39">
        <v>8960000000</v>
      </c>
      <c r="F14" s="40">
        <v>0.71</v>
      </c>
      <c r="G14" s="40">
        <v>156884</v>
      </c>
      <c r="H14" s="41">
        <v>8790000</v>
      </c>
      <c r="I14" s="43">
        <v>1019.9</v>
      </c>
      <c r="J14" s="32" t="s">
        <v>27</v>
      </c>
      <c r="K14" s="35"/>
    </row>
    <row r="15" spans="1:17" s="37" customFormat="1">
      <c r="A15" s="32">
        <v>1968</v>
      </c>
      <c r="B15" s="32">
        <v>500</v>
      </c>
      <c r="C15" s="38">
        <v>1000000000</v>
      </c>
      <c r="D15" s="38">
        <v>151</v>
      </c>
      <c r="E15" s="39">
        <v>151000000000</v>
      </c>
      <c r="F15" s="40">
        <v>2.0499999999999998</v>
      </c>
      <c r="G15" s="40">
        <v>1026304</v>
      </c>
      <c r="H15" s="41">
        <v>155000000</v>
      </c>
      <c r="I15" s="32">
        <v>974.4</v>
      </c>
      <c r="J15" s="32" t="s">
        <v>41</v>
      </c>
      <c r="K15" s="35"/>
    </row>
    <row r="16" spans="1:17" s="37" customFormat="1">
      <c r="A16" s="32">
        <v>1969</v>
      </c>
      <c r="B16" s="32">
        <v>330</v>
      </c>
      <c r="C16" s="38">
        <v>50000000</v>
      </c>
      <c r="D16" s="38">
        <v>430</v>
      </c>
      <c r="E16" s="39">
        <v>21500000000</v>
      </c>
      <c r="F16" s="40">
        <v>1.74</v>
      </c>
      <c r="G16" s="40">
        <v>574995</v>
      </c>
      <c r="H16" s="41">
        <v>247000000</v>
      </c>
      <c r="I16" s="32">
        <v>87</v>
      </c>
      <c r="J16" s="32" t="s">
        <v>42</v>
      </c>
      <c r="K16" s="35"/>
    </row>
    <row r="17" spans="1:10" s="37" customFormat="1">
      <c r="A17" s="32">
        <v>1983</v>
      </c>
      <c r="B17" s="32">
        <v>220</v>
      </c>
      <c r="C17" s="38">
        <v>70000000</v>
      </c>
      <c r="D17" s="38">
        <v>699</v>
      </c>
      <c r="E17" s="39">
        <v>48900000000</v>
      </c>
      <c r="F17" s="40">
        <v>2.72</v>
      </c>
      <c r="G17" s="40">
        <v>599335</v>
      </c>
      <c r="H17" s="41">
        <v>419000000</v>
      </c>
      <c r="I17" s="32">
        <v>116.8</v>
      </c>
      <c r="J17" s="32" t="s">
        <v>46</v>
      </c>
    </row>
  </sheetData>
  <pageMargins left="0.7" right="0.7" top="0.75" bottom="0.75" header="0.3" footer="0.3"/>
  <pageSetup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/>
  <dimension ref="A1:K36"/>
  <sheetViews>
    <sheetView topLeftCell="C1" zoomScale="95" zoomScaleNormal="95" workbookViewId="0">
      <selection activeCell="O25" sqref="O25"/>
    </sheetView>
  </sheetViews>
  <sheetFormatPr defaultRowHeight="15"/>
  <cols>
    <col min="5" max="5" width="9.140625" style="13"/>
  </cols>
  <sheetData>
    <row r="1" spans="1:11" ht="25.5" thickTop="1">
      <c r="A1" s="44" t="s">
        <v>0</v>
      </c>
      <c r="B1" s="46" t="s">
        <v>1</v>
      </c>
      <c r="C1" s="46" t="s">
        <v>2</v>
      </c>
      <c r="D1" s="2" t="s">
        <v>3</v>
      </c>
      <c r="E1" s="47" t="s">
        <v>4</v>
      </c>
      <c r="F1" s="46" t="s">
        <v>5</v>
      </c>
      <c r="G1" s="2" t="s">
        <v>6</v>
      </c>
      <c r="H1" s="2" t="s">
        <v>7</v>
      </c>
      <c r="I1" s="2" t="s">
        <v>4</v>
      </c>
      <c r="J1" s="1" t="s">
        <v>8</v>
      </c>
      <c r="K1" s="3"/>
    </row>
    <row r="2" spans="1:11" ht="24.75">
      <c r="A2" s="45"/>
      <c r="B2" s="47"/>
      <c r="C2" s="47"/>
      <c r="D2" s="4" t="s">
        <v>9</v>
      </c>
      <c r="E2" s="47"/>
      <c r="F2" s="47"/>
      <c r="G2" s="4" t="s">
        <v>10</v>
      </c>
      <c r="H2" s="4" t="s">
        <v>11</v>
      </c>
      <c r="I2" s="4" t="s">
        <v>12</v>
      </c>
      <c r="J2" s="6"/>
      <c r="K2" s="3"/>
    </row>
    <row r="3" spans="1:11" s="17" customFormat="1">
      <c r="A3" s="45"/>
      <c r="B3" s="14" t="s">
        <v>13</v>
      </c>
      <c r="C3" s="14" t="s">
        <v>14</v>
      </c>
      <c r="D3" s="14" t="s">
        <v>15</v>
      </c>
      <c r="E3" s="15" t="s">
        <v>16</v>
      </c>
      <c r="F3" s="14"/>
      <c r="G3" s="14" t="s">
        <v>17</v>
      </c>
      <c r="H3" s="14" t="s">
        <v>18</v>
      </c>
      <c r="I3" s="14" t="s">
        <v>19</v>
      </c>
      <c r="J3" s="15"/>
      <c r="K3" s="16"/>
    </row>
    <row r="4" spans="1:11" s="17" customFormat="1">
      <c r="A4" s="14">
        <v>1889</v>
      </c>
      <c r="B4" s="14">
        <v>4</v>
      </c>
      <c r="C4" s="18">
        <v>32500</v>
      </c>
      <c r="D4" s="18">
        <v>22.5</v>
      </c>
      <c r="E4" s="19">
        <v>732000</v>
      </c>
      <c r="F4" s="20">
        <v>0.53</v>
      </c>
      <c r="G4" s="20">
        <v>2136</v>
      </c>
      <c r="H4" s="21">
        <v>48100</v>
      </c>
      <c r="I4" s="14">
        <v>15.2</v>
      </c>
      <c r="J4" s="14" t="s">
        <v>20</v>
      </c>
      <c r="K4" s="16"/>
    </row>
    <row r="5" spans="1:11" s="17" customFormat="1">
      <c r="A5" s="14">
        <v>1890</v>
      </c>
      <c r="B5" s="14">
        <v>1.1000000000000001</v>
      </c>
      <c r="C5" s="18">
        <v>120000</v>
      </c>
      <c r="D5" s="18">
        <v>22.5</v>
      </c>
      <c r="E5" s="19">
        <v>2700000</v>
      </c>
      <c r="F5" s="20">
        <v>0.54</v>
      </c>
      <c r="G5" s="20">
        <v>597</v>
      </c>
      <c r="H5" s="21">
        <v>13500</v>
      </c>
      <c r="I5" s="14">
        <v>200.8</v>
      </c>
      <c r="J5" s="14" t="s">
        <v>21</v>
      </c>
      <c r="K5" s="16"/>
    </row>
    <row r="6" spans="1:11" s="17" customFormat="1">
      <c r="A6" s="14">
        <v>1892</v>
      </c>
      <c r="B6" s="14">
        <v>5</v>
      </c>
      <c r="C6" s="18">
        <v>120000</v>
      </c>
      <c r="D6" s="18">
        <v>20.9</v>
      </c>
      <c r="E6" s="19">
        <v>2510000</v>
      </c>
      <c r="F6" s="20">
        <v>0.56000000000000005</v>
      </c>
      <c r="G6" s="20">
        <v>2810</v>
      </c>
      <c r="H6" s="21">
        <v>58800</v>
      </c>
      <c r="I6" s="14">
        <v>42.7</v>
      </c>
      <c r="J6" s="14" t="s">
        <v>22</v>
      </c>
      <c r="K6" s="16"/>
    </row>
    <row r="7" spans="1:11" s="17" customFormat="1">
      <c r="A7" s="14">
        <v>1897</v>
      </c>
      <c r="B7" s="14" t="s">
        <v>23</v>
      </c>
      <c r="C7" s="18">
        <v>746000</v>
      </c>
      <c r="D7" s="18">
        <v>41.8</v>
      </c>
      <c r="E7" s="19">
        <v>31200000</v>
      </c>
      <c r="F7" s="20">
        <v>0.61</v>
      </c>
      <c r="G7" s="14" t="s">
        <v>23</v>
      </c>
      <c r="H7" s="14" t="s">
        <v>23</v>
      </c>
      <c r="I7" s="14" t="s">
        <v>23</v>
      </c>
      <c r="J7" s="14" t="s">
        <v>24</v>
      </c>
      <c r="K7" s="16"/>
    </row>
    <row r="8" spans="1:11" s="17" customFormat="1">
      <c r="A8" s="14">
        <v>1897</v>
      </c>
      <c r="B8" s="14">
        <v>7.0000000000000007E-2</v>
      </c>
      <c r="C8" s="18">
        <v>14000</v>
      </c>
      <c r="D8" s="18">
        <v>21.3</v>
      </c>
      <c r="E8" s="19">
        <v>299000</v>
      </c>
      <c r="F8" s="20">
        <v>0.61</v>
      </c>
      <c r="G8" s="20">
        <v>43</v>
      </c>
      <c r="H8" s="21">
        <v>914</v>
      </c>
      <c r="I8" s="14">
        <v>326.7</v>
      </c>
      <c r="J8" s="14" t="s">
        <v>25</v>
      </c>
      <c r="K8" s="16"/>
    </row>
    <row r="9" spans="1:11" s="17" customFormat="1">
      <c r="A9" s="14">
        <v>1919</v>
      </c>
      <c r="B9" s="14">
        <v>110</v>
      </c>
      <c r="C9" s="18">
        <v>12000000</v>
      </c>
      <c r="D9" s="18">
        <v>161</v>
      </c>
      <c r="E9" s="19">
        <v>1930000000</v>
      </c>
      <c r="F9" s="20">
        <v>0.89</v>
      </c>
      <c r="G9" s="20">
        <v>98105</v>
      </c>
      <c r="H9" s="21">
        <v>15800000</v>
      </c>
      <c r="I9" s="14">
        <v>122.3</v>
      </c>
      <c r="J9" s="14" t="s">
        <v>26</v>
      </c>
      <c r="K9" s="16"/>
    </row>
    <row r="10" spans="1:11" s="17" customFormat="1">
      <c r="A10" s="14">
        <v>1936</v>
      </c>
      <c r="B10" s="14">
        <v>220</v>
      </c>
      <c r="C10" s="18">
        <v>160000000</v>
      </c>
      <c r="D10" s="18">
        <v>56</v>
      </c>
      <c r="E10" s="19">
        <v>8960000000</v>
      </c>
      <c r="F10" s="20">
        <v>0.71</v>
      </c>
      <c r="G10" s="20">
        <v>156884</v>
      </c>
      <c r="H10" s="21">
        <v>8790000</v>
      </c>
      <c r="I10" s="22">
        <v>1019.9</v>
      </c>
      <c r="J10" s="14" t="s">
        <v>27</v>
      </c>
      <c r="K10" s="16"/>
    </row>
    <row r="11" spans="1:11" s="28" customFormat="1">
      <c r="A11" s="23">
        <v>1962</v>
      </c>
      <c r="B11" s="23">
        <v>400</v>
      </c>
      <c r="C11" s="24">
        <v>720000000</v>
      </c>
      <c r="D11" s="24">
        <v>470</v>
      </c>
      <c r="E11" s="25">
        <v>338000000000</v>
      </c>
      <c r="F11" s="23">
        <v>1.67</v>
      </c>
      <c r="G11" s="23">
        <v>666608</v>
      </c>
      <c r="H11" s="26">
        <v>420000000</v>
      </c>
      <c r="I11" s="23">
        <v>806</v>
      </c>
      <c r="J11" s="23" t="s">
        <v>37</v>
      </c>
      <c r="K11" s="27"/>
    </row>
    <row r="12" spans="1:11" s="28" customFormat="1">
      <c r="A12" s="23">
        <v>1967</v>
      </c>
      <c r="B12" s="23">
        <v>200</v>
      </c>
      <c r="C12" s="24">
        <v>300000000</v>
      </c>
      <c r="D12" s="24">
        <v>423</v>
      </c>
      <c r="E12" s="25">
        <v>127000000000</v>
      </c>
      <c r="F12" s="23">
        <v>1.31</v>
      </c>
      <c r="G12" s="23">
        <v>261395</v>
      </c>
      <c r="H12" s="26">
        <v>147000000</v>
      </c>
      <c r="I12" s="23">
        <v>862.9</v>
      </c>
      <c r="J12" s="23" t="s">
        <v>38</v>
      </c>
      <c r="K12" s="27"/>
    </row>
    <row r="13" spans="1:11" s="17" customFormat="1">
      <c r="A13" s="14">
        <v>1968</v>
      </c>
      <c r="B13" s="14">
        <v>500</v>
      </c>
      <c r="C13" s="18">
        <v>1000000000</v>
      </c>
      <c r="D13" s="18">
        <v>151</v>
      </c>
      <c r="E13" s="19">
        <v>151000000000</v>
      </c>
      <c r="F13" s="20">
        <v>2.0499999999999998</v>
      </c>
      <c r="G13" s="20">
        <v>1026304</v>
      </c>
      <c r="H13" s="21">
        <v>155000000</v>
      </c>
      <c r="I13" s="14">
        <v>974.4</v>
      </c>
      <c r="J13" s="14" t="s">
        <v>41</v>
      </c>
      <c r="K13" s="16"/>
    </row>
    <row r="14" spans="1:11" s="17" customFormat="1">
      <c r="A14" s="14">
        <v>1969</v>
      </c>
      <c r="B14" s="14">
        <v>330</v>
      </c>
      <c r="C14" s="18">
        <v>50000000</v>
      </c>
      <c r="D14" s="18">
        <v>430</v>
      </c>
      <c r="E14" s="19">
        <v>21500000000</v>
      </c>
      <c r="F14" s="20">
        <v>1.74</v>
      </c>
      <c r="G14" s="20">
        <v>574995</v>
      </c>
      <c r="H14" s="21">
        <v>247000000</v>
      </c>
      <c r="I14" s="14">
        <v>87</v>
      </c>
      <c r="J14" s="14" t="s">
        <v>42</v>
      </c>
      <c r="K14" s="16"/>
    </row>
    <row r="15" spans="1:11" s="28" customFormat="1">
      <c r="A15" s="23">
        <v>1973</v>
      </c>
      <c r="B15" s="23">
        <v>450</v>
      </c>
      <c r="C15" s="24">
        <v>1620000000</v>
      </c>
      <c r="D15" s="24">
        <v>890</v>
      </c>
      <c r="E15" s="25">
        <v>1440000000000</v>
      </c>
      <c r="F15" s="23">
        <v>2.2400000000000002</v>
      </c>
      <c r="G15" s="23">
        <v>1009857</v>
      </c>
      <c r="H15" s="26">
        <v>840000000</v>
      </c>
      <c r="I15" s="23">
        <v>1715.7</v>
      </c>
      <c r="J15" s="23" t="s">
        <v>37</v>
      </c>
      <c r="K15" s="27"/>
    </row>
    <row r="16" spans="1:11" s="28" customFormat="1">
      <c r="A16" s="29">
        <v>1977</v>
      </c>
      <c r="B16" s="29">
        <v>533</v>
      </c>
      <c r="C16" s="25">
        <v>1920000000</v>
      </c>
      <c r="D16" s="25">
        <v>1410</v>
      </c>
      <c r="E16" s="25">
        <v>2710000000000</v>
      </c>
      <c r="F16" s="29">
        <v>2.64</v>
      </c>
      <c r="G16" s="29">
        <v>1408169</v>
      </c>
      <c r="H16" s="30">
        <v>1470000000</v>
      </c>
      <c r="I16" s="29">
        <v>1842.5</v>
      </c>
      <c r="J16" s="29" t="s">
        <v>37</v>
      </c>
      <c r="K16" s="27"/>
    </row>
    <row r="17" spans="1:10" s="28" customFormat="1">
      <c r="A17" s="29">
        <v>1977</v>
      </c>
      <c r="B17" s="29">
        <v>250</v>
      </c>
      <c r="C17" s="25">
        <v>500000000</v>
      </c>
      <c r="D17" s="25">
        <v>749</v>
      </c>
      <c r="E17" s="25">
        <v>375000000000</v>
      </c>
      <c r="F17" s="29">
        <v>2.64</v>
      </c>
      <c r="G17" s="29">
        <v>660492</v>
      </c>
      <c r="H17" s="30">
        <v>485000000</v>
      </c>
      <c r="I17" s="29">
        <v>772.5</v>
      </c>
      <c r="J17" s="29" t="s">
        <v>37</v>
      </c>
    </row>
    <row r="18" spans="1:10" s="28" customFormat="1">
      <c r="A18" s="23">
        <v>1977</v>
      </c>
      <c r="B18" s="23">
        <v>533</v>
      </c>
      <c r="C18" s="24">
        <v>1930000000</v>
      </c>
      <c r="D18" s="24">
        <v>1420</v>
      </c>
      <c r="E18" s="25">
        <v>2740000000000</v>
      </c>
      <c r="F18" s="23">
        <v>2.64</v>
      </c>
      <c r="G18" s="23">
        <v>1408169</v>
      </c>
      <c r="H18" s="26">
        <v>1480000000</v>
      </c>
      <c r="I18" s="23">
        <v>1852.1</v>
      </c>
      <c r="J18" s="23" t="s">
        <v>38</v>
      </c>
    </row>
    <row r="19" spans="1:10" s="28" customFormat="1">
      <c r="A19" s="23">
        <v>1978</v>
      </c>
      <c r="B19" s="23">
        <v>250</v>
      </c>
      <c r="C19" s="24">
        <v>900000000</v>
      </c>
      <c r="D19" s="24">
        <v>930</v>
      </c>
      <c r="E19" s="25">
        <v>837000000000</v>
      </c>
      <c r="F19" s="23">
        <v>2.29</v>
      </c>
      <c r="G19" s="23">
        <v>572183</v>
      </c>
      <c r="H19" s="26">
        <v>466000000</v>
      </c>
      <c r="I19" s="23">
        <v>1797.6</v>
      </c>
      <c r="J19" s="23" t="s">
        <v>37</v>
      </c>
    </row>
    <row r="20" spans="1:10" s="28" customFormat="1">
      <c r="A20" s="23">
        <v>1982</v>
      </c>
      <c r="B20" s="23">
        <v>500</v>
      </c>
      <c r="C20" s="24">
        <v>560000000</v>
      </c>
      <c r="D20" s="24">
        <v>1700</v>
      </c>
      <c r="E20" s="25">
        <v>952000000000</v>
      </c>
      <c r="F20" s="23">
        <v>2.5499999999999998</v>
      </c>
      <c r="G20" s="23">
        <v>1274076</v>
      </c>
      <c r="H20" s="26">
        <v>1620000000</v>
      </c>
      <c r="I20" s="23">
        <v>586</v>
      </c>
      <c r="J20" s="23" t="s">
        <v>45</v>
      </c>
    </row>
    <row r="21" spans="1:10" s="17" customFormat="1">
      <c r="A21" s="14">
        <v>1983</v>
      </c>
      <c r="B21" s="14">
        <v>220</v>
      </c>
      <c r="C21" s="18">
        <v>70000000</v>
      </c>
      <c r="D21" s="18">
        <v>699</v>
      </c>
      <c r="E21" s="19">
        <v>48900000000</v>
      </c>
      <c r="F21" s="20">
        <v>2.72</v>
      </c>
      <c r="G21" s="20">
        <v>599335</v>
      </c>
      <c r="H21" s="21">
        <v>419000000</v>
      </c>
      <c r="I21" s="14">
        <v>116.8</v>
      </c>
      <c r="J21" s="14" t="s">
        <v>46</v>
      </c>
    </row>
    <row r="22" spans="1:10" s="28" customFormat="1">
      <c r="A22" s="23">
        <v>1985</v>
      </c>
      <c r="B22" s="23">
        <v>500</v>
      </c>
      <c r="C22" s="24">
        <v>900000000</v>
      </c>
      <c r="D22" s="24">
        <v>720</v>
      </c>
      <c r="E22" s="25">
        <v>648000000000</v>
      </c>
      <c r="F22" s="23">
        <v>2.1</v>
      </c>
      <c r="G22" s="23">
        <v>1052323</v>
      </c>
      <c r="H22" s="26">
        <v>727000000</v>
      </c>
      <c r="I22" s="23">
        <v>890.9</v>
      </c>
      <c r="J22" s="23" t="s">
        <v>37</v>
      </c>
    </row>
    <row r="23" spans="1:10" s="28" customFormat="1">
      <c r="A23" s="23">
        <v>1985</v>
      </c>
      <c r="B23" s="23">
        <v>400</v>
      </c>
      <c r="C23" s="24">
        <v>500000000</v>
      </c>
      <c r="D23" s="24">
        <v>256</v>
      </c>
      <c r="E23" s="25">
        <v>128000000000</v>
      </c>
      <c r="F23" s="23">
        <v>2.1</v>
      </c>
      <c r="G23" s="23">
        <v>841859</v>
      </c>
      <c r="H23" s="26">
        <v>334000000</v>
      </c>
      <c r="I23" s="23">
        <v>383.2</v>
      </c>
      <c r="J23" s="23" t="s">
        <v>37</v>
      </c>
    </row>
    <row r="24" spans="1:10" s="28" customFormat="1">
      <c r="A24" s="23">
        <v>1986</v>
      </c>
      <c r="B24" s="23">
        <v>450</v>
      </c>
      <c r="C24" s="24">
        <v>690000000</v>
      </c>
      <c r="D24" s="24">
        <v>175</v>
      </c>
      <c r="E24" s="25">
        <v>121000000000</v>
      </c>
      <c r="F24" s="23">
        <v>4.88</v>
      </c>
      <c r="G24" s="23">
        <v>2195008</v>
      </c>
      <c r="H24" s="26">
        <v>599000000</v>
      </c>
      <c r="I24" s="23">
        <v>201.5</v>
      </c>
      <c r="J24" s="23" t="s">
        <v>37</v>
      </c>
    </row>
    <row r="25" spans="1:10" s="28" customFormat="1">
      <c r="A25" s="23">
        <v>1986</v>
      </c>
      <c r="B25" s="23">
        <v>450</v>
      </c>
      <c r="C25" s="24">
        <v>690000000</v>
      </c>
      <c r="D25" s="24">
        <v>175</v>
      </c>
      <c r="E25" s="25">
        <v>121000000000</v>
      </c>
      <c r="F25" s="23">
        <v>4.88</v>
      </c>
      <c r="G25" s="23">
        <v>2195008</v>
      </c>
      <c r="H25" s="26">
        <v>599000000</v>
      </c>
      <c r="I25" s="23">
        <v>201.5</v>
      </c>
      <c r="J25" s="23" t="s">
        <v>37</v>
      </c>
    </row>
    <row r="26" spans="1:10" s="28" customFormat="1">
      <c r="A26" s="23">
        <v>1987</v>
      </c>
      <c r="B26" s="23">
        <v>500</v>
      </c>
      <c r="C26" s="24">
        <v>1200000000</v>
      </c>
      <c r="D26" s="24">
        <v>1080</v>
      </c>
      <c r="E26" s="25">
        <v>1300000000000</v>
      </c>
      <c r="F26" s="23">
        <v>4.9800000000000004</v>
      </c>
      <c r="G26" s="23">
        <v>2489021</v>
      </c>
      <c r="H26" s="26">
        <v>2340000000</v>
      </c>
      <c r="I26" s="23">
        <v>554.20000000000005</v>
      </c>
      <c r="J26" s="23" t="s">
        <v>37</v>
      </c>
    </row>
    <row r="27" spans="1:10" s="28" customFormat="1">
      <c r="A27" s="23">
        <v>1987</v>
      </c>
      <c r="B27" s="23">
        <v>500</v>
      </c>
      <c r="C27" s="24">
        <v>1600000000</v>
      </c>
      <c r="D27" s="24">
        <v>794</v>
      </c>
      <c r="E27" s="25">
        <v>1270000000000</v>
      </c>
      <c r="F27" s="23">
        <v>4.9800000000000004</v>
      </c>
      <c r="G27" s="23">
        <v>2489021</v>
      </c>
      <c r="H27" s="26">
        <v>1980000000</v>
      </c>
      <c r="I27" s="23">
        <v>642.79999999999995</v>
      </c>
      <c r="J27" s="23" t="s">
        <v>37</v>
      </c>
    </row>
    <row r="28" spans="1:10" s="28" customFormat="1">
      <c r="A28" s="23">
        <v>1987</v>
      </c>
      <c r="B28" s="23">
        <v>500</v>
      </c>
      <c r="C28" s="24">
        <v>1000000000</v>
      </c>
      <c r="D28" s="24">
        <v>1000</v>
      </c>
      <c r="E28" s="25">
        <v>1000000000000</v>
      </c>
      <c r="F28" s="23">
        <v>4.9800000000000004</v>
      </c>
      <c r="G28" s="23">
        <v>2489021</v>
      </c>
      <c r="H28" s="26">
        <v>2090000000</v>
      </c>
      <c r="I28" s="23">
        <v>478.3</v>
      </c>
      <c r="J28" s="23" t="s">
        <v>37</v>
      </c>
    </row>
    <row r="29" spans="1:10" s="28" customFormat="1">
      <c r="A29" s="23">
        <v>1987</v>
      </c>
      <c r="B29" s="23">
        <v>600</v>
      </c>
      <c r="C29" s="24">
        <v>3150000000</v>
      </c>
      <c r="D29" s="24">
        <v>785</v>
      </c>
      <c r="E29" s="25">
        <v>2470000000000</v>
      </c>
      <c r="F29" s="23">
        <v>4.9800000000000004</v>
      </c>
      <c r="G29" s="23">
        <v>2986825</v>
      </c>
      <c r="H29" s="26">
        <v>2320000000</v>
      </c>
      <c r="I29" s="23">
        <v>1065.3</v>
      </c>
      <c r="J29" s="23" t="s">
        <v>45</v>
      </c>
    </row>
    <row r="30" spans="1:10" s="28" customFormat="1">
      <c r="A30" s="23">
        <v>1989</v>
      </c>
      <c r="B30" s="23">
        <v>364</v>
      </c>
      <c r="C30" s="24">
        <v>1600000000</v>
      </c>
      <c r="D30" s="24">
        <v>400</v>
      </c>
      <c r="E30" s="25">
        <v>640000000000</v>
      </c>
      <c r="F30" s="23">
        <v>3.86</v>
      </c>
      <c r="G30" s="23">
        <v>1405065</v>
      </c>
      <c r="H30" s="26">
        <v>731000000</v>
      </c>
      <c r="I30" s="23">
        <v>876</v>
      </c>
      <c r="J30" s="23" t="s">
        <v>37</v>
      </c>
    </row>
    <row r="31" spans="1:10" s="28" customFormat="1">
      <c r="A31" s="23">
        <v>1990</v>
      </c>
      <c r="B31" s="23">
        <v>450</v>
      </c>
      <c r="C31" s="24">
        <v>2000000000</v>
      </c>
      <c r="D31" s="24">
        <v>1480</v>
      </c>
      <c r="E31" s="25">
        <v>2960000000000</v>
      </c>
      <c r="F31" s="23" t="s">
        <v>23</v>
      </c>
      <c r="G31" s="23" t="s">
        <v>23</v>
      </c>
      <c r="H31" s="23" t="s">
        <v>23</v>
      </c>
      <c r="I31" s="23" t="s">
        <v>23</v>
      </c>
      <c r="J31" s="23" t="s">
        <v>45</v>
      </c>
    </row>
    <row r="32" spans="1:10" s="28" customFormat="1">
      <c r="A32" s="23">
        <v>1990</v>
      </c>
      <c r="B32" s="23">
        <v>500</v>
      </c>
      <c r="C32" s="24">
        <v>1500000000</v>
      </c>
      <c r="D32" s="24">
        <v>814</v>
      </c>
      <c r="E32" s="25">
        <v>1220000000000</v>
      </c>
      <c r="F32" s="23" t="s">
        <v>23</v>
      </c>
      <c r="G32" s="23" t="s">
        <v>23</v>
      </c>
      <c r="H32" s="23" t="s">
        <v>23</v>
      </c>
      <c r="I32" s="23" t="s">
        <v>23</v>
      </c>
      <c r="J32" s="23" t="s">
        <v>45</v>
      </c>
    </row>
    <row r="33" spans="1:10" s="28" customFormat="1">
      <c r="A33" s="23">
        <v>1991</v>
      </c>
      <c r="B33" s="23">
        <v>500</v>
      </c>
      <c r="C33" s="24">
        <v>1200000000</v>
      </c>
      <c r="D33" s="24">
        <v>1050</v>
      </c>
      <c r="E33" s="25">
        <v>1250000000000</v>
      </c>
      <c r="F33" s="23" t="s">
        <v>23</v>
      </c>
      <c r="G33" s="23" t="s">
        <v>23</v>
      </c>
      <c r="H33" s="23" t="s">
        <v>23</v>
      </c>
      <c r="I33" s="23" t="s">
        <v>23</v>
      </c>
      <c r="J33" s="23" t="s">
        <v>50</v>
      </c>
    </row>
    <row r="34" spans="1:10" s="28" customFormat="1">
      <c r="A34" s="23">
        <v>1992</v>
      </c>
      <c r="B34" s="23">
        <v>500</v>
      </c>
      <c r="C34" s="24">
        <v>2000000000</v>
      </c>
      <c r="D34" s="24">
        <v>930</v>
      </c>
      <c r="E34" s="25">
        <v>1860000000000</v>
      </c>
      <c r="F34" s="23">
        <v>2.97</v>
      </c>
      <c r="G34" s="23">
        <v>1487019</v>
      </c>
      <c r="H34" s="26">
        <v>1200000000</v>
      </c>
      <c r="I34" s="23">
        <v>1545.9</v>
      </c>
      <c r="J34" s="23" t="s">
        <v>37</v>
      </c>
    </row>
    <row r="35" spans="1:10" s="28" customFormat="1">
      <c r="A35" s="23">
        <v>1994</v>
      </c>
      <c r="B35" s="23">
        <v>450</v>
      </c>
      <c r="C35" s="24">
        <v>600000000</v>
      </c>
      <c r="D35" s="24">
        <v>250</v>
      </c>
      <c r="E35" s="25">
        <v>150000000000</v>
      </c>
      <c r="F35" s="23">
        <v>0.56999999999999995</v>
      </c>
      <c r="G35" s="23">
        <v>257982</v>
      </c>
      <c r="H35" s="26">
        <v>106000000</v>
      </c>
      <c r="I35" s="23">
        <v>1409.5</v>
      </c>
      <c r="J35" s="23" t="s">
        <v>45</v>
      </c>
    </row>
    <row r="36" spans="1:10" s="28" customFormat="1">
      <c r="A36" s="23">
        <v>2000</v>
      </c>
      <c r="B36" s="23">
        <v>450</v>
      </c>
      <c r="C36" s="24">
        <v>600000000</v>
      </c>
      <c r="D36" s="24">
        <v>260</v>
      </c>
      <c r="E36" s="25">
        <v>156000000000</v>
      </c>
      <c r="F36" s="23">
        <v>1.82</v>
      </c>
      <c r="G36" s="23">
        <v>821102</v>
      </c>
      <c r="H36" s="26">
        <v>352000000</v>
      </c>
      <c r="I36" s="23">
        <v>442.9</v>
      </c>
      <c r="J36" s="23" t="s">
        <v>54</v>
      </c>
    </row>
  </sheetData>
  <mergeCells count="5">
    <mergeCell ref="A1:A3"/>
    <mergeCell ref="B1:B2"/>
    <mergeCell ref="C1:C2"/>
    <mergeCell ref="E1:E2"/>
    <mergeCell ref="F1:F2"/>
  </mergeCells>
  <pageMargins left="0.7" right="0.7" top="0.75" bottom="0.75" header="0.3" footer="0.3"/>
  <pageSetup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4"/>
  <dimension ref="A1:K56"/>
  <sheetViews>
    <sheetView topLeftCell="C1" zoomScale="95" zoomScaleNormal="95" workbookViewId="0">
      <selection activeCell="N14" sqref="N14"/>
    </sheetView>
  </sheetViews>
  <sheetFormatPr defaultRowHeight="15"/>
  <cols>
    <col min="5" max="5" width="9.140625" style="13"/>
  </cols>
  <sheetData>
    <row r="1" spans="1:11" ht="25.5" thickTop="1">
      <c r="A1" s="44" t="s">
        <v>0</v>
      </c>
      <c r="B1" s="46" t="s">
        <v>1</v>
      </c>
      <c r="C1" s="46" t="s">
        <v>2</v>
      </c>
      <c r="D1" s="2" t="s">
        <v>3</v>
      </c>
      <c r="E1" s="47" t="s">
        <v>4</v>
      </c>
      <c r="F1" s="46" t="s">
        <v>5</v>
      </c>
      <c r="G1" s="2" t="s">
        <v>6</v>
      </c>
      <c r="H1" s="2" t="s">
        <v>7</v>
      </c>
      <c r="I1" s="2" t="s">
        <v>4</v>
      </c>
      <c r="J1" s="44" t="s">
        <v>8</v>
      </c>
      <c r="K1" s="3"/>
    </row>
    <row r="2" spans="1:11" ht="24.75">
      <c r="A2" s="45"/>
      <c r="B2" s="47"/>
      <c r="C2" s="47"/>
      <c r="D2" s="4" t="s">
        <v>9</v>
      </c>
      <c r="E2" s="47"/>
      <c r="F2" s="47"/>
      <c r="G2" s="4" t="s">
        <v>10</v>
      </c>
      <c r="H2" s="4" t="s">
        <v>11</v>
      </c>
      <c r="I2" s="4" t="s">
        <v>12</v>
      </c>
      <c r="J2" s="45"/>
      <c r="K2" s="3"/>
    </row>
    <row r="3" spans="1:11">
      <c r="A3" s="45"/>
      <c r="B3" s="5" t="s">
        <v>13</v>
      </c>
      <c r="C3" s="5" t="s">
        <v>14</v>
      </c>
      <c r="D3" s="5" t="s">
        <v>15</v>
      </c>
      <c r="E3" s="6" t="s">
        <v>16</v>
      </c>
      <c r="F3" s="5"/>
      <c r="G3" s="5" t="s">
        <v>17</v>
      </c>
      <c r="H3" s="5" t="s">
        <v>18</v>
      </c>
      <c r="I3" s="5" t="s">
        <v>19</v>
      </c>
      <c r="J3" s="45"/>
      <c r="K3" s="3"/>
    </row>
    <row r="4" spans="1:11">
      <c r="A4" s="5">
        <v>1889</v>
      </c>
      <c r="B4" s="5">
        <v>4</v>
      </c>
      <c r="C4" s="7">
        <v>32500</v>
      </c>
      <c r="D4" s="7">
        <v>22.5</v>
      </c>
      <c r="E4" s="8">
        <v>732000</v>
      </c>
      <c r="F4" s="9">
        <v>0.53</v>
      </c>
      <c r="G4" s="9">
        <v>2136</v>
      </c>
      <c r="H4" s="10">
        <v>48100</v>
      </c>
      <c r="I4" s="5">
        <v>15.2</v>
      </c>
      <c r="J4" s="5" t="s">
        <v>20</v>
      </c>
      <c r="K4" s="3"/>
    </row>
    <row r="5" spans="1:11">
      <c r="A5" s="5">
        <v>1890</v>
      </c>
      <c r="B5" s="5">
        <v>1.1000000000000001</v>
      </c>
      <c r="C5" s="7">
        <v>120000</v>
      </c>
      <c r="D5" s="7">
        <v>22.5</v>
      </c>
      <c r="E5" s="8">
        <v>2700000</v>
      </c>
      <c r="F5" s="9">
        <v>0.54</v>
      </c>
      <c r="G5" s="9">
        <v>597</v>
      </c>
      <c r="H5" s="10">
        <v>13500</v>
      </c>
      <c r="I5" s="5">
        <v>200.8</v>
      </c>
      <c r="J5" s="5" t="s">
        <v>21</v>
      </c>
      <c r="K5" s="3"/>
    </row>
    <row r="6" spans="1:11">
      <c r="A6" s="5">
        <v>1892</v>
      </c>
      <c r="B6" s="5">
        <v>5</v>
      </c>
      <c r="C6" s="7">
        <v>120000</v>
      </c>
      <c r="D6" s="7">
        <v>20.9</v>
      </c>
      <c r="E6" s="8">
        <v>2510000</v>
      </c>
      <c r="F6" s="9">
        <v>0.56000000000000005</v>
      </c>
      <c r="G6" s="9">
        <v>2810</v>
      </c>
      <c r="H6" s="10">
        <v>58800</v>
      </c>
      <c r="I6" s="5">
        <v>42.7</v>
      </c>
      <c r="J6" s="5" t="s">
        <v>22</v>
      </c>
      <c r="K6" s="3"/>
    </row>
    <row r="7" spans="1:11">
      <c r="A7" s="5">
        <v>1897</v>
      </c>
      <c r="B7" s="5" t="s">
        <v>23</v>
      </c>
      <c r="C7" s="7">
        <v>746000</v>
      </c>
      <c r="D7" s="7">
        <v>41.8</v>
      </c>
      <c r="E7" s="8">
        <v>31200000</v>
      </c>
      <c r="F7" s="9">
        <v>0.61</v>
      </c>
      <c r="G7" s="5" t="s">
        <v>23</v>
      </c>
      <c r="H7" s="5" t="s">
        <v>23</v>
      </c>
      <c r="I7" s="5" t="s">
        <v>23</v>
      </c>
      <c r="J7" s="5" t="s">
        <v>24</v>
      </c>
      <c r="K7" s="3"/>
    </row>
    <row r="8" spans="1:11">
      <c r="A8" s="5">
        <v>1897</v>
      </c>
      <c r="B8" s="5">
        <v>7.0000000000000007E-2</v>
      </c>
      <c r="C8" s="7">
        <v>14000</v>
      </c>
      <c r="D8" s="7">
        <v>21.3</v>
      </c>
      <c r="E8" s="8">
        <v>299000</v>
      </c>
      <c r="F8" s="9">
        <v>0.61</v>
      </c>
      <c r="G8" s="9">
        <v>43</v>
      </c>
      <c r="H8" s="10">
        <v>914</v>
      </c>
      <c r="I8" s="5">
        <v>326.7</v>
      </c>
      <c r="J8" s="5" t="s">
        <v>25</v>
      </c>
      <c r="K8" s="3"/>
    </row>
    <row r="9" spans="1:11">
      <c r="A9" s="5">
        <v>1919</v>
      </c>
      <c r="B9" s="5">
        <v>110</v>
      </c>
      <c r="C9" s="7">
        <v>12000000</v>
      </c>
      <c r="D9" s="7">
        <v>161</v>
      </c>
      <c r="E9" s="8">
        <v>1930000000</v>
      </c>
      <c r="F9" s="9">
        <v>0.89</v>
      </c>
      <c r="G9" s="9">
        <v>98105</v>
      </c>
      <c r="H9" s="10">
        <v>15800000</v>
      </c>
      <c r="I9" s="5">
        <v>122.3</v>
      </c>
      <c r="J9" s="5" t="s">
        <v>26</v>
      </c>
      <c r="K9" s="3"/>
    </row>
    <row r="10" spans="1:11">
      <c r="A10" s="5">
        <v>1936</v>
      </c>
      <c r="B10" s="5">
        <v>220</v>
      </c>
      <c r="C10" s="7">
        <v>160000000</v>
      </c>
      <c r="D10" s="7">
        <v>56</v>
      </c>
      <c r="E10" s="8">
        <v>8960000000</v>
      </c>
      <c r="F10" s="9">
        <v>0.71</v>
      </c>
      <c r="G10" s="9">
        <v>156884</v>
      </c>
      <c r="H10" s="10">
        <v>8790000</v>
      </c>
      <c r="I10" s="11">
        <v>1019.9</v>
      </c>
      <c r="J10" s="5" t="s">
        <v>27</v>
      </c>
      <c r="K10" s="3"/>
    </row>
    <row r="11" spans="1:11">
      <c r="A11" s="5">
        <v>1936</v>
      </c>
      <c r="B11" s="5" t="s">
        <v>23</v>
      </c>
      <c r="C11" s="7">
        <v>5040</v>
      </c>
      <c r="D11" s="7">
        <v>6.4999999999999997E-4</v>
      </c>
      <c r="E11" s="8">
        <v>3.27</v>
      </c>
      <c r="F11" s="5" t="s">
        <v>23</v>
      </c>
      <c r="G11" s="5" t="s">
        <v>23</v>
      </c>
      <c r="H11" s="5" t="s">
        <v>23</v>
      </c>
      <c r="I11" s="5" t="s">
        <v>23</v>
      </c>
      <c r="J11" s="5" t="s">
        <v>28</v>
      </c>
      <c r="K11" s="3"/>
    </row>
    <row r="12" spans="1:11">
      <c r="A12" s="5">
        <v>1936</v>
      </c>
      <c r="B12" s="5" t="s">
        <v>23</v>
      </c>
      <c r="C12" s="7">
        <v>671</v>
      </c>
      <c r="D12" s="7">
        <v>2.7299999999999998E-3</v>
      </c>
      <c r="E12" s="8">
        <v>1.83</v>
      </c>
      <c r="F12" s="5" t="s">
        <v>23</v>
      </c>
      <c r="G12" s="5" t="s">
        <v>23</v>
      </c>
      <c r="H12" s="5" t="s">
        <v>23</v>
      </c>
      <c r="I12" s="5" t="s">
        <v>23</v>
      </c>
      <c r="J12" s="5" t="s">
        <v>29</v>
      </c>
      <c r="K12" s="3"/>
    </row>
    <row r="13" spans="1:11">
      <c r="A13" s="5">
        <v>1936</v>
      </c>
      <c r="B13" s="5" t="s">
        <v>23</v>
      </c>
      <c r="C13" s="7">
        <v>8490</v>
      </c>
      <c r="D13" s="7">
        <v>4.6100000000000004E-3</v>
      </c>
      <c r="E13" s="8">
        <v>39.200000000000003</v>
      </c>
      <c r="F13" s="5" t="s">
        <v>23</v>
      </c>
      <c r="G13" s="5" t="s">
        <v>23</v>
      </c>
      <c r="H13" s="5" t="s">
        <v>23</v>
      </c>
      <c r="I13" s="5" t="s">
        <v>23</v>
      </c>
      <c r="J13" s="5" t="s">
        <v>30</v>
      </c>
      <c r="K13" s="3"/>
    </row>
    <row r="14" spans="1:11">
      <c r="A14" s="5">
        <v>1941</v>
      </c>
      <c r="B14" s="5" t="s">
        <v>23</v>
      </c>
      <c r="C14" s="7">
        <v>7150</v>
      </c>
      <c r="D14" s="7">
        <v>6.4999999999999997E-4</v>
      </c>
      <c r="E14" s="8">
        <v>4.6500000000000004</v>
      </c>
      <c r="F14" s="5" t="s">
        <v>23</v>
      </c>
      <c r="G14" s="5" t="s">
        <v>23</v>
      </c>
      <c r="H14" s="5" t="s">
        <v>23</v>
      </c>
      <c r="I14" s="5" t="s">
        <v>23</v>
      </c>
      <c r="J14" s="5" t="s">
        <v>31</v>
      </c>
      <c r="K14" s="3"/>
    </row>
    <row r="15" spans="1:11">
      <c r="A15" s="5">
        <v>1941</v>
      </c>
      <c r="B15" s="5" t="s">
        <v>23</v>
      </c>
      <c r="C15" s="7">
        <v>671</v>
      </c>
      <c r="D15" s="7">
        <v>2.7299999999999998E-3</v>
      </c>
      <c r="E15" s="8">
        <v>1.83</v>
      </c>
      <c r="F15" s="5" t="s">
        <v>23</v>
      </c>
      <c r="G15" s="5" t="s">
        <v>23</v>
      </c>
      <c r="H15" s="5" t="s">
        <v>23</v>
      </c>
      <c r="I15" s="5" t="s">
        <v>23</v>
      </c>
      <c r="J15" s="5" t="s">
        <v>32</v>
      </c>
      <c r="K15" s="3"/>
    </row>
    <row r="16" spans="1:11">
      <c r="A16" s="5">
        <v>1941</v>
      </c>
      <c r="B16" s="5" t="s">
        <v>23</v>
      </c>
      <c r="C16" s="7">
        <v>6630</v>
      </c>
      <c r="D16" s="7">
        <v>4.6100000000000004E-3</v>
      </c>
      <c r="E16" s="8">
        <v>30.6</v>
      </c>
      <c r="F16" s="5" t="s">
        <v>23</v>
      </c>
      <c r="G16" s="5" t="s">
        <v>23</v>
      </c>
      <c r="H16" s="5" t="s">
        <v>23</v>
      </c>
      <c r="I16" s="5" t="s">
        <v>23</v>
      </c>
      <c r="J16" s="5" t="s">
        <v>33</v>
      </c>
      <c r="K16" s="3"/>
    </row>
    <row r="17" spans="1:11">
      <c r="A17" s="5">
        <v>1955</v>
      </c>
      <c r="B17" s="5" t="s">
        <v>23</v>
      </c>
      <c r="C17" s="7">
        <v>7150</v>
      </c>
      <c r="D17" s="7">
        <v>6.4999999999999997E-4</v>
      </c>
      <c r="E17" s="8">
        <v>4.6500000000000004</v>
      </c>
      <c r="F17" s="5" t="s">
        <v>23</v>
      </c>
      <c r="G17" s="5" t="s">
        <v>23</v>
      </c>
      <c r="H17" s="5" t="s">
        <v>23</v>
      </c>
      <c r="I17" s="5" t="s">
        <v>23</v>
      </c>
      <c r="J17" s="5" t="s">
        <v>34</v>
      </c>
      <c r="K17" s="3"/>
    </row>
    <row r="18" spans="1:11">
      <c r="A18" s="5">
        <v>1955</v>
      </c>
      <c r="B18" s="5" t="s">
        <v>23</v>
      </c>
      <c r="C18" s="7">
        <v>1340</v>
      </c>
      <c r="D18" s="7">
        <v>2.7299999999999998E-3</v>
      </c>
      <c r="E18" s="8">
        <v>3.66</v>
      </c>
      <c r="F18" s="5" t="s">
        <v>23</v>
      </c>
      <c r="G18" s="5" t="s">
        <v>23</v>
      </c>
      <c r="H18" s="5" t="s">
        <v>23</v>
      </c>
      <c r="I18" s="5" t="s">
        <v>23</v>
      </c>
      <c r="J18" s="5" t="s">
        <v>35</v>
      </c>
      <c r="K18" s="3"/>
    </row>
    <row r="19" spans="1:11">
      <c r="A19" s="5">
        <v>1955</v>
      </c>
      <c r="B19" s="5" t="s">
        <v>23</v>
      </c>
      <c r="C19" s="7">
        <v>11900</v>
      </c>
      <c r="D19" s="7">
        <v>3.0400000000000002E-3</v>
      </c>
      <c r="E19" s="8">
        <v>36.299999999999997</v>
      </c>
      <c r="F19" s="5" t="s">
        <v>23</v>
      </c>
      <c r="G19" s="5" t="s">
        <v>23</v>
      </c>
      <c r="H19" s="5" t="s">
        <v>23</v>
      </c>
      <c r="I19" s="5" t="s">
        <v>23</v>
      </c>
      <c r="J19" s="5" t="s">
        <v>36</v>
      </c>
      <c r="K19" s="3"/>
    </row>
    <row r="20" spans="1:11">
      <c r="A20" s="5">
        <v>1962</v>
      </c>
      <c r="B20" s="5">
        <v>400</v>
      </c>
      <c r="C20" s="7">
        <v>720000000</v>
      </c>
      <c r="D20" s="7">
        <v>470</v>
      </c>
      <c r="E20" s="8">
        <v>338000000000</v>
      </c>
      <c r="F20" s="5">
        <v>1.67</v>
      </c>
      <c r="G20" s="5">
        <v>666608</v>
      </c>
      <c r="H20" s="10">
        <v>420000000</v>
      </c>
      <c r="I20" s="5">
        <v>806</v>
      </c>
      <c r="J20" s="5" t="s">
        <v>37</v>
      </c>
      <c r="K20" s="3"/>
    </row>
    <row r="21" spans="1:11">
      <c r="A21" s="5">
        <v>1967</v>
      </c>
      <c r="B21" s="5">
        <v>200</v>
      </c>
      <c r="C21" s="7">
        <v>300000000</v>
      </c>
      <c r="D21" s="7">
        <v>423</v>
      </c>
      <c r="E21" s="8">
        <v>127000000000</v>
      </c>
      <c r="F21" s="5">
        <v>1.31</v>
      </c>
      <c r="G21" s="5">
        <v>261395</v>
      </c>
      <c r="H21" s="10">
        <v>147000000</v>
      </c>
      <c r="I21" s="5">
        <v>862.9</v>
      </c>
      <c r="J21" s="5" t="s">
        <v>38</v>
      </c>
      <c r="K21" s="3"/>
    </row>
    <row r="22" spans="1:11">
      <c r="A22" s="5">
        <v>1967</v>
      </c>
      <c r="B22" s="5" t="s">
        <v>23</v>
      </c>
      <c r="C22" s="7">
        <v>7150</v>
      </c>
      <c r="D22" s="7">
        <v>6.4999999999999997E-4</v>
      </c>
      <c r="E22" s="8">
        <v>4.6500000000000004</v>
      </c>
      <c r="F22" s="5"/>
      <c r="G22" s="5"/>
      <c r="H22" s="5"/>
      <c r="I22" s="5"/>
      <c r="J22" s="5" t="s">
        <v>39</v>
      </c>
      <c r="K22" s="3"/>
    </row>
    <row r="23" spans="1:11">
      <c r="A23" s="5">
        <v>1967</v>
      </c>
      <c r="B23" s="5" t="s">
        <v>23</v>
      </c>
      <c r="C23" s="7">
        <v>3130</v>
      </c>
      <c r="D23" s="7">
        <v>1.9599999999999999E-3</v>
      </c>
      <c r="E23" s="8">
        <v>6.14</v>
      </c>
      <c r="F23" s="5" t="s">
        <v>23</v>
      </c>
      <c r="G23" s="5" t="s">
        <v>23</v>
      </c>
      <c r="H23" s="5" t="s">
        <v>23</v>
      </c>
      <c r="I23" s="5" t="s">
        <v>23</v>
      </c>
      <c r="J23" s="5" t="s">
        <v>40</v>
      </c>
      <c r="K23" s="3"/>
    </row>
    <row r="24" spans="1:11">
      <c r="A24" s="5">
        <v>1968</v>
      </c>
      <c r="B24" s="5">
        <v>500</v>
      </c>
      <c r="C24" s="7">
        <v>1000000000</v>
      </c>
      <c r="D24" s="7">
        <v>151</v>
      </c>
      <c r="E24" s="8">
        <v>151000000000</v>
      </c>
      <c r="F24" s="9">
        <v>2.0499999999999998</v>
      </c>
      <c r="G24" s="9">
        <v>1026304</v>
      </c>
      <c r="H24" s="10">
        <v>155000000</v>
      </c>
      <c r="I24" s="5">
        <v>974.4</v>
      </c>
      <c r="J24" s="5" t="s">
        <v>41</v>
      </c>
      <c r="K24" s="3"/>
    </row>
    <row r="25" spans="1:11">
      <c r="A25" s="5">
        <v>1969</v>
      </c>
      <c r="B25" s="5">
        <v>330</v>
      </c>
      <c r="C25" s="7">
        <v>50000000</v>
      </c>
      <c r="D25" s="7">
        <v>430</v>
      </c>
      <c r="E25" s="8">
        <v>21500000000</v>
      </c>
      <c r="F25" s="9">
        <v>1.74</v>
      </c>
      <c r="G25" s="9">
        <v>574995</v>
      </c>
      <c r="H25" s="10">
        <v>247000000</v>
      </c>
      <c r="I25" s="5">
        <v>87</v>
      </c>
      <c r="J25" s="5" t="s">
        <v>42</v>
      </c>
      <c r="K25" s="3"/>
    </row>
    <row r="26" spans="1:11">
      <c r="A26" s="5">
        <v>1973</v>
      </c>
      <c r="B26" s="5">
        <v>450</v>
      </c>
      <c r="C26" s="7">
        <v>1620000000</v>
      </c>
      <c r="D26" s="7">
        <v>890</v>
      </c>
      <c r="E26" s="8">
        <v>1440000000000</v>
      </c>
      <c r="F26" s="5">
        <v>2.2400000000000002</v>
      </c>
      <c r="G26" s="5">
        <v>1009857</v>
      </c>
      <c r="H26" s="10">
        <v>840000000</v>
      </c>
      <c r="I26" s="5">
        <v>1715.7</v>
      </c>
      <c r="J26" s="5" t="s">
        <v>37</v>
      </c>
      <c r="K26" s="3"/>
    </row>
    <row r="27" spans="1:11">
      <c r="A27" s="6">
        <v>1977</v>
      </c>
      <c r="B27" s="6">
        <v>533</v>
      </c>
      <c r="C27" s="8">
        <v>1920000000</v>
      </c>
      <c r="D27" s="8">
        <v>1410</v>
      </c>
      <c r="E27" s="8">
        <v>2710000000000</v>
      </c>
      <c r="F27" s="6">
        <v>2.64</v>
      </c>
      <c r="G27" s="6">
        <v>1408169</v>
      </c>
      <c r="H27" s="12">
        <v>1470000000</v>
      </c>
      <c r="I27" s="6">
        <v>1842.5</v>
      </c>
      <c r="J27" s="6" t="s">
        <v>37</v>
      </c>
      <c r="K27" s="3"/>
    </row>
    <row r="28" spans="1:11">
      <c r="A28" s="6">
        <v>1977</v>
      </c>
      <c r="B28" s="6">
        <v>250</v>
      </c>
      <c r="C28" s="8">
        <v>500000000</v>
      </c>
      <c r="D28" s="8">
        <v>749</v>
      </c>
      <c r="E28" s="8">
        <v>375000000000</v>
      </c>
      <c r="F28" s="6">
        <v>2.64</v>
      </c>
      <c r="G28" s="6">
        <v>660492</v>
      </c>
      <c r="H28" s="12">
        <v>485000000</v>
      </c>
      <c r="I28" s="6">
        <v>772.5</v>
      </c>
      <c r="J28" s="6" t="s">
        <v>37</v>
      </c>
    </row>
    <row r="29" spans="1:11">
      <c r="A29" s="5">
        <v>1977</v>
      </c>
      <c r="B29" s="5">
        <v>533</v>
      </c>
      <c r="C29" s="7">
        <v>1930000000</v>
      </c>
      <c r="D29" s="7">
        <v>1420</v>
      </c>
      <c r="E29" s="8">
        <v>2740000000000</v>
      </c>
      <c r="F29" s="5">
        <v>2.64</v>
      </c>
      <c r="G29" s="5">
        <v>1408169</v>
      </c>
      <c r="H29" s="10">
        <v>1480000000</v>
      </c>
      <c r="I29" s="5">
        <v>1852.1</v>
      </c>
      <c r="J29" s="5" t="s">
        <v>38</v>
      </c>
    </row>
    <row r="30" spans="1:11">
      <c r="A30" s="5">
        <v>1978</v>
      </c>
      <c r="B30" s="5">
        <v>250</v>
      </c>
      <c r="C30" s="7">
        <v>900000000</v>
      </c>
      <c r="D30" s="7">
        <v>930</v>
      </c>
      <c r="E30" s="8">
        <v>837000000000</v>
      </c>
      <c r="F30" s="5">
        <v>2.29</v>
      </c>
      <c r="G30" s="5">
        <v>572183</v>
      </c>
      <c r="H30" s="10">
        <v>466000000</v>
      </c>
      <c r="I30" s="5">
        <v>1797.6</v>
      </c>
      <c r="J30" s="5" t="s">
        <v>37</v>
      </c>
    </row>
    <row r="31" spans="1:11">
      <c r="A31" s="5">
        <v>1978</v>
      </c>
      <c r="B31" s="5" t="s">
        <v>23</v>
      </c>
      <c r="C31" s="7">
        <v>7150</v>
      </c>
      <c r="D31" s="7">
        <v>6.4999999999999997E-4</v>
      </c>
      <c r="E31" s="8">
        <v>4.6500000000000004</v>
      </c>
      <c r="F31" s="5" t="s">
        <v>23</v>
      </c>
      <c r="G31" s="5" t="s">
        <v>23</v>
      </c>
      <c r="H31" s="5" t="s">
        <v>23</v>
      </c>
      <c r="I31" s="5" t="s">
        <v>23</v>
      </c>
      <c r="J31" s="5" t="s">
        <v>43</v>
      </c>
    </row>
    <row r="32" spans="1:11">
      <c r="A32" s="5">
        <v>1978</v>
      </c>
      <c r="B32" s="5" t="s">
        <v>23</v>
      </c>
      <c r="C32" s="7">
        <v>3350</v>
      </c>
      <c r="D32" s="7">
        <v>1.9599999999999999E-3</v>
      </c>
      <c r="E32" s="8">
        <v>6.58</v>
      </c>
      <c r="F32" s="5" t="s">
        <v>23</v>
      </c>
      <c r="G32" s="5" t="s">
        <v>23</v>
      </c>
      <c r="H32" s="5" t="s">
        <v>23</v>
      </c>
      <c r="I32" s="5" t="s">
        <v>23</v>
      </c>
      <c r="J32" s="5" t="s">
        <v>44</v>
      </c>
    </row>
    <row r="33" spans="1:10">
      <c r="A33" s="5">
        <v>1982</v>
      </c>
      <c r="B33" s="5">
        <v>500</v>
      </c>
      <c r="C33" s="7">
        <v>560000000</v>
      </c>
      <c r="D33" s="7">
        <v>1700</v>
      </c>
      <c r="E33" s="8">
        <v>952000000000</v>
      </c>
      <c r="F33" s="5">
        <v>2.5499999999999998</v>
      </c>
      <c r="G33" s="5">
        <v>1274076</v>
      </c>
      <c r="H33" s="10">
        <v>1620000000</v>
      </c>
      <c r="I33" s="5">
        <v>586</v>
      </c>
      <c r="J33" s="5" t="s">
        <v>45</v>
      </c>
    </row>
    <row r="34" spans="1:10">
      <c r="A34" s="5">
        <v>1983</v>
      </c>
      <c r="B34" s="5">
        <v>220</v>
      </c>
      <c r="C34" s="7">
        <v>70000000</v>
      </c>
      <c r="D34" s="7">
        <v>699</v>
      </c>
      <c r="E34" s="8">
        <v>48900000000</v>
      </c>
      <c r="F34" s="9">
        <v>2.72</v>
      </c>
      <c r="G34" s="9">
        <v>599335</v>
      </c>
      <c r="H34" s="10">
        <v>419000000</v>
      </c>
      <c r="I34" s="5">
        <v>116.8</v>
      </c>
      <c r="J34" s="5" t="s">
        <v>46</v>
      </c>
    </row>
    <row r="35" spans="1:10">
      <c r="A35" s="5">
        <v>1985</v>
      </c>
      <c r="B35" s="5">
        <v>500</v>
      </c>
      <c r="C35" s="7">
        <v>900000000</v>
      </c>
      <c r="D35" s="7">
        <v>720</v>
      </c>
      <c r="E35" s="8">
        <v>648000000000</v>
      </c>
      <c r="F35" s="5">
        <v>2.1</v>
      </c>
      <c r="G35" s="5">
        <v>1052323</v>
      </c>
      <c r="H35" s="10">
        <v>727000000</v>
      </c>
      <c r="I35" s="5">
        <v>890.9</v>
      </c>
      <c r="J35" s="5" t="s">
        <v>37</v>
      </c>
    </row>
    <row r="36" spans="1:10">
      <c r="A36" s="5">
        <v>1985</v>
      </c>
      <c r="B36" s="5">
        <v>400</v>
      </c>
      <c r="C36" s="7">
        <v>500000000</v>
      </c>
      <c r="D36" s="7">
        <v>256</v>
      </c>
      <c r="E36" s="8">
        <v>128000000000</v>
      </c>
      <c r="F36" s="5">
        <v>2.1</v>
      </c>
      <c r="G36" s="5">
        <v>841859</v>
      </c>
      <c r="H36" s="10">
        <v>334000000</v>
      </c>
      <c r="I36" s="5">
        <v>383.2</v>
      </c>
      <c r="J36" s="5" t="s">
        <v>37</v>
      </c>
    </row>
    <row r="37" spans="1:10">
      <c r="A37" s="5">
        <v>1986</v>
      </c>
      <c r="B37" s="5">
        <v>450</v>
      </c>
      <c r="C37" s="7">
        <v>690000000</v>
      </c>
      <c r="D37" s="7">
        <v>175</v>
      </c>
      <c r="E37" s="8">
        <v>121000000000</v>
      </c>
      <c r="F37" s="5">
        <v>4.88</v>
      </c>
      <c r="G37" s="5">
        <v>2195008</v>
      </c>
      <c r="H37" s="10">
        <v>599000000</v>
      </c>
      <c r="I37" s="5">
        <v>201.5</v>
      </c>
      <c r="J37" s="5" t="s">
        <v>37</v>
      </c>
    </row>
    <row r="38" spans="1:10">
      <c r="A38" s="5">
        <v>1986</v>
      </c>
      <c r="B38" s="5">
        <v>450</v>
      </c>
      <c r="C38" s="7">
        <v>690000000</v>
      </c>
      <c r="D38" s="7">
        <v>175</v>
      </c>
      <c r="E38" s="8">
        <v>121000000000</v>
      </c>
      <c r="F38" s="5">
        <v>4.88</v>
      </c>
      <c r="G38" s="5">
        <v>2195008</v>
      </c>
      <c r="H38" s="10">
        <v>599000000</v>
      </c>
      <c r="I38" s="5">
        <v>201.5</v>
      </c>
      <c r="J38" s="5" t="s">
        <v>37</v>
      </c>
    </row>
    <row r="39" spans="1:10">
      <c r="A39" s="5">
        <v>1987</v>
      </c>
      <c r="B39" s="5">
        <v>500</v>
      </c>
      <c r="C39" s="7">
        <v>1200000000</v>
      </c>
      <c r="D39" s="7">
        <v>1080</v>
      </c>
      <c r="E39" s="8">
        <v>1300000000000</v>
      </c>
      <c r="F39" s="5">
        <v>4.9800000000000004</v>
      </c>
      <c r="G39" s="5">
        <v>2489021</v>
      </c>
      <c r="H39" s="10">
        <v>2340000000</v>
      </c>
      <c r="I39" s="5">
        <v>554.20000000000005</v>
      </c>
      <c r="J39" s="5" t="s">
        <v>37</v>
      </c>
    </row>
    <row r="40" spans="1:10">
      <c r="A40" s="5">
        <v>1987</v>
      </c>
      <c r="B40" s="5">
        <v>500</v>
      </c>
      <c r="C40" s="7">
        <v>1600000000</v>
      </c>
      <c r="D40" s="7">
        <v>794</v>
      </c>
      <c r="E40" s="8">
        <v>1270000000000</v>
      </c>
      <c r="F40" s="5">
        <v>4.9800000000000004</v>
      </c>
      <c r="G40" s="5">
        <v>2489021</v>
      </c>
      <c r="H40" s="10">
        <v>1980000000</v>
      </c>
      <c r="I40" s="5">
        <v>642.79999999999995</v>
      </c>
      <c r="J40" s="5" t="s">
        <v>37</v>
      </c>
    </row>
    <row r="41" spans="1:10">
      <c r="A41" s="5">
        <v>1987</v>
      </c>
      <c r="B41" s="5">
        <v>500</v>
      </c>
      <c r="C41" s="7">
        <v>1000000000</v>
      </c>
      <c r="D41" s="7">
        <v>1000</v>
      </c>
      <c r="E41" s="8">
        <v>1000000000000</v>
      </c>
      <c r="F41" s="5">
        <v>4.9800000000000004</v>
      </c>
      <c r="G41" s="5">
        <v>2489021</v>
      </c>
      <c r="H41" s="10">
        <v>2090000000</v>
      </c>
      <c r="I41" s="5">
        <v>478.3</v>
      </c>
      <c r="J41" s="5" t="s">
        <v>37</v>
      </c>
    </row>
    <row r="42" spans="1:10">
      <c r="A42" s="5">
        <v>1987</v>
      </c>
      <c r="B42" s="5">
        <v>600</v>
      </c>
      <c r="C42" s="7">
        <v>3150000000</v>
      </c>
      <c r="D42" s="7">
        <v>785</v>
      </c>
      <c r="E42" s="8">
        <v>2470000000000</v>
      </c>
      <c r="F42" s="5">
        <v>4.9800000000000004</v>
      </c>
      <c r="G42" s="5">
        <v>2986825</v>
      </c>
      <c r="H42" s="10">
        <v>2320000000</v>
      </c>
      <c r="I42" s="5">
        <v>1065.3</v>
      </c>
      <c r="J42" s="5" t="s">
        <v>45</v>
      </c>
    </row>
    <row r="43" spans="1:10">
      <c r="A43" s="5">
        <v>1988</v>
      </c>
      <c r="B43" s="5" t="s">
        <v>23</v>
      </c>
      <c r="C43" s="7">
        <v>7600</v>
      </c>
      <c r="D43" s="7">
        <v>6.4999999999999997E-4</v>
      </c>
      <c r="E43" s="8">
        <v>4.9400000000000004</v>
      </c>
      <c r="F43" s="5" t="s">
        <v>23</v>
      </c>
      <c r="G43" s="5" t="s">
        <v>23</v>
      </c>
      <c r="H43" s="5" t="s">
        <v>23</v>
      </c>
      <c r="I43" s="5" t="s">
        <v>23</v>
      </c>
      <c r="J43" s="5" t="s">
        <v>47</v>
      </c>
    </row>
    <row r="44" spans="1:10">
      <c r="A44" s="5">
        <v>1988</v>
      </c>
      <c r="B44" s="5" t="s">
        <v>23</v>
      </c>
      <c r="C44" s="7">
        <v>3200</v>
      </c>
      <c r="D44" s="7">
        <v>1.9599999999999999E-3</v>
      </c>
      <c r="E44" s="8">
        <v>6.29</v>
      </c>
      <c r="F44" s="5" t="s">
        <v>23</v>
      </c>
      <c r="G44" s="5" t="s">
        <v>23</v>
      </c>
      <c r="H44" s="5" t="s">
        <v>23</v>
      </c>
      <c r="I44" s="5" t="s">
        <v>23</v>
      </c>
      <c r="J44" s="5" t="s">
        <v>48</v>
      </c>
    </row>
    <row r="45" spans="1:10">
      <c r="A45" s="5">
        <v>1988</v>
      </c>
      <c r="B45" s="5" t="s">
        <v>23</v>
      </c>
      <c r="C45" s="7">
        <v>11900</v>
      </c>
      <c r="D45" s="7">
        <v>4.3200000000000001E-3</v>
      </c>
      <c r="E45" s="8">
        <v>51.5</v>
      </c>
      <c r="F45" s="5" t="s">
        <v>23</v>
      </c>
      <c r="G45" s="5" t="s">
        <v>23</v>
      </c>
      <c r="H45" s="5" t="s">
        <v>23</v>
      </c>
      <c r="I45" s="5" t="s">
        <v>23</v>
      </c>
      <c r="J45" s="5" t="s">
        <v>49</v>
      </c>
    </row>
    <row r="46" spans="1:10">
      <c r="A46" s="5">
        <v>1989</v>
      </c>
      <c r="B46" s="5">
        <v>364</v>
      </c>
      <c r="C46" s="7">
        <v>1600000000</v>
      </c>
      <c r="D46" s="7">
        <v>400</v>
      </c>
      <c r="E46" s="8">
        <v>640000000000</v>
      </c>
      <c r="F46" s="5">
        <v>3.86</v>
      </c>
      <c r="G46" s="5">
        <v>1405065</v>
      </c>
      <c r="H46" s="10">
        <v>731000000</v>
      </c>
      <c r="I46" s="5">
        <v>876</v>
      </c>
      <c r="J46" s="5" t="s">
        <v>37</v>
      </c>
    </row>
    <row r="47" spans="1:10">
      <c r="A47" s="5">
        <v>1990</v>
      </c>
      <c r="B47" s="5">
        <v>450</v>
      </c>
      <c r="C47" s="7">
        <v>2000000000</v>
      </c>
      <c r="D47" s="7">
        <v>1480</v>
      </c>
      <c r="E47" s="8">
        <v>2960000000000</v>
      </c>
      <c r="F47" s="5" t="s">
        <v>23</v>
      </c>
      <c r="G47" s="5" t="s">
        <v>23</v>
      </c>
      <c r="H47" s="5" t="s">
        <v>23</v>
      </c>
      <c r="I47" s="5" t="s">
        <v>23</v>
      </c>
      <c r="J47" s="5" t="s">
        <v>45</v>
      </c>
    </row>
    <row r="48" spans="1:10">
      <c r="A48" s="5">
        <v>1990</v>
      </c>
      <c r="B48" s="5">
        <v>500</v>
      </c>
      <c r="C48" s="7">
        <v>1500000000</v>
      </c>
      <c r="D48" s="7">
        <v>814</v>
      </c>
      <c r="E48" s="8">
        <v>1220000000000</v>
      </c>
      <c r="F48" s="5" t="s">
        <v>23</v>
      </c>
      <c r="G48" s="5" t="s">
        <v>23</v>
      </c>
      <c r="H48" s="5" t="s">
        <v>23</v>
      </c>
      <c r="I48" s="5" t="s">
        <v>23</v>
      </c>
      <c r="J48" s="5" t="s">
        <v>45</v>
      </c>
    </row>
    <row r="49" spans="1:10">
      <c r="A49" s="5">
        <v>1991</v>
      </c>
      <c r="B49" s="5">
        <v>500</v>
      </c>
      <c r="C49" s="7">
        <v>1200000000</v>
      </c>
      <c r="D49" s="7">
        <v>1050</v>
      </c>
      <c r="E49" s="8">
        <v>1250000000000</v>
      </c>
      <c r="F49" s="5" t="s">
        <v>23</v>
      </c>
      <c r="G49" s="5" t="s">
        <v>23</v>
      </c>
      <c r="H49" s="5" t="s">
        <v>23</v>
      </c>
      <c r="I49" s="5" t="s">
        <v>23</v>
      </c>
      <c r="J49" s="5" t="s">
        <v>50</v>
      </c>
    </row>
    <row r="50" spans="1:10">
      <c r="A50" s="5">
        <v>1992</v>
      </c>
      <c r="B50" s="5">
        <v>500</v>
      </c>
      <c r="C50" s="7">
        <v>2000000000</v>
      </c>
      <c r="D50" s="7">
        <v>930</v>
      </c>
      <c r="E50" s="8">
        <v>1860000000000</v>
      </c>
      <c r="F50" s="5">
        <v>2.97</v>
      </c>
      <c r="G50" s="5">
        <v>1487019</v>
      </c>
      <c r="H50" s="10">
        <v>1200000000</v>
      </c>
      <c r="I50" s="5">
        <v>1545.9</v>
      </c>
      <c r="J50" s="5" t="s">
        <v>37</v>
      </c>
    </row>
    <row r="51" spans="1:10">
      <c r="A51" s="5">
        <v>1994</v>
      </c>
      <c r="B51" s="5">
        <v>450</v>
      </c>
      <c r="C51" s="7">
        <v>600000000</v>
      </c>
      <c r="D51" s="7">
        <v>250</v>
      </c>
      <c r="E51" s="8">
        <v>150000000000</v>
      </c>
      <c r="F51" s="5">
        <v>0.56999999999999995</v>
      </c>
      <c r="G51" s="5">
        <v>257982</v>
      </c>
      <c r="H51" s="10">
        <v>106000000</v>
      </c>
      <c r="I51" s="5">
        <v>1409.5</v>
      </c>
      <c r="J51" s="5" t="s">
        <v>45</v>
      </c>
    </row>
    <row r="52" spans="1:10">
      <c r="A52" s="5">
        <v>1997</v>
      </c>
      <c r="B52" s="5" t="s">
        <v>23</v>
      </c>
      <c r="C52" s="7">
        <v>8870</v>
      </c>
      <c r="D52" s="7">
        <v>6.4999999999999997E-4</v>
      </c>
      <c r="E52" s="8">
        <v>5.76</v>
      </c>
      <c r="F52" s="5" t="s">
        <v>23</v>
      </c>
      <c r="G52" s="5" t="s">
        <v>23</v>
      </c>
      <c r="H52" s="5" t="s">
        <v>23</v>
      </c>
      <c r="I52" s="5" t="s">
        <v>23</v>
      </c>
      <c r="J52" s="5" t="s">
        <v>51</v>
      </c>
    </row>
    <row r="53" spans="1:10">
      <c r="A53" s="5">
        <v>1997</v>
      </c>
      <c r="B53" s="5" t="s">
        <v>23</v>
      </c>
      <c r="C53" s="7">
        <v>3350</v>
      </c>
      <c r="D53" s="7">
        <v>1.9599999999999999E-3</v>
      </c>
      <c r="E53" s="8">
        <v>6.58</v>
      </c>
      <c r="F53" s="5" t="s">
        <v>23</v>
      </c>
      <c r="G53" s="5" t="s">
        <v>23</v>
      </c>
      <c r="H53" s="5" t="s">
        <v>23</v>
      </c>
      <c r="I53" s="5" t="s">
        <v>23</v>
      </c>
      <c r="J53" s="5" t="s">
        <v>52</v>
      </c>
    </row>
    <row r="54" spans="1:10">
      <c r="A54" s="5">
        <v>1997</v>
      </c>
      <c r="B54" s="5" t="s">
        <v>23</v>
      </c>
      <c r="C54" s="7">
        <v>11900</v>
      </c>
      <c r="D54" s="7">
        <v>4.3200000000000001E-3</v>
      </c>
      <c r="E54" s="8">
        <v>51.5</v>
      </c>
      <c r="F54" s="5" t="s">
        <v>23</v>
      </c>
      <c r="G54" s="5" t="s">
        <v>23</v>
      </c>
      <c r="H54" s="5" t="s">
        <v>23</v>
      </c>
      <c r="I54" s="5" t="s">
        <v>23</v>
      </c>
      <c r="J54" s="5" t="s">
        <v>53</v>
      </c>
    </row>
    <row r="55" spans="1:10">
      <c r="A55" s="5">
        <v>2000</v>
      </c>
      <c r="B55" s="5">
        <v>450</v>
      </c>
      <c r="C55" s="7">
        <v>600000000</v>
      </c>
      <c r="D55" s="7">
        <v>260</v>
      </c>
      <c r="E55" s="8">
        <v>156000000000</v>
      </c>
      <c r="F55" s="5">
        <v>1.82</v>
      </c>
      <c r="G55" s="5">
        <v>821102</v>
      </c>
      <c r="H55" s="10">
        <v>352000000</v>
      </c>
      <c r="I55" s="5">
        <v>442.9</v>
      </c>
      <c r="J55" s="5" t="s">
        <v>54</v>
      </c>
    </row>
    <row r="56" spans="1:10" s="13" customFormat="1">
      <c r="A56" s="6">
        <v>2000</v>
      </c>
      <c r="B56" s="6" t="s">
        <v>23</v>
      </c>
      <c r="C56" s="8">
        <v>8870</v>
      </c>
      <c r="D56" s="8">
        <v>6.4999999999999997E-4</v>
      </c>
      <c r="E56" s="8">
        <v>5.76</v>
      </c>
      <c r="F56" s="6">
        <v>15.73</v>
      </c>
      <c r="G56" s="6">
        <v>7864271</v>
      </c>
      <c r="H56" s="6">
        <v>1443723032</v>
      </c>
      <c r="I56" s="6">
        <v>92.5</v>
      </c>
      <c r="J56" s="6" t="s">
        <v>55</v>
      </c>
    </row>
  </sheetData>
  <mergeCells count="6">
    <mergeCell ref="J1:J3"/>
    <mergeCell ref="A1:A3"/>
    <mergeCell ref="B1:B2"/>
    <mergeCell ref="C1:C2"/>
    <mergeCell ref="E1:E2"/>
    <mergeCell ref="F1:F2"/>
  </mergeCells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PRM_Summary</vt:lpstr>
      <vt:lpstr>PRM70ND</vt:lpstr>
      <vt:lpstr>PRMallND</vt:lpstr>
      <vt:lpstr>PRM70all</vt:lpstr>
      <vt:lpstr>PRMallall</vt:lpstr>
      <vt:lpstr>rawdata</vt:lpstr>
      <vt:lpstr>sourcedata_ac</vt:lpstr>
      <vt:lpstr>sourcedata_ac_dc</vt:lpstr>
      <vt:lpstr>ener_transport_data_orig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Chris</cp:lastModifiedBy>
  <dcterms:created xsi:type="dcterms:W3CDTF">2013-11-13T23:36:45Z</dcterms:created>
  <dcterms:modified xsi:type="dcterms:W3CDTF">2013-11-18T15:39:58Z</dcterms:modified>
</cp:coreProperties>
</file>