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480" yWindow="60" windowWidth="19155" windowHeight="7230"/>
  </bookViews>
  <sheets>
    <sheet name="PRM_Summary" sheetId="9" r:id="rId1"/>
    <sheet name="PRM70ND" sheetId="5" r:id="rId2"/>
    <sheet name="PRMallND" sheetId="6" r:id="rId3"/>
    <sheet name="PRM70all" sheetId="7" r:id="rId4"/>
    <sheet name="PRMallall" sheetId="8" r:id="rId5"/>
    <sheet name="rawdata" sheetId="4" r:id="rId6"/>
    <sheet name="sourcedata" sheetId="2" r:id="rId7"/>
    <sheet name="lumen-hr incandescent_orig" sheetId="1" r:id="rId8"/>
  </sheets>
  <calcPr calcId="125725" concurrentCalc="0"/>
</workbook>
</file>

<file path=xl/calcChain.xml><?xml version="1.0" encoding="utf-8"?>
<calcChain xmlns="http://schemas.openxmlformats.org/spreadsheetml/2006/main">
  <c r="E13" i="9"/>
  <c r="E12"/>
  <c r="E11"/>
  <c r="E10"/>
  <c r="E9"/>
  <c r="E8"/>
  <c r="E7"/>
  <c r="E6"/>
  <c r="E5"/>
  <c r="E4"/>
  <c r="E3"/>
  <c r="E2"/>
  <c r="D13"/>
  <c r="D12"/>
  <c r="D11"/>
  <c r="D10"/>
  <c r="D9"/>
  <c r="D8"/>
  <c r="D7"/>
  <c r="D6"/>
  <c r="D5"/>
  <c r="D4"/>
  <c r="D3"/>
  <c r="D2"/>
  <c r="C13"/>
  <c r="C12"/>
  <c r="C11"/>
  <c r="C10"/>
  <c r="C9"/>
  <c r="C8"/>
  <c r="C7"/>
  <c r="C6"/>
  <c r="C5"/>
  <c r="C4"/>
  <c r="C3"/>
  <c r="C2"/>
  <c r="B13"/>
  <c r="B12"/>
  <c r="B11"/>
  <c r="B10"/>
  <c r="B9"/>
  <c r="B8"/>
  <c r="B7"/>
  <c r="B6"/>
  <c r="B5"/>
  <c r="B4"/>
  <c r="B3"/>
  <c r="B2"/>
  <c r="B18" i="8"/>
  <c r="F16"/>
  <c r="F15"/>
  <c r="F17"/>
  <c r="F14"/>
  <c r="F13"/>
  <c r="E16"/>
  <c r="E15"/>
  <c r="E17"/>
  <c r="E14"/>
  <c r="E13"/>
  <c r="D16"/>
  <c r="D15"/>
  <c r="D17"/>
  <c r="D14"/>
  <c r="D13"/>
  <c r="C16"/>
  <c r="C15"/>
  <c r="C17"/>
  <c r="C14"/>
  <c r="C13"/>
  <c r="B17"/>
  <c r="B16"/>
  <c r="B15"/>
  <c r="B14"/>
  <c r="B13"/>
  <c r="AV26"/>
  <c r="AV25"/>
  <c r="AV24"/>
  <c r="AV23"/>
  <c r="AV22"/>
  <c r="AV21"/>
  <c r="AV20"/>
  <c r="AV19"/>
  <c r="AV18"/>
  <c r="AV17"/>
  <c r="AV16"/>
  <c r="AV15"/>
  <c r="AV14"/>
  <c r="AV13"/>
  <c r="AV12"/>
  <c r="AV11"/>
  <c r="AV10"/>
  <c r="AV9"/>
  <c r="AV8"/>
  <c r="AV7"/>
  <c r="AZ1"/>
  <c r="AY1"/>
  <c r="AY2" a="1"/>
  <c r="AY2"/>
  <c r="AZ2"/>
  <c r="AY3"/>
  <c r="AZ3"/>
  <c r="AY4"/>
  <c r="AZ4"/>
  <c r="AY5"/>
  <c r="AZ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2" a="1"/>
  <c r="AU4"/>
  <c r="AV1"/>
  <c r="AU2"/>
  <c r="AU1"/>
  <c r="AV2"/>
  <c r="AU3"/>
  <c r="AV3"/>
  <c r="AV4"/>
  <c r="AU5"/>
  <c r="AV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9" i="7"/>
  <c r="F7"/>
  <c r="F6"/>
  <c r="F8"/>
  <c r="F5"/>
  <c r="F4"/>
  <c r="E7"/>
  <c r="E6"/>
  <c r="E8"/>
  <c r="E5"/>
  <c r="E4"/>
  <c r="D7"/>
  <c r="D6"/>
  <c r="D8"/>
  <c r="D5"/>
  <c r="D4"/>
  <c r="C7"/>
  <c r="C6"/>
  <c r="C8"/>
  <c r="C5"/>
  <c r="C4"/>
  <c r="B8"/>
  <c r="B7"/>
  <c r="B6"/>
  <c r="B5"/>
  <c r="B4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P1"/>
  <c r="O1"/>
  <c r="O2" a="1"/>
  <c r="O2"/>
  <c r="P2"/>
  <c r="O3"/>
  <c r="P3"/>
  <c r="O4"/>
  <c r="P4"/>
  <c r="O5"/>
  <c r="P5"/>
  <c r="O6"/>
  <c r="P6"/>
  <c r="G2" a="1"/>
  <c r="G2"/>
  <c r="H5"/>
  <c r="H17"/>
  <c r="G3"/>
  <c r="H18"/>
  <c r="H19"/>
  <c r="H22"/>
  <c r="H21"/>
  <c r="H24"/>
  <c r="H26"/>
  <c r="H20"/>
  <c r="H23"/>
  <c r="H25"/>
  <c r="H7"/>
  <c r="H8"/>
  <c r="H9"/>
  <c r="H12"/>
  <c r="H11"/>
  <c r="H14"/>
  <c r="H16"/>
  <c r="H10"/>
  <c r="H13"/>
  <c r="H15"/>
  <c r="K2" a="1"/>
  <c r="K4"/>
  <c r="L1"/>
  <c r="K2"/>
  <c r="K1"/>
  <c r="L2"/>
  <c r="K3"/>
  <c r="L3"/>
  <c r="L4"/>
  <c r="K5"/>
  <c r="L5"/>
  <c r="K6"/>
  <c r="L6"/>
  <c r="G4"/>
  <c r="H1"/>
  <c r="G1"/>
  <c r="H2"/>
  <c r="H3"/>
  <c r="H4"/>
  <c r="G5"/>
  <c r="G6"/>
  <c r="H6"/>
  <c r="B16" i="6"/>
  <c r="F14"/>
  <c r="F13"/>
  <c r="F15"/>
  <c r="F12"/>
  <c r="F11"/>
  <c r="E14"/>
  <c r="E13"/>
  <c r="E15"/>
  <c r="E12"/>
  <c r="E11"/>
  <c r="D14"/>
  <c r="D13"/>
  <c r="D15"/>
  <c r="D12"/>
  <c r="D11"/>
  <c r="C14"/>
  <c r="C13"/>
  <c r="C15"/>
  <c r="C12"/>
  <c r="C11"/>
  <c r="B15"/>
  <c r="B14"/>
  <c r="B13"/>
  <c r="B12"/>
  <c r="B11"/>
  <c r="AN26"/>
  <c r="AN25"/>
  <c r="AN24"/>
  <c r="AN23"/>
  <c r="AN22"/>
  <c r="AN21"/>
  <c r="AN20"/>
  <c r="AN19"/>
  <c r="AN18"/>
  <c r="AN17"/>
  <c r="AN16"/>
  <c r="AN15"/>
  <c r="AN14"/>
  <c r="AN13"/>
  <c r="AN12"/>
  <c r="AN11"/>
  <c r="AN10"/>
  <c r="AN9"/>
  <c r="AN8"/>
  <c r="AN7"/>
  <c r="AR1"/>
  <c r="AQ1"/>
  <c r="AQ2" a="1"/>
  <c r="AQ2"/>
  <c r="AR2"/>
  <c r="AQ3"/>
  <c r="AR3"/>
  <c r="AQ4"/>
  <c r="AR4"/>
  <c r="AQ5"/>
  <c r="AR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2" a="1"/>
  <c r="AM4"/>
  <c r="AN1"/>
  <c r="AM2"/>
  <c r="AM1"/>
  <c r="AN2"/>
  <c r="AM3"/>
  <c r="AN3"/>
  <c r="AN4"/>
  <c r="AM5"/>
  <c r="AN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8" i="5"/>
  <c r="F6"/>
  <c r="F5"/>
  <c r="F7"/>
  <c r="F4"/>
  <c r="F3"/>
  <c r="E6"/>
  <c r="E5"/>
  <c r="E7"/>
  <c r="E4"/>
  <c r="E3"/>
  <c r="D6"/>
  <c r="D5"/>
  <c r="D7"/>
  <c r="D4"/>
  <c r="D3"/>
  <c r="C6"/>
  <c r="C5"/>
  <c r="C7"/>
  <c r="C4"/>
  <c r="C3"/>
  <c r="B7"/>
  <c r="B6"/>
  <c r="B5"/>
  <c r="B4"/>
  <c r="B3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L1"/>
  <c r="K1"/>
  <c r="K2" a="1"/>
  <c r="K2"/>
  <c r="L2"/>
  <c r="K3"/>
  <c r="L3"/>
  <c r="K4"/>
  <c r="L4"/>
  <c r="K5"/>
  <c r="L5"/>
  <c r="K6"/>
  <c r="L6"/>
  <c r="G2" a="1"/>
  <c r="G4"/>
  <c r="H1"/>
  <c r="G2"/>
  <c r="G1"/>
  <c r="H2"/>
  <c r="G3"/>
  <c r="H3"/>
  <c r="H4"/>
  <c r="G5"/>
  <c r="H5"/>
  <c r="G6"/>
  <c r="H6"/>
  <c r="E18" i="2"/>
  <c r="E17"/>
  <c r="E16"/>
  <c r="E15"/>
  <c r="E14"/>
  <c r="E13"/>
  <c r="E12"/>
  <c r="E11"/>
  <c r="E10"/>
  <c r="E9"/>
  <c r="E8"/>
  <c r="G34" i="1"/>
  <c r="E34"/>
  <c r="G33"/>
  <c r="E33"/>
  <c r="G32"/>
  <c r="E32"/>
  <c r="G31"/>
  <c r="E31"/>
  <c r="E30"/>
  <c r="H30"/>
  <c r="G30"/>
  <c r="E29"/>
  <c r="H29"/>
  <c r="G29"/>
  <c r="E28"/>
  <c r="H28"/>
  <c r="G28"/>
  <c r="E27"/>
  <c r="H27"/>
  <c r="G27"/>
  <c r="G26"/>
  <c r="E26"/>
  <c r="G25"/>
  <c r="E25"/>
  <c r="E24"/>
  <c r="H24"/>
  <c r="G24"/>
  <c r="E23"/>
  <c r="H23"/>
  <c r="G23"/>
  <c r="E22"/>
  <c r="H22"/>
  <c r="G22"/>
  <c r="E21"/>
  <c r="H21"/>
  <c r="G21"/>
  <c r="G20"/>
  <c r="E20"/>
  <c r="G19"/>
  <c r="E19"/>
  <c r="G18"/>
  <c r="E18"/>
  <c r="G17"/>
  <c r="E17"/>
  <c r="G16"/>
  <c r="E16"/>
  <c r="G15"/>
  <c r="E15"/>
  <c r="G14"/>
  <c r="E14"/>
  <c r="G13"/>
  <c r="E13"/>
  <c r="G12"/>
  <c r="E12"/>
  <c r="G11"/>
  <c r="E11"/>
  <c r="G10"/>
  <c r="E10"/>
  <c r="G9"/>
  <c r="E9"/>
  <c r="G8"/>
  <c r="E8"/>
</calcChain>
</file>

<file path=xl/sharedStrings.xml><?xml version="1.0" encoding="utf-8"?>
<sst xmlns="http://schemas.openxmlformats.org/spreadsheetml/2006/main" count="637" uniqueCount="83">
  <si>
    <t>From: Nordhaus, lighting economics</t>
  </si>
  <si>
    <t>Table 1.5</t>
  </si>
  <si>
    <t xml:space="preserve">non-dominated </t>
  </si>
  <si>
    <t>Device</t>
  </si>
  <si>
    <t>Technology</t>
  </si>
  <si>
    <t>Approx date</t>
  </si>
  <si>
    <t>Price (cents/1000 lumen-hrs)</t>
  </si>
  <si>
    <t>1000 lumenhour/$</t>
  </si>
  <si>
    <t>Year</t>
  </si>
  <si>
    <t>Tallow</t>
  </si>
  <si>
    <t>Sperm oil</t>
  </si>
  <si>
    <t>Whale oil (1815-45)</t>
  </si>
  <si>
    <t>town gas</t>
  </si>
  <si>
    <t>early lamp (1)</t>
  </si>
  <si>
    <t>Sillman's expt (e)-sperm oil (b)</t>
  </si>
  <si>
    <t>Sillman's expt (e)-other oils</t>
  </si>
  <si>
    <t>Sillman's expt (e)-kerosene</t>
  </si>
  <si>
    <t>Sillman's expt (e)-towngas</t>
  </si>
  <si>
    <t>19th century (1875-85) (kerosene)</t>
  </si>
  <si>
    <t>Early lamp (2) (1875-85)</t>
  </si>
  <si>
    <t>Welsback mantle (1)(e)</t>
  </si>
  <si>
    <t>Edison carbon lamp</t>
  </si>
  <si>
    <t>Filament lamp (electric)</t>
  </si>
  <si>
    <t>HQ9oIJTe3E</t>
  </si>
  <si>
    <t>Web. Mantle (2) (e)</t>
  </si>
  <si>
    <t>comp fluorescent bulb</t>
  </si>
  <si>
    <t>coleman lantern</t>
  </si>
  <si>
    <t>version</t>
  </si>
  <si>
    <t>date</t>
  </si>
  <si>
    <t>who</t>
  </si>
  <si>
    <t>what changes</t>
  </si>
  <si>
    <t>source</t>
  </si>
  <si>
    <t>Note</t>
  </si>
  <si>
    <t>11/13/2013Basnet</t>
  </si>
  <si>
    <t>copied from non-dom</t>
  </si>
  <si>
    <t>Nordhaus, Lighting Economics paper, Table 1.5</t>
  </si>
  <si>
    <t>Electric Lamp</t>
  </si>
  <si>
    <t>Yr</t>
  </si>
  <si>
    <t>The data here is for incandescent lamp.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</si>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</sst>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6" fillId="4" borderId="2" applyNumberFormat="0" applyAlignment="0" applyProtection="0"/>
    <xf numFmtId="0" fontId="7" fillId="5" borderId="3" applyNumberFormat="0" applyAlignment="0" applyProtection="0"/>
  </cellStyleXfs>
  <cellXfs count="35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4" fillId="0" borderId="0" xfId="0" applyFont="1" applyFill="1"/>
    <xf numFmtId="0" fontId="6" fillId="4" borderId="2" xfId="2"/>
    <xf numFmtId="0" fontId="7" fillId="5" borderId="3" xfId="3"/>
    <xf numFmtId="0" fontId="2" fillId="0" borderId="0" xfId="0" applyFont="1"/>
    <xf numFmtId="164" fontId="6" fillId="4" borderId="2" xfId="2" applyNumberFormat="1"/>
    <xf numFmtId="2" fontId="7" fillId="5" borderId="3" xfId="3" applyNumberFormat="1"/>
    <xf numFmtId="10" fontId="0" fillId="0" borderId="0" xfId="0" applyNumberFormat="1"/>
    <xf numFmtId="164" fontId="0" fillId="0" borderId="0" xfId="1" applyNumberFormat="1" applyFont="1"/>
    <xf numFmtId="164" fontId="2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">
    <cellStyle name="Calculation" xfId="2" builtinId="22"/>
    <cellStyle name="Check Cell" xfId="3" builtinId="2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sourcedata!$C$8:$C$18</c:f>
              <c:numCache>
                <c:formatCode>General</c:formatCode>
                <c:ptCount val="11"/>
                <c:pt idx="0">
                  <c:v>1883</c:v>
                </c:pt>
                <c:pt idx="1">
                  <c:v>1900</c:v>
                </c:pt>
                <c:pt idx="2">
                  <c:v>1910</c:v>
                </c:pt>
                <c:pt idx="3">
                  <c:v>1920</c:v>
                </c:pt>
                <c:pt idx="4">
                  <c:v>1930</c:v>
                </c:pt>
                <c:pt idx="5">
                  <c:v>1940</c:v>
                </c:pt>
                <c:pt idx="6">
                  <c:v>1950</c:v>
                </c:pt>
                <c:pt idx="7">
                  <c:v>1960</c:v>
                </c:pt>
                <c:pt idx="8">
                  <c:v>1970</c:v>
                </c:pt>
                <c:pt idx="9">
                  <c:v>1980</c:v>
                </c:pt>
                <c:pt idx="10">
                  <c:v>1990</c:v>
                </c:pt>
              </c:numCache>
            </c:numRef>
          </c:xVal>
          <c:yVal>
            <c:numRef>
              <c:f>sourcedata!$E$8:$E$18</c:f>
              <c:numCache>
                <c:formatCode>0.00E+00</c:formatCode>
                <c:ptCount val="11"/>
                <c:pt idx="0">
                  <c:v>1.0836584308625921E-4</c:v>
                </c:pt>
                <c:pt idx="1">
                  <c:v>3.714710252600297E-4</c:v>
                </c:pt>
                <c:pt idx="2">
                  <c:v>7.2254335260115603E-4</c:v>
                </c:pt>
                <c:pt idx="3">
                  <c:v>1.5873015873015873E-3</c:v>
                </c:pt>
                <c:pt idx="4">
                  <c:v>1.9646365422396855E-3</c:v>
                </c:pt>
                <c:pt idx="5">
                  <c:v>3.0959752321981426E-3</c:v>
                </c:pt>
                <c:pt idx="6">
                  <c:v>4.1493775933609959E-3</c:v>
                </c:pt>
                <c:pt idx="7">
                  <c:v>4.830917874396135E-3</c:v>
                </c:pt>
                <c:pt idx="8">
                  <c:v>5.7142857142857143E-3</c:v>
                </c:pt>
                <c:pt idx="9">
                  <c:v>2.2371364653243847E-3</c:v>
                </c:pt>
                <c:pt idx="10">
                  <c:v>1.6666666666666668E-3</c:v>
                </c:pt>
              </c:numCache>
            </c:numRef>
          </c:yVal>
        </c:ser>
        <c:dLbls/>
        <c:axId val="100976128"/>
        <c:axId val="100988416"/>
      </c:scatterChart>
      <c:valAx>
        <c:axId val="100976128"/>
        <c:scaling>
          <c:orientation val="minMax"/>
        </c:scaling>
        <c:axPos val="b"/>
        <c:numFmt formatCode="General" sourceLinked="1"/>
        <c:tickLblPos val="nextTo"/>
        <c:crossAx val="100988416"/>
        <c:crosses val="autoZero"/>
        <c:crossBetween val="midCat"/>
      </c:valAx>
      <c:valAx>
        <c:axId val="100988416"/>
        <c:scaling>
          <c:logBase val="10"/>
          <c:orientation val="minMax"/>
        </c:scaling>
        <c:axPos val="l"/>
        <c:majorGridlines/>
        <c:numFmt formatCode="0.00E+00" sourceLinked="1"/>
        <c:tickLblPos val="nextTo"/>
        <c:crossAx val="100976128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diamond"/>
            <c:size val="4"/>
            <c:spPr>
              <a:solidFill>
                <a:srgbClr val="C00000"/>
              </a:solidFill>
            </c:spPr>
          </c:marker>
          <c:trendline>
            <c:trendlineType val="exp"/>
            <c:dispRSqr val="1"/>
            <c:dispEq val="1"/>
            <c:trendlineLbl>
              <c:layout>
                <c:manualLayout>
                  <c:x val="-0.25722484689413821"/>
                  <c:y val="-4.2723826188393124E-4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 b="1"/>
                  </a:pPr>
                  <a:endParaRPr lang="en-US"/>
                </a:p>
              </c:txPr>
            </c:trendlineLbl>
          </c:trendline>
          <c:xVal>
            <c:numRef>
              <c:f>'lumen-hr incandescent_orig'!$G$8:$G$34</c:f>
              <c:numCache>
                <c:formatCode>General</c:formatCode>
                <c:ptCount val="27"/>
                <c:pt idx="0">
                  <c:v>1800</c:v>
                </c:pt>
                <c:pt idx="1">
                  <c:v>1800</c:v>
                </c:pt>
                <c:pt idx="2">
                  <c:v>1815</c:v>
                </c:pt>
                <c:pt idx="3">
                  <c:v>1827</c:v>
                </c:pt>
                <c:pt idx="4">
                  <c:v>1830</c:v>
                </c:pt>
                <c:pt idx="5">
                  <c:v>1830</c:v>
                </c:pt>
                <c:pt idx="6">
                  <c:v>1855</c:v>
                </c:pt>
                <c:pt idx="7">
                  <c:v>1855</c:v>
                </c:pt>
                <c:pt idx="8">
                  <c:v>1855</c:v>
                </c:pt>
                <c:pt idx="9">
                  <c:v>1855</c:v>
                </c:pt>
                <c:pt idx="10">
                  <c:v>1875</c:v>
                </c:pt>
                <c:pt idx="11">
                  <c:v>1875</c:v>
                </c:pt>
                <c:pt idx="12">
                  <c:v>1885</c:v>
                </c:pt>
                <c:pt idx="13">
                  <c:v>1883</c:v>
                </c:pt>
                <c:pt idx="14">
                  <c:v>1900</c:v>
                </c:pt>
                <c:pt idx="15">
                  <c:v>1910</c:v>
                </c:pt>
                <c:pt idx="16">
                  <c:v>1916</c:v>
                </c:pt>
                <c:pt idx="17">
                  <c:v>1920</c:v>
                </c:pt>
                <c:pt idx="18">
                  <c:v>1930</c:v>
                </c:pt>
                <c:pt idx="19">
                  <c:v>1940</c:v>
                </c:pt>
                <c:pt idx="20">
                  <c:v>1950</c:v>
                </c:pt>
                <c:pt idx="21">
                  <c:v>1960</c:v>
                </c:pt>
                <c:pt idx="22">
                  <c:v>1970</c:v>
                </c:pt>
                <c:pt idx="23">
                  <c:v>1980</c:v>
                </c:pt>
                <c:pt idx="24">
                  <c:v>1990</c:v>
                </c:pt>
                <c:pt idx="25">
                  <c:v>1992</c:v>
                </c:pt>
                <c:pt idx="26">
                  <c:v>1993</c:v>
                </c:pt>
              </c:numCache>
            </c:numRef>
          </c:xVal>
          <c:yVal>
            <c:numRef>
              <c:f>'lumen-hr incandescent_orig'!$H$8:$H$34</c:f>
              <c:numCache>
                <c:formatCode>0.00E+00</c:formatCode>
                <c:ptCount val="27"/>
                <c:pt idx="13">
                  <c:v>1.0836584308625921E-4</c:v>
                </c:pt>
                <c:pt idx="14">
                  <c:v>3.714710252600297E-4</c:v>
                </c:pt>
                <c:pt idx="15">
                  <c:v>7.2254335260115603E-4</c:v>
                </c:pt>
                <c:pt idx="16">
                  <c:v>2.8901734104046241E-3</c:v>
                </c:pt>
                <c:pt idx="19">
                  <c:v>3.0959752321981426E-3</c:v>
                </c:pt>
                <c:pt idx="20">
                  <c:v>4.1493775933609959E-3</c:v>
                </c:pt>
                <c:pt idx="21">
                  <c:v>4.830917874396135E-3</c:v>
                </c:pt>
                <c:pt idx="22">
                  <c:v>5.7142857142857143E-3</c:v>
                </c:pt>
              </c:numCache>
            </c:numRef>
          </c:yVal>
        </c:ser>
        <c:dLbls/>
        <c:axId val="78102528"/>
        <c:axId val="78104064"/>
      </c:scatterChart>
      <c:valAx>
        <c:axId val="78102528"/>
        <c:scaling>
          <c:orientation val="minMax"/>
        </c:scaling>
        <c:axPos val="b"/>
        <c:majorGridlines/>
        <c:numFmt formatCode="General" sourceLinked="1"/>
        <c:tickLblPos val="nextTo"/>
        <c:crossAx val="78104064"/>
        <c:crosses val="autoZero"/>
        <c:crossBetween val="midCat"/>
      </c:valAx>
      <c:valAx>
        <c:axId val="78104064"/>
        <c:scaling>
          <c:logBase val="10"/>
          <c:orientation val="minMax"/>
        </c:scaling>
        <c:axPos val="l"/>
        <c:majorGridlines/>
        <c:numFmt formatCode="0.00E+00" sourceLinked="1"/>
        <c:tickLblPos val="nextTo"/>
        <c:crossAx val="78102528"/>
        <c:crosses val="autoZero"/>
        <c:crossBetween val="midCat"/>
      </c:valAx>
    </c:plotArea>
    <c:legend>
      <c:legendPos val="b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704849</xdr:colOff>
      <xdr:row>12</xdr:row>
      <xdr:rowOff>171449</xdr:rowOff>
    </xdr:from>
    <xdr:to>
      <xdr:col>13</xdr:col>
      <xdr:colOff>161925</xdr:colOff>
      <xdr:row>27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619125</xdr:colOff>
      <xdr:row>6</xdr:row>
      <xdr:rowOff>14286</xdr:rowOff>
    </xdr:from>
    <xdr:to>
      <xdr:col>15</xdr:col>
      <xdr:colOff>180975</xdr:colOff>
      <xdr:row>19</xdr:row>
      <xdr:rowOff>190499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8"/>
  <dimension ref="A1:E15"/>
  <sheetViews>
    <sheetView tabSelected="1" workbookViewId="0">
      <selection activeCell="E8" sqref="E8"/>
    </sheetView>
  </sheetViews>
  <sheetFormatPr defaultRowHeight="15"/>
  <sheetData>
    <row r="1" spans="1:5">
      <c r="B1" t="s">
        <v>67</v>
      </c>
      <c r="C1" t="s">
        <v>68</v>
      </c>
      <c r="D1" t="s">
        <v>69</v>
      </c>
      <c r="E1" t="s">
        <v>70</v>
      </c>
    </row>
    <row r="2" spans="1:5">
      <c r="A2" t="s">
        <v>71</v>
      </c>
      <c r="B2" s="33">
        <f>PRMallall!G1</f>
        <v>2.7148731509948523E-2</v>
      </c>
      <c r="C2" s="33">
        <f>PRMallND!G1</f>
        <v>4.4742984077085442E-2</v>
      </c>
      <c r="D2" s="33">
        <f>PRM70all!G1</f>
        <v>-2.9437106060257734E-2</v>
      </c>
      <c r="E2" s="33">
        <f>PRM70ND!G1</f>
        <v>0</v>
      </c>
    </row>
    <row r="3" spans="1:5">
      <c r="A3" t="s">
        <v>66</v>
      </c>
      <c r="B3">
        <f>PRMallall!B18</f>
        <v>11</v>
      </c>
      <c r="C3">
        <f>PRMallND!B16</f>
        <v>9</v>
      </c>
      <c r="D3">
        <f>PRM70all!B9</f>
        <v>2</v>
      </c>
      <c r="E3">
        <f>PRM70ND!B8</f>
        <v>0</v>
      </c>
    </row>
    <row r="4" spans="1:5">
      <c r="A4" t="s">
        <v>40</v>
      </c>
      <c r="B4" s="32">
        <f>PRMallall!H1</f>
        <v>0.60361305398952947</v>
      </c>
      <c r="C4" s="32">
        <f>PRMallND!H1</f>
        <v>0.93254086831960192</v>
      </c>
      <c r="D4" s="32">
        <f>PRM70all!H1</f>
        <v>1</v>
      </c>
      <c r="E4" s="32">
        <f>PRM70ND!H1</f>
        <v>1</v>
      </c>
    </row>
    <row r="5" spans="1:5">
      <c r="A5" t="s">
        <v>72</v>
      </c>
      <c r="B5" s="33">
        <f>PRMallall!H16</f>
        <v>1.6558084794323864E-2</v>
      </c>
      <c r="C5" s="33">
        <f>PRMallND!H16</f>
        <v>1.0564288794396866E-2</v>
      </c>
      <c r="D5" s="33" t="e">
        <f>PRM70all!H16</f>
        <v>#NUM!</v>
      </c>
      <c r="E5" s="33" t="e">
        <f>PRM70ND!H16</f>
        <v>#NUM!</v>
      </c>
    </row>
    <row r="6" spans="1:5">
      <c r="A6" t="s">
        <v>73</v>
      </c>
      <c r="B6" s="33">
        <f>PRMallall!H26</f>
        <v>7.5564988412312167E-3</v>
      </c>
      <c r="C6" s="33">
        <f>PRMallND!H26</f>
        <v>4.6832158518601216E-3</v>
      </c>
      <c r="D6" s="33" t="e">
        <f>PRM70all!H26</f>
        <v>#NUM!</v>
      </c>
      <c r="E6" s="33" t="e">
        <f>PRM70ND!H26</f>
        <v>#NUM!</v>
      </c>
    </row>
    <row r="7" spans="1:5">
      <c r="A7" t="s">
        <v>74</v>
      </c>
      <c r="B7" s="33">
        <f>SUM(B5:B6)/3</f>
        <v>8.0381945451850276E-3</v>
      </c>
      <c r="C7" s="33">
        <f>SUM(C5:C6)/3</f>
        <v>5.0825015487523289E-3</v>
      </c>
      <c r="D7" s="33" t="e">
        <f>SUM(D5:D6)/3</f>
        <v>#NUM!</v>
      </c>
      <c r="E7" s="33" t="e">
        <f>SUM(E5:E6)/3</f>
        <v>#NUM!</v>
      </c>
    </row>
    <row r="8" spans="1:5">
      <c r="A8" t="s">
        <v>75</v>
      </c>
      <c r="B8" s="34">
        <f>B7/B2</f>
        <v>0.29607993074149597</v>
      </c>
      <c r="C8" s="34">
        <f>C7/C2</f>
        <v>0.11359326280062014</v>
      </c>
      <c r="D8" s="34" t="e">
        <f>D7/D2</f>
        <v>#NUM!</v>
      </c>
      <c r="E8" s="34" t="e">
        <f>E7/E2</f>
        <v>#NUM!</v>
      </c>
    </row>
    <row r="9" spans="1:5">
      <c r="A9" t="s">
        <v>76</v>
      </c>
      <c r="B9" s="33">
        <f>PRMallall!B13</f>
        <v>2.7110295267704074E-2</v>
      </c>
      <c r="C9" s="33">
        <f>PRMallND!B11</f>
        <v>4.4630315813449985E-2</v>
      </c>
      <c r="D9" s="33">
        <f>PRM70all!B4</f>
        <v>0</v>
      </c>
      <c r="E9" s="33" t="e">
        <f>PRM70ND!B3</f>
        <v>#VALUE!</v>
      </c>
    </row>
    <row r="10" spans="1:5">
      <c r="A10" t="s">
        <v>77</v>
      </c>
      <c r="B10" s="33">
        <f>PRMallall!B14</f>
        <v>3.951399921218293E-3</v>
      </c>
      <c r="C10" s="33">
        <f>PRMallND!B12</f>
        <v>2.9129905488550906E-3</v>
      </c>
      <c r="D10" s="33">
        <f>PRM70all!B5</f>
        <v>0</v>
      </c>
      <c r="E10" s="33" t="e">
        <f>PRM70ND!B4</f>
        <v>#VALUE!</v>
      </c>
    </row>
    <row r="11" spans="1:5">
      <c r="A11" t="s">
        <v>79</v>
      </c>
      <c r="B11" s="33">
        <f>PRMallall!B16</f>
        <v>3.5256864471765868E-2</v>
      </c>
      <c r="C11" s="33">
        <f>PRMallND!B14</f>
        <v>4.9271539887650061E-2</v>
      </c>
      <c r="D11" s="33">
        <f>PRM70all!B7</f>
        <v>0</v>
      </c>
      <c r="E11" s="33" t="e">
        <f>PRM70ND!B6</f>
        <v>#VALUE!</v>
      </c>
    </row>
    <row r="12" spans="1:5">
      <c r="A12" t="s">
        <v>78</v>
      </c>
      <c r="B12" s="33">
        <f>PRMallall!B15</f>
        <v>1.8677529938049876E-2</v>
      </c>
      <c r="C12" s="33">
        <f>PRMallND!B13</f>
        <v>3.8060014385073386E-2</v>
      </c>
      <c r="D12" s="33">
        <f>PRM70all!B6</f>
        <v>0</v>
      </c>
      <c r="E12" s="33" t="e">
        <f>PRM70ND!B5</f>
        <v>#VALUE!</v>
      </c>
    </row>
    <row r="13" spans="1:5">
      <c r="A13" t="s">
        <v>80</v>
      </c>
      <c r="B13">
        <f>PRMallall!E17</f>
        <v>107</v>
      </c>
      <c r="C13">
        <f>PRMallND!E15</f>
        <v>87</v>
      </c>
      <c r="D13">
        <f>PRM70all!E8</f>
        <v>10</v>
      </c>
      <c r="E13">
        <f>PRM70ND!E7</f>
        <v>0</v>
      </c>
    </row>
    <row r="14" spans="1:5">
      <c r="A14" t="s">
        <v>81</v>
      </c>
    </row>
    <row r="15" spans="1:5">
      <c r="A1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L26"/>
  <sheetViews>
    <sheetView workbookViewId="0">
      <selection activeCell="F1" sqref="F1"/>
    </sheetView>
  </sheetViews>
  <sheetFormatPr defaultRowHeight="15"/>
  <sheetData>
    <row r="1" spans="1:12" ht="16.5" thickTop="1" thickBot="1">
      <c r="B1" s="26" t="s">
        <v>39</v>
      </c>
      <c r="C1" s="26" t="s">
        <v>40</v>
      </c>
      <c r="D1" s="26" t="s">
        <v>41</v>
      </c>
      <c r="E1" s="26" t="s">
        <v>37</v>
      </c>
      <c r="F1" s="26" t="s">
        <v>7</v>
      </c>
      <c r="G1" s="24">
        <f>LN(G2)</f>
        <v>0</v>
      </c>
      <c r="H1" s="25">
        <f>G4</f>
        <v>1</v>
      </c>
      <c r="I1" t="s">
        <v>37</v>
      </c>
      <c r="J1" t="s">
        <v>7</v>
      </c>
      <c r="K1" s="27" t="e">
        <f>LN(K2)</f>
        <v>#VALUE!</v>
      </c>
      <c r="L1" s="28" t="e">
        <f>K4</f>
        <v>#VALUE!</v>
      </c>
    </row>
    <row r="2" spans="1:12" ht="15.75" thickTop="1">
      <c r="B2" t="e">
        <v>#VALUE!</v>
      </c>
      <c r="C2" s="29" t="e">
        <v>#VALUE!</v>
      </c>
      <c r="D2" t="e">
        <v>#VALUE!</v>
      </c>
      <c r="E2">
        <v>1980</v>
      </c>
      <c r="F2">
        <v>2.2371364653243847E-3</v>
      </c>
      <c r="G2">
        <f t="array" ref="G2:H6">LOGEST(F2:F2,E2:E2,TRUE, TRUE)</f>
        <v>1</v>
      </c>
      <c r="H2">
        <v>2.2371364653243839E-3</v>
      </c>
      <c r="K2" t="e">
        <f t="array" ref="K2:L6">LOGEST(J1:J2,I1:I2,TRUE, TRUE)</f>
        <v>#VALUE!</v>
      </c>
      <c r="L2" t="e">
        <v>#VALUE!</v>
      </c>
    </row>
    <row r="3" spans="1:12">
      <c r="A3" t="s">
        <v>61</v>
      </c>
      <c r="B3" s="26" t="e">
        <f>AVERAGE(B2:B2)</f>
        <v>#VALUE!</v>
      </c>
      <c r="C3" s="26" t="e">
        <f>AVERAGE(C2:C2)</f>
        <v>#VALUE!</v>
      </c>
      <c r="D3" s="26" t="e">
        <f>AVERAGE(D2:D2)</f>
        <v>#VALUE!</v>
      </c>
      <c r="E3" s="26">
        <f>AVERAGE(E2:E2)</f>
        <v>1980</v>
      </c>
      <c r="F3" s="26">
        <f>AVERAGE(F2:F2)</f>
        <v>2.2371364653243847E-3</v>
      </c>
      <c r="G3">
        <v>0</v>
      </c>
      <c r="H3">
        <v>0</v>
      </c>
      <c r="K3" t="e">
        <v>#VALUE!</v>
      </c>
      <c r="L3" t="e">
        <v>#VALUE!</v>
      </c>
    </row>
    <row r="4" spans="1:12" ht="15.75" thickBot="1">
      <c r="A4" t="s">
        <v>62</v>
      </c>
      <c r="B4" s="26" t="e">
        <f>STDEV(B2:B2)</f>
        <v>#VALUE!</v>
      </c>
      <c r="C4" s="26" t="e">
        <f>STDEV(C2:C2)</f>
        <v>#VALUE!</v>
      </c>
      <c r="D4" s="26" t="e">
        <f>STDEV(D2:D2)</f>
        <v>#VALUE!</v>
      </c>
      <c r="E4" s="26" t="e">
        <f>STDEV(E2:E2)</f>
        <v>#DIV/0!</v>
      </c>
      <c r="F4" s="26" t="e">
        <f>STDEV(F2:F2)</f>
        <v>#DIV/0!</v>
      </c>
      <c r="G4">
        <v>1</v>
      </c>
      <c r="H4">
        <v>0</v>
      </c>
      <c r="K4" t="e">
        <v>#VALUE!</v>
      </c>
      <c r="L4" t="e">
        <v>#VALUE!</v>
      </c>
    </row>
    <row r="5" spans="1:12" ht="16.5" thickTop="1" thickBot="1">
      <c r="A5" t="s">
        <v>63</v>
      </c>
      <c r="B5" s="26" t="e">
        <f>MIN(B2:B2)</f>
        <v>#VALUE!</v>
      </c>
      <c r="C5" s="26" t="e">
        <f>MIN(C2:C2)</f>
        <v>#VALUE!</v>
      </c>
      <c r="D5" s="26" t="e">
        <f>MIN(D2:D2)</f>
        <v>#VALUE!</v>
      </c>
      <c r="E5" s="26">
        <f>MIN(E2:E2)</f>
        <v>1980</v>
      </c>
      <c r="F5" s="26">
        <f>MIN(F2:F2)</f>
        <v>2.2371364653243847E-3</v>
      </c>
      <c r="G5" t="e">
        <v>#NUM!</v>
      </c>
      <c r="H5">
        <v>0</v>
      </c>
      <c r="K5" s="25" t="e">
        <v>#VALUE!</v>
      </c>
      <c r="L5" t="e">
        <v>#VALUE!</v>
      </c>
    </row>
    <row r="6" spans="1:12" ht="15.75" thickTop="1">
      <c r="A6" t="s">
        <v>64</v>
      </c>
      <c r="B6" s="26" t="e">
        <f>MAX(B2:B2)</f>
        <v>#VALUE!</v>
      </c>
      <c r="C6" s="26" t="e">
        <f>MAX(C2:C2)</f>
        <v>#VALUE!</v>
      </c>
      <c r="D6" s="26" t="e">
        <f>MAX(D2:D2)</f>
        <v>#VALUE!</v>
      </c>
      <c r="E6" s="26">
        <f>MAX(E2:E2)</f>
        <v>1980</v>
      </c>
      <c r="F6" s="26">
        <f>MAX(F2:F2)</f>
        <v>2.2371364653243847E-3</v>
      </c>
      <c r="G6">
        <v>0</v>
      </c>
      <c r="H6">
        <v>0</v>
      </c>
      <c r="K6" t="e">
        <v>#VALUE!</v>
      </c>
      <c r="L6" t="e">
        <v>#VALUE!</v>
      </c>
    </row>
    <row r="7" spans="1:12">
      <c r="A7" t="s">
        <v>65</v>
      </c>
      <c r="B7" s="26" t="e">
        <f>ABS(B6-B5)</f>
        <v>#VALUE!</v>
      </c>
      <c r="C7" s="26" t="e">
        <f>ABS(C6-C5)</f>
        <v>#VALUE!</v>
      </c>
      <c r="D7" s="26" t="e">
        <f>ABS(D6-D5)</f>
        <v>#VALUE!</v>
      </c>
      <c r="E7" s="26">
        <f>ABS(E6-E5)</f>
        <v>0</v>
      </c>
      <c r="F7" s="26">
        <f>ABS(F6-F5)</f>
        <v>0</v>
      </c>
      <c r="G7" t="s">
        <v>42</v>
      </c>
      <c r="H7" t="e">
        <f>TINV(0.0455,H5)</f>
        <v>#NUM!</v>
      </c>
    </row>
    <row r="8" spans="1:12">
      <c r="A8" t="s">
        <v>66</v>
      </c>
      <c r="B8" s="26">
        <f>COUNT(B2:B2)</f>
        <v>0</v>
      </c>
      <c r="G8" t="s">
        <v>43</v>
      </c>
      <c r="H8" t="e">
        <f>H7*G3</f>
        <v>#NUM!</v>
      </c>
    </row>
    <row r="9" spans="1:12">
      <c r="G9" t="s">
        <v>44</v>
      </c>
      <c r="H9" t="e">
        <f>G2+H8</f>
        <v>#NUM!</v>
      </c>
    </row>
    <row r="10" spans="1:12">
      <c r="G10" t="s">
        <v>45</v>
      </c>
      <c r="H10" t="e">
        <f>G2-H8</f>
        <v>#NUM!</v>
      </c>
    </row>
    <row r="11" spans="1:12">
      <c r="G11" t="s">
        <v>46</v>
      </c>
      <c r="H11" s="30">
        <f>LN(G2)</f>
        <v>0</v>
      </c>
    </row>
    <row r="12" spans="1:12">
      <c r="G12" t="s">
        <v>47</v>
      </c>
      <c r="H12" s="30" t="e">
        <f>LN(H9)</f>
        <v>#NUM!</v>
      </c>
    </row>
    <row r="13" spans="1:12">
      <c r="G13" t="s">
        <v>48</v>
      </c>
      <c r="H13" s="30" t="e">
        <f>LN(H10)</f>
        <v>#NUM!</v>
      </c>
    </row>
    <row r="14" spans="1:12">
      <c r="G14" t="s">
        <v>49</v>
      </c>
      <c r="H14" s="30" t="e">
        <f>H12-H11</f>
        <v>#NUM!</v>
      </c>
    </row>
    <row r="15" spans="1:12">
      <c r="G15" t="s">
        <v>50</v>
      </c>
      <c r="H15" s="30" t="e">
        <f>H11-H13</f>
        <v>#NUM!</v>
      </c>
    </row>
    <row r="16" spans="1:12">
      <c r="G16" t="s">
        <v>51</v>
      </c>
      <c r="H16" s="31" t="e">
        <f>AVERAGE(H14:H15)</f>
        <v>#NUM!</v>
      </c>
    </row>
    <row r="17" spans="7:8">
      <c r="G17" t="s">
        <v>52</v>
      </c>
      <c r="H17" t="e">
        <f>TINV(0.3173,H5)</f>
        <v>#NUM!</v>
      </c>
    </row>
    <row r="18" spans="7:8">
      <c r="G18" t="s">
        <v>53</v>
      </c>
      <c r="H18" t="e">
        <f>H17*G3</f>
        <v>#NUM!</v>
      </c>
    </row>
    <row r="19" spans="7:8">
      <c r="G19" t="s">
        <v>54</v>
      </c>
      <c r="H19" t="e">
        <f>G2+H18</f>
        <v>#NUM!</v>
      </c>
    </row>
    <row r="20" spans="7:8">
      <c r="G20" t="s">
        <v>55</v>
      </c>
      <c r="H20" t="e">
        <f>G2-H18</f>
        <v>#NUM!</v>
      </c>
    </row>
    <row r="21" spans="7:8">
      <c r="G21" t="s">
        <v>46</v>
      </c>
      <c r="H21" s="30">
        <f>LN(G2)</f>
        <v>0</v>
      </c>
    </row>
    <row r="22" spans="7:8">
      <c r="G22" t="s">
        <v>56</v>
      </c>
      <c r="H22" s="30" t="e">
        <f>LN(H19)</f>
        <v>#NUM!</v>
      </c>
    </row>
    <row r="23" spans="7:8">
      <c r="G23" t="s">
        <v>57</v>
      </c>
      <c r="H23" s="30" t="e">
        <f>LN(H20)</f>
        <v>#NUM!</v>
      </c>
    </row>
    <row r="24" spans="7:8">
      <c r="G24" t="s">
        <v>58</v>
      </c>
      <c r="H24" s="30" t="e">
        <f>H22-H21</f>
        <v>#NUM!</v>
      </c>
    </row>
    <row r="25" spans="7:8">
      <c r="G25" t="s">
        <v>59</v>
      </c>
      <c r="H25" s="30" t="e">
        <f>H21-H23</f>
        <v>#NUM!</v>
      </c>
    </row>
    <row r="26" spans="7:8">
      <c r="G26" t="s">
        <v>60</v>
      </c>
      <c r="H26" s="31" t="e">
        <f>AVERAGE(H24:H25)</f>
        <v>#NUM!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/>
  <dimension ref="A1:AR26"/>
  <sheetViews>
    <sheetView workbookViewId="0">
      <selection activeCell="F1" sqref="F1"/>
    </sheetView>
  </sheetViews>
  <sheetFormatPr defaultRowHeight="15"/>
  <sheetData>
    <row r="1" spans="1:44" ht="16.5" thickTop="1" thickBot="1">
      <c r="B1" s="26" t="s">
        <v>39</v>
      </c>
      <c r="C1" s="26" t="s">
        <v>40</v>
      </c>
      <c r="D1" s="26" t="s">
        <v>41</v>
      </c>
      <c r="E1" s="26" t="s">
        <v>37</v>
      </c>
      <c r="F1" s="26" t="s">
        <v>7</v>
      </c>
      <c r="G1" s="24">
        <f>LN(G2)</f>
        <v>4.4742984077085442E-2</v>
      </c>
      <c r="H1" s="25">
        <f>G4</f>
        <v>0.93254086831960192</v>
      </c>
      <c r="I1" t="s">
        <v>37</v>
      </c>
      <c r="J1" t="s">
        <v>7</v>
      </c>
      <c r="K1" s="27">
        <f>LN(K2)</f>
        <v>3.8060014385073386E-2</v>
      </c>
      <c r="L1" s="28">
        <f>K4</f>
        <v>0.93242025625933289</v>
      </c>
      <c r="M1" t="s">
        <v>37</v>
      </c>
      <c r="N1" t="s">
        <v>7</v>
      </c>
      <c r="O1" s="27">
        <f>LN(O2)</f>
        <v>4.4344192567845844E-2</v>
      </c>
      <c r="P1" s="28">
        <f>O4</f>
        <v>0.92112577086386282</v>
      </c>
      <c r="Q1" t="s">
        <v>37</v>
      </c>
      <c r="R1" t="s">
        <v>7</v>
      </c>
      <c r="S1" s="27">
        <f>LN(S2)</f>
        <v>4.5265187324846759E-2</v>
      </c>
      <c r="T1" s="28">
        <f>S4</f>
        <v>0.93169439654311725</v>
      </c>
      <c r="U1" t="s">
        <v>37</v>
      </c>
      <c r="V1" t="s">
        <v>7</v>
      </c>
      <c r="W1" s="27">
        <f>LN(W2)</f>
        <v>4.5522573279120869E-2</v>
      </c>
      <c r="X1" s="28">
        <f>W4</f>
        <v>0.95177449968399896</v>
      </c>
      <c r="Y1" t="s">
        <v>37</v>
      </c>
      <c r="Z1" t="s">
        <v>7</v>
      </c>
      <c r="AA1" s="27">
        <f>LN(AA2)</f>
        <v>4.4709211720178499E-2</v>
      </c>
      <c r="AB1" s="28">
        <f>AA4</f>
        <v>0.93727804715950314</v>
      </c>
      <c r="AC1" t="s">
        <v>37</v>
      </c>
      <c r="AD1" t="s">
        <v>7</v>
      </c>
      <c r="AE1" s="27">
        <f>LN(AE2)</f>
        <v>4.4251798985593428E-2</v>
      </c>
      <c r="AF1" s="28">
        <f>AE4</f>
        <v>0.93526024077050229</v>
      </c>
      <c r="AG1" t="s">
        <v>37</v>
      </c>
      <c r="AH1" t="s">
        <v>7</v>
      </c>
      <c r="AI1" s="27">
        <f>LN(AI2)</f>
        <v>4.4331706986094163E-2</v>
      </c>
      <c r="AJ1" s="28">
        <f>AI4</f>
        <v>0.9273279718213171</v>
      </c>
      <c r="AK1" t="s">
        <v>37</v>
      </c>
      <c r="AL1" t="s">
        <v>7</v>
      </c>
      <c r="AM1" s="27">
        <f>LN(AM2)</f>
        <v>4.5916617184646909E-2</v>
      </c>
      <c r="AN1" s="28">
        <f>AM4</f>
        <v>0.92776595886363944</v>
      </c>
      <c r="AO1" t="s">
        <v>37</v>
      </c>
      <c r="AP1" t="s">
        <v>7</v>
      </c>
      <c r="AQ1" s="27">
        <f>LN(AQ2)</f>
        <v>4.9271539887650061E-2</v>
      </c>
      <c r="AR1" s="28">
        <f>AQ4</f>
        <v>0.9492972673101211</v>
      </c>
    </row>
    <row r="2" spans="1:44" ht="15.75" thickTop="1">
      <c r="B2">
        <v>3.8060014385073386E-2</v>
      </c>
      <c r="C2" s="29">
        <v>0.93242025625933289</v>
      </c>
      <c r="D2">
        <v>82.784000469498807</v>
      </c>
      <c r="E2">
        <v>1883</v>
      </c>
      <c r="F2">
        <v>1.0836584308625921E-4</v>
      </c>
      <c r="G2">
        <f t="array" ref="G2:H6">LOGEST(F2:F10,E2:E10,TRUE, TRUE)</f>
        <v>1.0457590486387762</v>
      </c>
      <c r="H2">
        <v>4.7813861671366518E-41</v>
      </c>
      <c r="I2">
        <v>1900</v>
      </c>
      <c r="J2">
        <v>3.714710252600297E-4</v>
      </c>
      <c r="K2">
        <f t="array" ref="K2:L6">LOGEST(J2:J9,I2:I9,TRUE, TRUE)</f>
        <v>1.0387935735653457</v>
      </c>
      <c r="L2">
        <v>2.1132743807064243E-35</v>
      </c>
      <c r="M2">
        <v>1883</v>
      </c>
      <c r="N2">
        <v>1.0836584308625921E-4</v>
      </c>
      <c r="O2">
        <f t="array" ref="O2:P6">LOGEST(N2:N9,M2:M9,TRUE, TRUE)</f>
        <v>1.0453420919543872</v>
      </c>
      <c r="P2">
        <v>1.042389770400079E-40</v>
      </c>
      <c r="Q2">
        <v>1883</v>
      </c>
      <c r="R2">
        <v>1.0836584308625921E-4</v>
      </c>
      <c r="S2">
        <f t="array" ref="S2:T6">LOGEST(R2:R9,Q2:Q9,TRUE, TRUE)</f>
        <v>1.0463052900224503</v>
      </c>
      <c r="T2">
        <v>1.7114679459136858E-41</v>
      </c>
      <c r="U2">
        <v>1883</v>
      </c>
      <c r="V2">
        <v>1.0836584308625921E-4</v>
      </c>
      <c r="W2">
        <f t="array" ref="W2:X6">LOGEST(V2:V9,U2:U9,TRUE, TRUE)</f>
        <v>1.0465746289685287</v>
      </c>
      <c r="X2">
        <v>9.987056965708769E-42</v>
      </c>
      <c r="Y2">
        <v>1883</v>
      </c>
      <c r="Z2">
        <v>1.0836584308625921E-4</v>
      </c>
      <c r="AA2">
        <f t="array" ref="AA2:AB6">LOGEST(Z2:Z9,Y2:Y9,TRUE, TRUE)</f>
        <v>1.045723731487322</v>
      </c>
      <c r="AB2">
        <v>4.9432609110367681E-41</v>
      </c>
      <c r="AC2">
        <v>1883</v>
      </c>
      <c r="AD2">
        <v>1.0836584308625921E-4</v>
      </c>
      <c r="AE2">
        <f t="array" ref="AE2:AF6">LOGEST(AD2:AD9,AC2:AC9,TRUE, TRUE)</f>
        <v>1.045245513515515</v>
      </c>
      <c r="AF2">
        <v>1.1928098622136211E-40</v>
      </c>
      <c r="AG2">
        <v>1883</v>
      </c>
      <c r="AH2">
        <v>1.0836584308625921E-4</v>
      </c>
      <c r="AI2">
        <f t="array" ref="AI2:AJ6">LOGEST(AH2:AH9,AG2:AG9,TRUE, TRUE)</f>
        <v>1.0453290403317184</v>
      </c>
      <c r="AJ2">
        <v>1.0419217307903789E-40</v>
      </c>
      <c r="AK2">
        <v>1883</v>
      </c>
      <c r="AL2">
        <v>1.0836584308625921E-4</v>
      </c>
      <c r="AM2">
        <f t="array" ref="AM2:AN6">LOGEST(AL2:AL9,AK2:AK9,TRUE, TRUE)</f>
        <v>1.0469871065845602</v>
      </c>
      <c r="AN2">
        <v>5.1094685904107652E-42</v>
      </c>
      <c r="AO2">
        <v>1883</v>
      </c>
      <c r="AP2">
        <v>1.0836584308625921E-4</v>
      </c>
      <c r="AQ2">
        <f t="array" ref="AQ2:AR6">LOGEST(AP2:AP9,AO2:AO9,TRUE, TRUE)</f>
        <v>1.0505055661780074</v>
      </c>
      <c r="AR2">
        <v>8.3308392956902535E-45</v>
      </c>
    </row>
    <row r="3" spans="1:44">
      <c r="B3">
        <v>4.4344192567845844E-2</v>
      </c>
      <c r="C3" s="29">
        <v>0.92112577086386282</v>
      </c>
      <c r="D3">
        <v>70.070474040944063</v>
      </c>
      <c r="E3">
        <v>1900</v>
      </c>
      <c r="F3">
        <v>3.714710252600297E-4</v>
      </c>
      <c r="G3">
        <v>4.5484388667474899E-3</v>
      </c>
      <c r="H3">
        <v>8.775814234439169</v>
      </c>
      <c r="I3">
        <v>1910</v>
      </c>
      <c r="J3">
        <v>7.2254335260115603E-4</v>
      </c>
      <c r="K3">
        <v>4.1830758867006483E-3</v>
      </c>
      <c r="L3">
        <v>8.0948192924100297</v>
      </c>
      <c r="M3">
        <v>1910</v>
      </c>
      <c r="N3">
        <v>7.2254335260115603E-4</v>
      </c>
      <c r="O3">
        <v>5.2974787556618833E-3</v>
      </c>
      <c r="P3">
        <v>10.240330802252908</v>
      </c>
      <c r="Q3">
        <v>1900</v>
      </c>
      <c r="R3">
        <v>3.714710252600297E-4</v>
      </c>
      <c r="S3">
        <v>5.00357162849415E-3</v>
      </c>
      <c r="T3">
        <v>9.6660257899610684</v>
      </c>
      <c r="U3">
        <v>1900</v>
      </c>
      <c r="V3">
        <v>3.714710252600297E-4</v>
      </c>
      <c r="W3">
        <v>4.1833337758662567E-3</v>
      </c>
      <c r="X3">
        <v>8.0762843442974699</v>
      </c>
      <c r="Y3">
        <v>1900</v>
      </c>
      <c r="Z3">
        <v>3.714710252600297E-4</v>
      </c>
      <c r="AA3">
        <v>4.7216843519639279E-3</v>
      </c>
      <c r="AB3">
        <v>9.1097293353044027</v>
      </c>
      <c r="AC3">
        <v>1900</v>
      </c>
      <c r="AD3">
        <v>3.714710252600297E-4</v>
      </c>
      <c r="AE3">
        <v>4.7530743692608497E-3</v>
      </c>
      <c r="AF3">
        <v>9.1643306036565253</v>
      </c>
      <c r="AG3">
        <v>1900</v>
      </c>
      <c r="AH3">
        <v>3.714710252600297E-4</v>
      </c>
      <c r="AI3">
        <v>5.0664736623585336E-3</v>
      </c>
      <c r="AJ3">
        <v>9.7622002844870064</v>
      </c>
      <c r="AK3">
        <v>1900</v>
      </c>
      <c r="AL3">
        <v>3.714710252600297E-4</v>
      </c>
      <c r="AM3">
        <v>5.2305336316757298E-3</v>
      </c>
      <c r="AN3">
        <v>10.071678919917378</v>
      </c>
      <c r="AO3">
        <v>1900</v>
      </c>
      <c r="AP3">
        <v>3.714710252600297E-4</v>
      </c>
      <c r="AQ3">
        <v>4.6487380867186578E-3</v>
      </c>
      <c r="AR3">
        <v>8.9454678146917459</v>
      </c>
    </row>
    <row r="4" spans="1:44" ht="15.75" thickBot="1">
      <c r="B4">
        <v>4.5265187324846759E-2</v>
      </c>
      <c r="C4" s="29">
        <v>0.93169439654311725</v>
      </c>
      <c r="D4">
        <v>81.840524003092199</v>
      </c>
      <c r="E4">
        <v>1910</v>
      </c>
      <c r="F4">
        <v>7.2254335260115603E-4</v>
      </c>
      <c r="G4">
        <v>0.93254086831960192</v>
      </c>
      <c r="H4">
        <v>0.3696164401216202</v>
      </c>
      <c r="I4">
        <v>1920</v>
      </c>
      <c r="J4">
        <v>1.5873015873015873E-3</v>
      </c>
      <c r="K4">
        <v>0.93242025625933289</v>
      </c>
      <c r="L4">
        <v>0.27109430143469437</v>
      </c>
      <c r="M4">
        <v>1920</v>
      </c>
      <c r="N4">
        <v>1.5873015873015873E-3</v>
      </c>
      <c r="O4">
        <v>0.92112577086386282</v>
      </c>
      <c r="P4">
        <v>0.39794168883578912</v>
      </c>
      <c r="Q4">
        <v>1920</v>
      </c>
      <c r="R4">
        <v>1.5873015873015873E-3</v>
      </c>
      <c r="S4">
        <v>0.93169439654311725</v>
      </c>
      <c r="T4">
        <v>0.39359619134653234</v>
      </c>
      <c r="U4">
        <v>1910</v>
      </c>
      <c r="V4">
        <v>7.2254335260115603E-4</v>
      </c>
      <c r="W4">
        <v>0.95177449968399896</v>
      </c>
      <c r="X4">
        <v>0.33747539812352201</v>
      </c>
      <c r="Y4">
        <v>1910</v>
      </c>
      <c r="Z4">
        <v>7.2254335260115603E-4</v>
      </c>
      <c r="AA4">
        <v>0.93727804715950314</v>
      </c>
      <c r="AB4">
        <v>0.38367498838301084</v>
      </c>
      <c r="AC4">
        <v>1910</v>
      </c>
      <c r="AD4">
        <v>7.2254335260115603E-4</v>
      </c>
      <c r="AE4">
        <v>0.93526024077050229</v>
      </c>
      <c r="AF4">
        <v>0.38240469851036246</v>
      </c>
      <c r="AG4">
        <v>1910</v>
      </c>
      <c r="AH4">
        <v>7.2254335260115603E-4</v>
      </c>
      <c r="AI4">
        <v>0.9273279718213171</v>
      </c>
      <c r="AJ4">
        <v>0.39628359027044852</v>
      </c>
      <c r="AK4">
        <v>1910</v>
      </c>
      <c r="AL4">
        <v>7.2254335260115603E-4</v>
      </c>
      <c r="AM4">
        <v>0.92776595886363944</v>
      </c>
      <c r="AN4">
        <v>0.38924009801789483</v>
      </c>
      <c r="AO4">
        <v>1910</v>
      </c>
      <c r="AP4">
        <v>7.2254335260115603E-4</v>
      </c>
      <c r="AQ4">
        <v>0.9492972673101211</v>
      </c>
      <c r="AR4">
        <v>0.31981409159152097</v>
      </c>
    </row>
    <row r="5" spans="1:44" ht="16.5" thickTop="1" thickBot="1">
      <c r="B5">
        <v>4.5522573279120869E-2</v>
      </c>
      <c r="C5" s="29">
        <v>0.95177449968399896</v>
      </c>
      <c r="D5">
        <v>118.41550550402941</v>
      </c>
      <c r="E5">
        <v>1920</v>
      </c>
      <c r="F5">
        <v>1.5873015873015873E-3</v>
      </c>
      <c r="G5">
        <v>96.766529832669377</v>
      </c>
      <c r="H5">
        <v>7</v>
      </c>
      <c r="I5">
        <v>1930</v>
      </c>
      <c r="J5">
        <v>1.9646365422396855E-3</v>
      </c>
      <c r="K5" s="25">
        <v>82.784000469498807</v>
      </c>
      <c r="L5">
        <v>6</v>
      </c>
      <c r="M5">
        <v>1930</v>
      </c>
      <c r="N5">
        <v>1.9646365422396855E-3</v>
      </c>
      <c r="O5" s="25">
        <v>70.070474040944063</v>
      </c>
      <c r="P5">
        <v>6</v>
      </c>
      <c r="Q5">
        <v>1930</v>
      </c>
      <c r="R5">
        <v>1.9646365422396855E-3</v>
      </c>
      <c r="S5" s="25">
        <v>81.840524003092199</v>
      </c>
      <c r="T5">
        <v>6</v>
      </c>
      <c r="U5">
        <v>1930</v>
      </c>
      <c r="V5">
        <v>1.9646365422396855E-3</v>
      </c>
      <c r="W5" s="25">
        <v>118.41550550402941</v>
      </c>
      <c r="X5">
        <v>6</v>
      </c>
      <c r="Y5">
        <v>1920</v>
      </c>
      <c r="Z5">
        <v>1.5873015873015873E-3</v>
      </c>
      <c r="AA5" s="25">
        <v>89.660286841803341</v>
      </c>
      <c r="AB5">
        <v>6</v>
      </c>
      <c r="AC5">
        <v>1920</v>
      </c>
      <c r="AD5">
        <v>1.5873015873015873E-3</v>
      </c>
      <c r="AE5" s="25">
        <v>86.67875060718778</v>
      </c>
      <c r="AF5">
        <v>6</v>
      </c>
      <c r="AG5">
        <v>1920</v>
      </c>
      <c r="AH5">
        <v>1.5873015873015873E-3</v>
      </c>
      <c r="AI5" s="25">
        <v>76.562715674419408</v>
      </c>
      <c r="AJ5">
        <v>6</v>
      </c>
      <c r="AK5">
        <v>1920</v>
      </c>
      <c r="AL5">
        <v>1.5873015873015873E-3</v>
      </c>
      <c r="AM5" s="25">
        <v>77.063330053394594</v>
      </c>
      <c r="AN5">
        <v>6</v>
      </c>
      <c r="AO5">
        <v>1920</v>
      </c>
      <c r="AP5">
        <v>1.5873015873015873E-3</v>
      </c>
      <c r="AQ5" s="25">
        <v>112.33681700548051</v>
      </c>
      <c r="AR5">
        <v>6</v>
      </c>
    </row>
    <row r="6" spans="1:44" ht="15.75" thickTop="1">
      <c r="B6">
        <v>4.4709211720178499E-2</v>
      </c>
      <c r="C6" s="29">
        <v>0.93727804715950314</v>
      </c>
      <c r="D6">
        <v>89.660286841803341</v>
      </c>
      <c r="E6">
        <v>1930</v>
      </c>
      <c r="F6">
        <v>1.9646365422396855E-3</v>
      </c>
      <c r="G6">
        <v>13.219886508981967</v>
      </c>
      <c r="H6">
        <v>0.95631418965725468</v>
      </c>
      <c r="I6">
        <v>1940</v>
      </c>
      <c r="J6">
        <v>3.0959752321981426E-3</v>
      </c>
      <c r="K6">
        <v>6.083971718966354</v>
      </c>
      <c r="L6">
        <v>0.44095272162218968</v>
      </c>
      <c r="M6">
        <v>1940</v>
      </c>
      <c r="N6">
        <v>3.0959752321981426E-3</v>
      </c>
      <c r="O6">
        <v>11.096191239063925</v>
      </c>
      <c r="P6">
        <v>0.95014552628088011</v>
      </c>
      <c r="Q6">
        <v>1940</v>
      </c>
      <c r="R6">
        <v>3.0959752321981426E-3</v>
      </c>
      <c r="S6">
        <v>12.678567174680923</v>
      </c>
      <c r="T6">
        <v>0.92950777105497651</v>
      </c>
      <c r="U6">
        <v>1940</v>
      </c>
      <c r="V6">
        <v>3.0959752321981426E-3</v>
      </c>
      <c r="W6">
        <v>13.486299806032955</v>
      </c>
      <c r="X6">
        <v>0.68333786603177804</v>
      </c>
      <c r="Y6">
        <v>1940</v>
      </c>
      <c r="Z6">
        <v>3.0959752321981426E-3</v>
      </c>
      <c r="AA6">
        <v>13.198576720058655</v>
      </c>
      <c r="AB6">
        <v>0.88323898026422099</v>
      </c>
      <c r="AC6">
        <v>1930</v>
      </c>
      <c r="AD6">
        <v>1.9646365422396855E-3</v>
      </c>
      <c r="AE6">
        <v>12.675324373521311</v>
      </c>
      <c r="AF6">
        <v>0.87740012065680728</v>
      </c>
      <c r="AG6">
        <v>1930</v>
      </c>
      <c r="AH6">
        <v>1.9646365422396855E-3</v>
      </c>
      <c r="AI6">
        <v>12.023461232102388</v>
      </c>
      <c r="AJ6">
        <v>0.94224410350582022</v>
      </c>
      <c r="AK6">
        <v>1930</v>
      </c>
      <c r="AL6">
        <v>1.9646365422396855E-3</v>
      </c>
      <c r="AM6">
        <v>11.675699751160991</v>
      </c>
      <c r="AN6">
        <v>0.90904712342988214</v>
      </c>
      <c r="AO6">
        <v>1930</v>
      </c>
      <c r="AP6">
        <v>1.9646365422396855E-3</v>
      </c>
      <c r="AQ6">
        <v>11.489927954266747</v>
      </c>
      <c r="AR6">
        <v>0.6136863190830586</v>
      </c>
    </row>
    <row r="7" spans="1:44">
      <c r="B7">
        <v>4.4251798985593428E-2</v>
      </c>
      <c r="C7" s="29">
        <v>0.93526024077050229</v>
      </c>
      <c r="D7">
        <v>86.67875060718778</v>
      </c>
      <c r="E7">
        <v>1940</v>
      </c>
      <c r="F7">
        <v>3.0959752321981426E-3</v>
      </c>
      <c r="G7" t="s">
        <v>42</v>
      </c>
      <c r="H7">
        <f>TINV(0.0455,H5)</f>
        <v>2.4288090818068513</v>
      </c>
      <c r="I7">
        <v>1950</v>
      </c>
      <c r="J7">
        <v>4.1493775933609959E-3</v>
      </c>
      <c r="K7" t="s">
        <v>42</v>
      </c>
      <c r="L7">
        <f>TINV(0.0455,L5)</f>
        <v>2.5165283449900864</v>
      </c>
      <c r="M7">
        <v>1950</v>
      </c>
      <c r="N7">
        <v>4.1493775933609959E-3</v>
      </c>
      <c r="O7" t="s">
        <v>42</v>
      </c>
      <c r="P7">
        <f>TINV(0.0455,P5)</f>
        <v>2.5165283449900864</v>
      </c>
      <c r="Q7">
        <v>1950</v>
      </c>
      <c r="R7">
        <v>4.1493775933609959E-3</v>
      </c>
      <c r="S7" t="s">
        <v>42</v>
      </c>
      <c r="T7">
        <f>TINV(0.0455,T5)</f>
        <v>2.5165283449900864</v>
      </c>
      <c r="U7">
        <v>1950</v>
      </c>
      <c r="V7">
        <v>4.1493775933609959E-3</v>
      </c>
      <c r="W7" t="s">
        <v>42</v>
      </c>
      <c r="X7">
        <f>TINV(0.0455,X5)</f>
        <v>2.5165283449900864</v>
      </c>
      <c r="Y7">
        <v>1950</v>
      </c>
      <c r="Z7">
        <v>4.1493775933609959E-3</v>
      </c>
      <c r="AA7" t="s">
        <v>42</v>
      </c>
      <c r="AB7">
        <f>TINV(0.0455,AB5)</f>
        <v>2.5165283449900864</v>
      </c>
      <c r="AC7">
        <v>1950</v>
      </c>
      <c r="AD7">
        <v>4.1493775933609959E-3</v>
      </c>
      <c r="AE7" t="s">
        <v>42</v>
      </c>
      <c r="AF7">
        <f>TINV(0.0455,AF5)</f>
        <v>2.5165283449900864</v>
      </c>
      <c r="AG7">
        <v>1940</v>
      </c>
      <c r="AH7">
        <v>3.0959752321981426E-3</v>
      </c>
      <c r="AI7" t="s">
        <v>42</v>
      </c>
      <c r="AJ7">
        <f>TINV(0.0455,AJ5)</f>
        <v>2.5165283449900864</v>
      </c>
      <c r="AK7">
        <v>1940</v>
      </c>
      <c r="AL7">
        <v>3.0959752321981426E-3</v>
      </c>
      <c r="AM7" t="s">
        <v>42</v>
      </c>
      <c r="AN7">
        <f>TINV(0.0455,AN5)</f>
        <v>2.5165283449900864</v>
      </c>
      <c r="AO7">
        <v>1940</v>
      </c>
      <c r="AP7">
        <v>3.0959752321981426E-3</v>
      </c>
    </row>
    <row r="8" spans="1:44">
      <c r="B8">
        <v>4.4331706986094163E-2</v>
      </c>
      <c r="C8" s="29">
        <v>0.9273279718213171</v>
      </c>
      <c r="D8">
        <v>76.562715674419408</v>
      </c>
      <c r="E8">
        <v>1950</v>
      </c>
      <c r="F8">
        <v>4.1493775933609959E-3</v>
      </c>
      <c r="G8" t="s">
        <v>43</v>
      </c>
      <c r="H8">
        <f>H7*G3</f>
        <v>1.1047289627599566E-2</v>
      </c>
      <c r="I8">
        <v>1960</v>
      </c>
      <c r="J8">
        <v>4.830917874396135E-3</v>
      </c>
      <c r="K8" t="s">
        <v>43</v>
      </c>
      <c r="L8">
        <f>L7*K3</f>
        <v>1.052682903812672E-2</v>
      </c>
      <c r="M8">
        <v>1960</v>
      </c>
      <c r="N8">
        <v>4.830917874396135E-3</v>
      </c>
      <c r="O8" t="s">
        <v>43</v>
      </c>
      <c r="P8">
        <f>P7*O3</f>
        <v>1.3331255445605941E-2</v>
      </c>
      <c r="Q8">
        <v>1960</v>
      </c>
      <c r="R8">
        <v>4.830917874396135E-3</v>
      </c>
      <c r="S8" t="s">
        <v>43</v>
      </c>
      <c r="T8">
        <f>T7*S3</f>
        <v>1.2591629829293734E-2</v>
      </c>
      <c r="U8">
        <v>1960</v>
      </c>
      <c r="V8">
        <v>4.830917874396135E-3</v>
      </c>
      <c r="W8" t="s">
        <v>43</v>
      </c>
      <c r="X8">
        <f>X7*W3</f>
        <v>1.0527478023521841E-2</v>
      </c>
      <c r="Y8">
        <v>1960</v>
      </c>
      <c r="Z8">
        <v>4.830917874396135E-3</v>
      </c>
      <c r="AA8" t="s">
        <v>43</v>
      </c>
      <c r="AB8">
        <f>AB7*AA3</f>
        <v>1.1882252507813372E-2</v>
      </c>
      <c r="AC8">
        <v>1960</v>
      </c>
      <c r="AD8">
        <v>4.830917874396135E-3</v>
      </c>
      <c r="AE8" t="s">
        <v>43</v>
      </c>
      <c r="AF8">
        <f>AF7*AE3</f>
        <v>1.1961246376090804E-2</v>
      </c>
      <c r="AG8">
        <v>1960</v>
      </c>
      <c r="AH8">
        <v>4.830917874396135E-3</v>
      </c>
      <c r="AI8" t="s">
        <v>43</v>
      </c>
      <c r="AJ8">
        <f>AJ7*AI3</f>
        <v>1.2749924580470983E-2</v>
      </c>
      <c r="AK8">
        <v>1950</v>
      </c>
      <c r="AL8">
        <v>4.1493775933609959E-3</v>
      </c>
      <c r="AM8" t="s">
        <v>43</v>
      </c>
      <c r="AN8">
        <f>AN7*AM3</f>
        <v>1.316278614353591E-2</v>
      </c>
      <c r="AO8">
        <v>1950</v>
      </c>
      <c r="AP8">
        <v>4.1493775933609959E-3</v>
      </c>
    </row>
    <row r="9" spans="1:44">
      <c r="B9">
        <v>4.5916617184646909E-2</v>
      </c>
      <c r="C9" s="29">
        <v>0.92776595886363944</v>
      </c>
      <c r="D9">
        <v>77.063330053394594</v>
      </c>
      <c r="E9">
        <v>1960</v>
      </c>
      <c r="F9">
        <v>4.830917874396135E-3</v>
      </c>
      <c r="G9" t="s">
        <v>44</v>
      </c>
      <c r="H9">
        <f>G2+H8</f>
        <v>1.0568063382663757</v>
      </c>
      <c r="I9">
        <v>1970</v>
      </c>
      <c r="J9">
        <v>5.7142857142857143E-3</v>
      </c>
      <c r="K9" t="s">
        <v>44</v>
      </c>
      <c r="L9">
        <f>K2+L8</f>
        <v>1.0493204026034724</v>
      </c>
      <c r="M9">
        <v>1970</v>
      </c>
      <c r="N9">
        <v>5.7142857142857143E-3</v>
      </c>
      <c r="O9" t="s">
        <v>44</v>
      </c>
      <c r="P9">
        <f>O2+P8</f>
        <v>1.0586733473999932</v>
      </c>
      <c r="Q9">
        <v>1970</v>
      </c>
      <c r="R9">
        <v>5.7142857142857143E-3</v>
      </c>
      <c r="S9" t="s">
        <v>44</v>
      </c>
      <c r="T9">
        <f>S2+T8</f>
        <v>1.0588969198517439</v>
      </c>
      <c r="U9">
        <v>1970</v>
      </c>
      <c r="V9">
        <v>5.7142857142857143E-3</v>
      </c>
      <c r="W9" t="s">
        <v>44</v>
      </c>
      <c r="X9">
        <f>W2+X8</f>
        <v>1.0571021069920505</v>
      </c>
      <c r="Y9">
        <v>1970</v>
      </c>
      <c r="Z9">
        <v>5.7142857142857143E-3</v>
      </c>
      <c r="AA9" t="s">
        <v>44</v>
      </c>
      <c r="AB9">
        <f>AA2+AB8</f>
        <v>1.0576059839951353</v>
      </c>
      <c r="AC9">
        <v>1970</v>
      </c>
      <c r="AD9">
        <v>5.7142857142857143E-3</v>
      </c>
      <c r="AE9" t="s">
        <v>44</v>
      </c>
      <c r="AF9">
        <f>AE2+AF8</f>
        <v>1.0572067598916057</v>
      </c>
      <c r="AG9">
        <v>1970</v>
      </c>
      <c r="AH9">
        <v>5.7142857142857143E-3</v>
      </c>
      <c r="AI9" t="s">
        <v>44</v>
      </c>
      <c r="AJ9">
        <f>AI2+AJ8</f>
        <v>1.0580789649121893</v>
      </c>
      <c r="AK9">
        <v>1970</v>
      </c>
      <c r="AL9">
        <v>5.7142857142857143E-3</v>
      </c>
      <c r="AM9" t="s">
        <v>44</v>
      </c>
      <c r="AN9">
        <f>AM2+AN8</f>
        <v>1.0601498927280961</v>
      </c>
      <c r="AO9">
        <v>1960</v>
      </c>
      <c r="AP9">
        <v>4.830917874396135E-3</v>
      </c>
    </row>
    <row r="10" spans="1:44">
      <c r="B10">
        <v>4.9271539887650061E-2</v>
      </c>
      <c r="C10" s="29">
        <v>0.9492972673101211</v>
      </c>
      <c r="D10">
        <v>112.33681700548051</v>
      </c>
      <c r="E10">
        <v>1970</v>
      </c>
      <c r="F10">
        <v>5.7142857142857143E-3</v>
      </c>
      <c r="G10" t="s">
        <v>45</v>
      </c>
      <c r="H10">
        <f>G2-H8</f>
        <v>1.0347117590111767</v>
      </c>
      <c r="K10" t="s">
        <v>45</v>
      </c>
      <c r="L10">
        <f>K2-L8</f>
        <v>1.0282667445272191</v>
      </c>
      <c r="O10" t="s">
        <v>45</v>
      </c>
      <c r="P10">
        <f>O2-P8</f>
        <v>1.0320108365087812</v>
      </c>
      <c r="S10" t="s">
        <v>45</v>
      </c>
      <c r="T10">
        <f>S2-T8</f>
        <v>1.0337136601931567</v>
      </c>
      <c r="W10" t="s">
        <v>45</v>
      </c>
      <c r="X10">
        <f>W2-X8</f>
        <v>1.0360471509450069</v>
      </c>
      <c r="AA10" t="s">
        <v>45</v>
      </c>
      <c r="AB10">
        <f>AA2-AB8</f>
        <v>1.0338414789795087</v>
      </c>
      <c r="AE10" t="s">
        <v>45</v>
      </c>
      <c r="AF10">
        <f>AE2-AF8</f>
        <v>1.0332842671394242</v>
      </c>
      <c r="AI10" t="s">
        <v>45</v>
      </c>
      <c r="AJ10">
        <f>AI2-AJ8</f>
        <v>1.0325791157512474</v>
      </c>
      <c r="AM10" t="s">
        <v>45</v>
      </c>
      <c r="AN10">
        <f>AM2-AN8</f>
        <v>1.0338243204410242</v>
      </c>
    </row>
    <row r="11" spans="1:44">
      <c r="A11" t="s">
        <v>61</v>
      </c>
      <c r="B11" s="26">
        <f>AVERAGE(B2:B10)</f>
        <v>4.4630315813449985E-2</v>
      </c>
      <c r="C11" s="26">
        <f>AVERAGE(C2:C10)</f>
        <v>0.93488271214171048</v>
      </c>
      <c r="D11" s="26">
        <f>AVERAGE(D2:D10)</f>
        <v>88.379156022205564</v>
      </c>
      <c r="E11" s="26">
        <f>AVERAGE(E2:E10)</f>
        <v>1929.2222222222222</v>
      </c>
      <c r="F11" s="26">
        <f>AVERAGE(F2:F10)</f>
        <v>2.5049860849699675E-3</v>
      </c>
      <c r="G11" t="s">
        <v>46</v>
      </c>
      <c r="H11" s="30">
        <f>LN(G2)</f>
        <v>4.4742984077085442E-2</v>
      </c>
      <c r="K11" t="s">
        <v>46</v>
      </c>
      <c r="L11" s="30">
        <f>LN(K2)</f>
        <v>3.8060014385073386E-2</v>
      </c>
      <c r="O11" t="s">
        <v>46</v>
      </c>
      <c r="P11" s="30">
        <f>LN(O2)</f>
        <v>4.4344192567845844E-2</v>
      </c>
      <c r="S11" t="s">
        <v>46</v>
      </c>
      <c r="T11" s="30">
        <f>LN(S2)</f>
        <v>4.5265187324846759E-2</v>
      </c>
      <c r="W11" t="s">
        <v>46</v>
      </c>
      <c r="X11" s="30">
        <f>LN(W2)</f>
        <v>4.5522573279120869E-2</v>
      </c>
      <c r="AA11" t="s">
        <v>46</v>
      </c>
      <c r="AB11" s="30">
        <f>LN(AA2)</f>
        <v>4.4709211720178499E-2</v>
      </c>
      <c r="AE11" t="s">
        <v>46</v>
      </c>
      <c r="AF11" s="30">
        <f>LN(AE2)</f>
        <v>4.4251798985593428E-2</v>
      </c>
      <c r="AI11" t="s">
        <v>46</v>
      </c>
      <c r="AJ11" s="30">
        <f>LN(AI2)</f>
        <v>4.4331706986094163E-2</v>
      </c>
      <c r="AM11" t="s">
        <v>46</v>
      </c>
      <c r="AN11" s="30">
        <f>LN(AM2)</f>
        <v>4.5916617184646909E-2</v>
      </c>
    </row>
    <row r="12" spans="1:44">
      <c r="A12" t="s">
        <v>62</v>
      </c>
      <c r="B12" s="26">
        <f>STDEV(B2:B10)</f>
        <v>2.9129905488550906E-3</v>
      </c>
      <c r="C12" s="26">
        <f>STDEV(C2:C10)</f>
        <v>1.0075941655563369E-2</v>
      </c>
      <c r="D12" s="26">
        <f>STDEV(D2:D10)</f>
        <v>16.422651943339897</v>
      </c>
      <c r="E12" s="26">
        <f>STDEV(E2:E10)</f>
        <v>28.730548975689555</v>
      </c>
      <c r="F12" s="26">
        <f>STDEV(F2:F10)</f>
        <v>2.042356300280981E-3</v>
      </c>
      <c r="G12" t="s">
        <v>47</v>
      </c>
      <c r="H12" s="30">
        <f>LN(H9)</f>
        <v>5.5251471810543788E-2</v>
      </c>
      <c r="K12" t="s">
        <v>47</v>
      </c>
      <c r="L12" s="30">
        <f>LN(L9)</f>
        <v>4.8142719006297692E-2</v>
      </c>
      <c r="O12" t="s">
        <v>47</v>
      </c>
      <c r="P12" s="30">
        <f>LN(P9)</f>
        <v>5.7016565213234741E-2</v>
      </c>
      <c r="S12" t="s">
        <v>47</v>
      </c>
      <c r="T12" s="30">
        <f>LN(T9)</f>
        <v>5.722772463121395E-2</v>
      </c>
      <c r="W12" t="s">
        <v>47</v>
      </c>
      <c r="X12" s="30">
        <f>LN(X9)</f>
        <v>5.5531302971886916E-2</v>
      </c>
      <c r="AA12" t="s">
        <v>47</v>
      </c>
      <c r="AB12" s="30">
        <f>LN(AB9)</f>
        <v>5.6007848188475366E-2</v>
      </c>
      <c r="AE12" t="s">
        <v>47</v>
      </c>
      <c r="AF12" s="30">
        <f>LN(AF9)</f>
        <v>5.5630297873984554E-2</v>
      </c>
      <c r="AI12" t="s">
        <v>47</v>
      </c>
      <c r="AJ12" s="30">
        <f>LN(AJ9)</f>
        <v>5.6454966673841527E-2</v>
      </c>
      <c r="AM12" t="s">
        <v>47</v>
      </c>
      <c r="AN12" s="30">
        <f>LN(AN9)</f>
        <v>5.8410306360826836E-2</v>
      </c>
    </row>
    <row r="13" spans="1:44">
      <c r="A13" t="s">
        <v>63</v>
      </c>
      <c r="B13" s="26">
        <f>MIN(B2:B10)</f>
        <v>3.8060014385073386E-2</v>
      </c>
      <c r="C13" s="26">
        <f>MIN(C2:C10)</f>
        <v>0.92112577086386282</v>
      </c>
      <c r="D13" s="26">
        <f>MIN(D2:D10)</f>
        <v>70.070474040944063</v>
      </c>
      <c r="E13" s="26">
        <f>MIN(E2:E10)</f>
        <v>1883</v>
      </c>
      <c r="F13" s="26">
        <f>MIN(F2:F10)</f>
        <v>1.0836584308625921E-4</v>
      </c>
      <c r="G13" t="s">
        <v>48</v>
      </c>
      <c r="H13" s="30">
        <f>LN(H10)</f>
        <v>3.4122894221750057E-2</v>
      </c>
      <c r="K13" t="s">
        <v>48</v>
      </c>
      <c r="L13" s="30">
        <f>LN(L10)</f>
        <v>2.7874612486171801E-2</v>
      </c>
      <c r="O13" t="s">
        <v>48</v>
      </c>
      <c r="P13" s="30">
        <f>LN(P10)</f>
        <v>3.1509167497246263E-2</v>
      </c>
      <c r="S13" t="s">
        <v>48</v>
      </c>
      <c r="T13" s="30">
        <f>LN(T10)</f>
        <v>3.3157813357609915E-2</v>
      </c>
      <c r="W13" t="s">
        <v>48</v>
      </c>
      <c r="X13" s="30">
        <f>LN(X10)</f>
        <v>3.5412655296809516E-2</v>
      </c>
      <c r="AA13" t="s">
        <v>48</v>
      </c>
      <c r="AB13" s="30">
        <f>LN(AB10)</f>
        <v>3.3281455802827625E-2</v>
      </c>
      <c r="AE13" t="s">
        <v>48</v>
      </c>
      <c r="AF13" s="30">
        <f>LN(AF10)</f>
        <v>3.2742338282157481E-2</v>
      </c>
      <c r="AI13" t="s">
        <v>48</v>
      </c>
      <c r="AJ13" s="30">
        <f>LN(AJ10)</f>
        <v>3.2059668342409794E-2</v>
      </c>
      <c r="AM13" t="s">
        <v>48</v>
      </c>
      <c r="AN13" s="30">
        <f>LN(AN10)</f>
        <v>3.3264858789432424E-2</v>
      </c>
    </row>
    <row r="14" spans="1:44">
      <c r="A14" t="s">
        <v>64</v>
      </c>
      <c r="B14" s="26">
        <f>MAX(B2:B10)</f>
        <v>4.9271539887650061E-2</v>
      </c>
      <c r="C14" s="26">
        <f>MAX(C2:C10)</f>
        <v>0.95177449968399896</v>
      </c>
      <c r="D14" s="26">
        <f>MAX(D2:D10)</f>
        <v>118.41550550402941</v>
      </c>
      <c r="E14" s="26">
        <f>MAX(E2:E10)</f>
        <v>1970</v>
      </c>
      <c r="F14" s="26">
        <f>MAX(F2:F10)</f>
        <v>5.7142857142857143E-3</v>
      </c>
      <c r="G14" t="s">
        <v>49</v>
      </c>
      <c r="H14" s="30">
        <f>H12-H11</f>
        <v>1.0508487733458347E-2</v>
      </c>
      <c r="K14" t="s">
        <v>49</v>
      </c>
      <c r="L14" s="30">
        <f>L12-L11</f>
        <v>1.0082704621224306E-2</v>
      </c>
      <c r="O14" t="s">
        <v>49</v>
      </c>
      <c r="P14" s="30">
        <f>P12-P11</f>
        <v>1.2672372645388896E-2</v>
      </c>
      <c r="S14" t="s">
        <v>49</v>
      </c>
      <c r="T14" s="30">
        <f>T12-T11</f>
        <v>1.1962537306367191E-2</v>
      </c>
      <c r="W14" t="s">
        <v>49</v>
      </c>
      <c r="X14" s="30">
        <f>X12-X11</f>
        <v>1.0008729692766047E-2</v>
      </c>
      <c r="AA14" t="s">
        <v>49</v>
      </c>
      <c r="AB14" s="30">
        <f>AB12-AB11</f>
        <v>1.1298636468296867E-2</v>
      </c>
      <c r="AE14" t="s">
        <v>49</v>
      </c>
      <c r="AF14" s="30">
        <f>AF12-AF11</f>
        <v>1.1378498888391125E-2</v>
      </c>
      <c r="AI14" t="s">
        <v>49</v>
      </c>
      <c r="AJ14" s="30">
        <f>AJ12-AJ11</f>
        <v>1.2123259687747363E-2</v>
      </c>
      <c r="AM14" t="s">
        <v>49</v>
      </c>
      <c r="AN14" s="30">
        <f>AN12-AN11</f>
        <v>1.2493689176179927E-2</v>
      </c>
    </row>
    <row r="15" spans="1:44">
      <c r="A15" t="s">
        <v>65</v>
      </c>
      <c r="B15" s="26">
        <f>ABS(B14-B13)</f>
        <v>1.1211525502576675E-2</v>
      </c>
      <c r="C15" s="26">
        <f>ABS(C14-C13)</f>
        <v>3.064872882013614E-2</v>
      </c>
      <c r="D15" s="26">
        <f>ABS(D14-D13)</f>
        <v>48.345031463085348</v>
      </c>
      <c r="E15" s="26">
        <f>ABS(E14-E13)</f>
        <v>87</v>
      </c>
      <c r="F15" s="26">
        <f>ABS(F14-F13)</f>
        <v>5.6059198711994555E-3</v>
      </c>
      <c r="G15" t="s">
        <v>50</v>
      </c>
      <c r="H15" s="30">
        <f>H11-H13</f>
        <v>1.0620089855335385E-2</v>
      </c>
      <c r="K15" t="s">
        <v>50</v>
      </c>
      <c r="L15" s="30">
        <f>L11-L13</f>
        <v>1.0185401898901585E-2</v>
      </c>
      <c r="O15" t="s">
        <v>50</v>
      </c>
      <c r="P15" s="30">
        <f>P11-P13</f>
        <v>1.2835025070599582E-2</v>
      </c>
      <c r="S15" t="s">
        <v>50</v>
      </c>
      <c r="T15" s="30">
        <f>T11-T13</f>
        <v>1.2107373967236844E-2</v>
      </c>
      <c r="W15" t="s">
        <v>50</v>
      </c>
      <c r="X15" s="30">
        <f>X11-X13</f>
        <v>1.0109917982311353E-2</v>
      </c>
      <c r="AA15" t="s">
        <v>50</v>
      </c>
      <c r="AB15" s="30">
        <f>AB11-AB13</f>
        <v>1.1427755917350874E-2</v>
      </c>
      <c r="AE15" t="s">
        <v>50</v>
      </c>
      <c r="AF15" s="30">
        <f>AF11-AF13</f>
        <v>1.1509460703435948E-2</v>
      </c>
      <c r="AI15" t="s">
        <v>50</v>
      </c>
      <c r="AJ15" s="30">
        <f>AJ11-AJ13</f>
        <v>1.2272038643684369E-2</v>
      </c>
      <c r="AM15" t="s">
        <v>50</v>
      </c>
      <c r="AN15" s="30">
        <f>AN11-AN13</f>
        <v>1.2651758395214485E-2</v>
      </c>
    </row>
    <row r="16" spans="1:44">
      <c r="A16" t="s">
        <v>66</v>
      </c>
      <c r="B16" s="26">
        <f>COUNT(B2:B10)</f>
        <v>9</v>
      </c>
      <c r="G16" t="s">
        <v>51</v>
      </c>
      <c r="H16" s="31">
        <f>AVERAGE(H14:H15)</f>
        <v>1.0564288794396866E-2</v>
      </c>
      <c r="K16" t="s">
        <v>51</v>
      </c>
      <c r="L16" s="31">
        <f>AVERAGE(L14:L15)</f>
        <v>1.0134053260062946E-2</v>
      </c>
      <c r="O16" t="s">
        <v>51</v>
      </c>
      <c r="P16" s="31">
        <f>AVERAGE(P14:P15)</f>
        <v>1.2753698857994239E-2</v>
      </c>
      <c r="S16" t="s">
        <v>51</v>
      </c>
      <c r="T16" s="31">
        <f>AVERAGE(T14:T15)</f>
        <v>1.2034955636802017E-2</v>
      </c>
      <c r="W16" t="s">
        <v>51</v>
      </c>
      <c r="X16" s="31">
        <f>AVERAGE(X14:X15)</f>
        <v>1.00593238375387E-2</v>
      </c>
      <c r="AA16" t="s">
        <v>51</v>
      </c>
      <c r="AB16" s="31">
        <f>AVERAGE(AB14:AB15)</f>
        <v>1.136319619282387E-2</v>
      </c>
      <c r="AE16" t="s">
        <v>51</v>
      </c>
      <c r="AF16" s="31">
        <f>AVERAGE(AF14:AF15)</f>
        <v>1.1443979795913536E-2</v>
      </c>
      <c r="AI16" t="s">
        <v>51</v>
      </c>
      <c r="AJ16" s="31">
        <f>AVERAGE(AJ14:AJ15)</f>
        <v>1.2197649165715866E-2</v>
      </c>
      <c r="AM16" t="s">
        <v>51</v>
      </c>
      <c r="AN16" s="31">
        <f>AVERAGE(AN14:AN15)</f>
        <v>1.2572723785697206E-2</v>
      </c>
    </row>
    <row r="17" spans="7:40">
      <c r="G17" t="s">
        <v>52</v>
      </c>
      <c r="H17">
        <f>TINV(0.3173,H5)</f>
        <v>1.076738567378277</v>
      </c>
      <c r="K17" t="s">
        <v>52</v>
      </c>
      <c r="L17">
        <f>TINV(0.3173,L5)</f>
        <v>1.0905949072090753</v>
      </c>
      <c r="O17" t="s">
        <v>52</v>
      </c>
      <c r="P17">
        <f>TINV(0.3173,P5)</f>
        <v>1.0905949072090753</v>
      </c>
      <c r="S17" t="s">
        <v>52</v>
      </c>
      <c r="T17">
        <f>TINV(0.3173,T5)</f>
        <v>1.0905949072090753</v>
      </c>
      <c r="W17" t="s">
        <v>52</v>
      </c>
      <c r="X17">
        <f>TINV(0.3173,X5)</f>
        <v>1.0905949072090753</v>
      </c>
      <c r="AA17" t="s">
        <v>52</v>
      </c>
      <c r="AB17">
        <f>TINV(0.3173,AB5)</f>
        <v>1.0905949072090753</v>
      </c>
      <c r="AE17" t="s">
        <v>52</v>
      </c>
      <c r="AF17">
        <f>TINV(0.3173,AF5)</f>
        <v>1.0905949072090753</v>
      </c>
      <c r="AI17" t="s">
        <v>52</v>
      </c>
      <c r="AJ17">
        <f>TINV(0.3173,AJ5)</f>
        <v>1.0905949072090753</v>
      </c>
      <c r="AM17" t="s">
        <v>52</v>
      </c>
      <c r="AN17">
        <f>TINV(0.3173,AN5)</f>
        <v>1.0905949072090753</v>
      </c>
    </row>
    <row r="18" spans="7:40">
      <c r="G18" t="s">
        <v>53</v>
      </c>
      <c r="H18">
        <f>H17*G3</f>
        <v>4.8974795491893664E-3</v>
      </c>
      <c r="K18" t="s">
        <v>53</v>
      </c>
      <c r="L18">
        <f>L17*K3</f>
        <v>4.5620412585048141E-3</v>
      </c>
      <c r="O18" t="s">
        <v>53</v>
      </c>
      <c r="P18">
        <f>P17*O3</f>
        <v>5.7774033519731195E-3</v>
      </c>
      <c r="S18" t="s">
        <v>53</v>
      </c>
      <c r="T18">
        <f>T17*S3</f>
        <v>5.4568697358915392E-3</v>
      </c>
      <c r="W18" t="s">
        <v>53</v>
      </c>
      <c r="X18">
        <f>X17*W3</f>
        <v>4.5623225111154509E-3</v>
      </c>
      <c r="AA18" t="s">
        <v>53</v>
      </c>
      <c r="AB18">
        <f>AB17*AA3</f>
        <v>5.1494449077006425E-3</v>
      </c>
      <c r="AE18" t="s">
        <v>53</v>
      </c>
      <c r="AF18">
        <f>AF17*AE3</f>
        <v>5.1836787007018704E-3</v>
      </c>
      <c r="AI18" t="s">
        <v>53</v>
      </c>
      <c r="AJ18">
        <f>AJ17*AI3</f>
        <v>5.5254703736771285E-3</v>
      </c>
      <c r="AM18" t="s">
        <v>53</v>
      </c>
      <c r="AN18">
        <f>AN17*AM3</f>
        <v>5.70439334069134E-3</v>
      </c>
    </row>
    <row r="19" spans="7:40">
      <c r="G19" t="s">
        <v>54</v>
      </c>
      <c r="H19">
        <f>G2+H18</f>
        <v>1.0506565281879656</v>
      </c>
      <c r="K19" t="s">
        <v>54</v>
      </c>
      <c r="L19">
        <f>K2+L18</f>
        <v>1.0433556148238505</v>
      </c>
      <c r="O19" t="s">
        <v>54</v>
      </c>
      <c r="P19">
        <f>O2+P18</f>
        <v>1.0511194953063603</v>
      </c>
      <c r="S19" t="s">
        <v>54</v>
      </c>
      <c r="T19">
        <f>S2+T18</f>
        <v>1.0517621597583418</v>
      </c>
      <c r="W19" t="s">
        <v>54</v>
      </c>
      <c r="X19">
        <f>W2+X18</f>
        <v>1.0511369514796443</v>
      </c>
      <c r="AA19" t="s">
        <v>54</v>
      </c>
      <c r="AB19">
        <f>AA2+AB18</f>
        <v>1.0508731763950228</v>
      </c>
      <c r="AE19" t="s">
        <v>54</v>
      </c>
      <c r="AF19">
        <f>AE2+AF18</f>
        <v>1.0504291922162168</v>
      </c>
      <c r="AI19" t="s">
        <v>54</v>
      </c>
      <c r="AJ19">
        <f>AI2+AJ18</f>
        <v>1.0508545107053955</v>
      </c>
      <c r="AM19" t="s">
        <v>54</v>
      </c>
      <c r="AN19">
        <f>AM2+AN18</f>
        <v>1.0526914999252515</v>
      </c>
    </row>
    <row r="20" spans="7:40">
      <c r="G20" t="s">
        <v>55</v>
      </c>
      <c r="H20">
        <f>G2-H18</f>
        <v>1.0408615690895868</v>
      </c>
      <c r="K20" t="s">
        <v>55</v>
      </c>
      <c r="L20">
        <f>K2-L18</f>
        <v>1.034231532306841</v>
      </c>
      <c r="O20" t="s">
        <v>55</v>
      </c>
      <c r="P20">
        <f>O2-P18</f>
        <v>1.0395646886024141</v>
      </c>
      <c r="S20" t="s">
        <v>55</v>
      </c>
      <c r="T20">
        <f>S2-T18</f>
        <v>1.0408484202865589</v>
      </c>
      <c r="W20" t="s">
        <v>55</v>
      </c>
      <c r="X20">
        <f>W2-X18</f>
        <v>1.0420123064574132</v>
      </c>
      <c r="AA20" t="s">
        <v>55</v>
      </c>
      <c r="AB20">
        <f>AA2-AB18</f>
        <v>1.0405742865796213</v>
      </c>
      <c r="AE20" t="s">
        <v>55</v>
      </c>
      <c r="AF20">
        <f>AE2-AF18</f>
        <v>1.0400618348148132</v>
      </c>
      <c r="AI20" t="s">
        <v>55</v>
      </c>
      <c r="AJ20">
        <f>AI2-AJ18</f>
        <v>1.0398035699580412</v>
      </c>
      <c r="AM20" t="s">
        <v>55</v>
      </c>
      <c r="AN20">
        <f>AM2-AN18</f>
        <v>1.0412827132438689</v>
      </c>
    </row>
    <row r="21" spans="7:40">
      <c r="G21" t="s">
        <v>46</v>
      </c>
      <c r="H21" s="30">
        <f>LN(G2)</f>
        <v>4.4742984077085442E-2</v>
      </c>
      <c r="K21" t="s">
        <v>46</v>
      </c>
      <c r="L21" s="30">
        <f>LN(K2)</f>
        <v>3.8060014385073386E-2</v>
      </c>
      <c r="O21" t="s">
        <v>46</v>
      </c>
      <c r="P21" s="30">
        <f>LN(O2)</f>
        <v>4.4344192567845844E-2</v>
      </c>
      <c r="S21" t="s">
        <v>46</v>
      </c>
      <c r="T21" s="30">
        <f>LN(S2)</f>
        <v>4.5265187324846759E-2</v>
      </c>
      <c r="W21" t="s">
        <v>46</v>
      </c>
      <c r="X21" s="30">
        <f>LN(W2)</f>
        <v>4.5522573279120869E-2</v>
      </c>
      <c r="AA21" t="s">
        <v>46</v>
      </c>
      <c r="AB21" s="30">
        <f>LN(AA2)</f>
        <v>4.4709211720178499E-2</v>
      </c>
      <c r="AE21" t="s">
        <v>46</v>
      </c>
      <c r="AF21" s="30">
        <f>LN(AE2)</f>
        <v>4.4251798985593428E-2</v>
      </c>
      <c r="AI21" t="s">
        <v>46</v>
      </c>
      <c r="AJ21" s="30">
        <f>LN(AI2)</f>
        <v>4.4331706986094163E-2</v>
      </c>
      <c r="AM21" t="s">
        <v>46</v>
      </c>
      <c r="AN21" s="30">
        <f>LN(AM2)</f>
        <v>4.5916617184646909E-2</v>
      </c>
    </row>
    <row r="22" spans="7:40">
      <c r="G22" t="s">
        <v>56</v>
      </c>
      <c r="H22" s="30">
        <f>LN(H19)</f>
        <v>4.9415233713674026E-2</v>
      </c>
      <c r="K22" t="s">
        <v>56</v>
      </c>
      <c r="L22" s="30">
        <f>LN(L19)</f>
        <v>4.2442071717113318E-2</v>
      </c>
      <c r="O22" t="s">
        <v>56</v>
      </c>
      <c r="P22" s="30">
        <f>LN(P19)</f>
        <v>4.9855782202863456E-2</v>
      </c>
      <c r="S22" t="s">
        <v>56</v>
      </c>
      <c r="T22" s="30">
        <f>LN(T19)</f>
        <v>5.0467004874801803E-2</v>
      </c>
      <c r="W22" t="s">
        <v>56</v>
      </c>
      <c r="X22" s="30">
        <f>LN(X19)</f>
        <v>4.9872389285516058E-2</v>
      </c>
      <c r="AA22" t="s">
        <v>56</v>
      </c>
      <c r="AB22" s="30">
        <f>LN(AB19)</f>
        <v>4.9621415151273655E-2</v>
      </c>
      <c r="AE22" t="s">
        <v>56</v>
      </c>
      <c r="AF22" s="30">
        <f>LN(AF19)</f>
        <v>4.9198835143707771E-2</v>
      </c>
      <c r="AI22" t="s">
        <v>56</v>
      </c>
      <c r="AJ22" s="30">
        <f>LN(AJ19)</f>
        <v>4.9603652917143776E-2</v>
      </c>
      <c r="AM22" t="s">
        <v>56</v>
      </c>
      <c r="AN22" s="30">
        <f>LN(AN19)</f>
        <v>5.1350217696377133E-2</v>
      </c>
    </row>
    <row r="23" spans="7:40">
      <c r="G23" t="s">
        <v>57</v>
      </c>
      <c r="H23" s="30">
        <f>LN(H20)</f>
        <v>4.0048802009953782E-2</v>
      </c>
      <c r="K23" t="s">
        <v>57</v>
      </c>
      <c r="L23" s="30">
        <f>LN(L20)</f>
        <v>3.3658670078947094E-2</v>
      </c>
      <c r="O23" t="s">
        <v>57</v>
      </c>
      <c r="P23" s="30">
        <f>LN(P20)</f>
        <v>3.880205687744636E-2</v>
      </c>
      <c r="S23" t="s">
        <v>57</v>
      </c>
      <c r="T23" s="30">
        <f>LN(T20)</f>
        <v>4.0036169315586921E-2</v>
      </c>
      <c r="W23" t="s">
        <v>57</v>
      </c>
      <c r="X23" s="30">
        <f>LN(X20)</f>
        <v>4.1153753681215023E-2</v>
      </c>
      <c r="AA23" t="s">
        <v>57</v>
      </c>
      <c r="AB23" s="30">
        <f>LN(AB20)</f>
        <v>3.9772759381969516E-2</v>
      </c>
      <c r="AE23" t="s">
        <v>57</v>
      </c>
      <c r="AF23" s="30">
        <f>LN(AF20)</f>
        <v>3.9280167938515506E-2</v>
      </c>
      <c r="AI23" t="s">
        <v>57</v>
      </c>
      <c r="AJ23" s="30">
        <f>LN(AJ20)</f>
        <v>3.9031820273799624E-2</v>
      </c>
      <c r="AM23" t="s">
        <v>57</v>
      </c>
      <c r="AN23" s="30">
        <f>LN(AN20)</f>
        <v>4.0453331286429507E-2</v>
      </c>
    </row>
    <row r="24" spans="7:40">
      <c r="G24" t="s">
        <v>58</v>
      </c>
      <c r="H24" s="30">
        <f>H22-H21</f>
        <v>4.6722496365885838E-3</v>
      </c>
      <c r="K24" t="s">
        <v>58</v>
      </c>
      <c r="L24" s="30">
        <f>L22-L21</f>
        <v>4.382057332039932E-3</v>
      </c>
      <c r="O24" t="s">
        <v>58</v>
      </c>
      <c r="P24" s="30">
        <f>P22-P21</f>
        <v>5.5115896350176122E-3</v>
      </c>
      <c r="S24" t="s">
        <v>58</v>
      </c>
      <c r="T24" s="30">
        <f>T22-T21</f>
        <v>5.2018175499550443E-3</v>
      </c>
      <c r="W24" t="s">
        <v>58</v>
      </c>
      <c r="X24" s="30">
        <f>X22-X21</f>
        <v>4.3498160063951893E-3</v>
      </c>
      <c r="AA24" t="s">
        <v>58</v>
      </c>
      <c r="AB24" s="30">
        <f>AB22-AB21</f>
        <v>4.9122034310951565E-3</v>
      </c>
      <c r="AE24" t="s">
        <v>58</v>
      </c>
      <c r="AF24" s="30">
        <f>AF22-AF21</f>
        <v>4.9470361581143429E-3</v>
      </c>
      <c r="AI24" t="s">
        <v>58</v>
      </c>
      <c r="AJ24" s="30">
        <f>AJ22-AJ21</f>
        <v>5.2719459310496125E-3</v>
      </c>
      <c r="AM24" t="s">
        <v>58</v>
      </c>
      <c r="AN24" s="30">
        <f>AN22-AN21</f>
        <v>5.4336005117302244E-3</v>
      </c>
    </row>
    <row r="25" spans="7:40">
      <c r="G25" t="s">
        <v>59</v>
      </c>
      <c r="H25" s="30">
        <f>H21-H23</f>
        <v>4.6941820671316595E-3</v>
      </c>
      <c r="K25" t="s">
        <v>59</v>
      </c>
      <c r="L25" s="30">
        <f>L21-L23</f>
        <v>4.4013443061262925E-3</v>
      </c>
      <c r="O25" t="s">
        <v>59</v>
      </c>
      <c r="P25" s="30">
        <f>P21-P23</f>
        <v>5.5421356903994842E-3</v>
      </c>
      <c r="S25" t="s">
        <v>59</v>
      </c>
      <c r="T25" s="30">
        <f>T21-T23</f>
        <v>5.2290180092598379E-3</v>
      </c>
      <c r="W25" t="s">
        <v>59</v>
      </c>
      <c r="X25" s="30">
        <f>X21-X23</f>
        <v>4.3688195979058458E-3</v>
      </c>
      <c r="AA25" t="s">
        <v>59</v>
      </c>
      <c r="AB25" s="30">
        <f>AB21-AB23</f>
        <v>4.9364523382089825E-3</v>
      </c>
      <c r="AE25" t="s">
        <v>59</v>
      </c>
      <c r="AF25" s="30">
        <f>AF21-AF23</f>
        <v>4.9716310470779221E-3</v>
      </c>
      <c r="AI25" t="s">
        <v>59</v>
      </c>
      <c r="AJ25" s="30">
        <f>AJ21-AJ23</f>
        <v>5.2998867122945395E-3</v>
      </c>
      <c r="AM25" t="s">
        <v>59</v>
      </c>
      <c r="AN25" s="30">
        <f>AN21-AN23</f>
        <v>5.4632858982174015E-3</v>
      </c>
    </row>
    <row r="26" spans="7:40">
      <c r="G26" t="s">
        <v>60</v>
      </c>
      <c r="H26" s="31">
        <f>AVERAGE(H24:H25)</f>
        <v>4.6832158518601216E-3</v>
      </c>
      <c r="K26" t="s">
        <v>60</v>
      </c>
      <c r="L26" s="31">
        <f>AVERAGE(L24:L25)</f>
        <v>4.3917008190831122E-3</v>
      </c>
      <c r="O26" t="s">
        <v>60</v>
      </c>
      <c r="P26" s="31">
        <f>AVERAGE(P24:P25)</f>
        <v>5.5268626627085482E-3</v>
      </c>
      <c r="S26" t="s">
        <v>60</v>
      </c>
      <c r="T26" s="31">
        <f>AVERAGE(T24:T25)</f>
        <v>5.2154177796074411E-3</v>
      </c>
      <c r="W26" t="s">
        <v>60</v>
      </c>
      <c r="X26" s="31">
        <f>AVERAGE(X24:X25)</f>
        <v>4.3593178021505176E-3</v>
      </c>
      <c r="AA26" t="s">
        <v>60</v>
      </c>
      <c r="AB26" s="31">
        <f>AVERAGE(AB24:AB25)</f>
        <v>4.9243278846520695E-3</v>
      </c>
      <c r="AE26" t="s">
        <v>60</v>
      </c>
      <c r="AF26" s="31">
        <f>AVERAGE(AF24:AF25)</f>
        <v>4.9593336025961325E-3</v>
      </c>
      <c r="AI26" t="s">
        <v>60</v>
      </c>
      <c r="AJ26" s="31">
        <f>AVERAGE(AJ24:AJ25)</f>
        <v>5.285916321672076E-3</v>
      </c>
      <c r="AM26" t="s">
        <v>60</v>
      </c>
      <c r="AN26" s="31">
        <f>AVERAGE(AN24:AN25)</f>
        <v>5.448443204973813E-3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/>
  <dimension ref="A1:P26"/>
  <sheetViews>
    <sheetView workbookViewId="0">
      <selection activeCell="F1" sqref="F1"/>
    </sheetView>
  </sheetViews>
  <sheetFormatPr defaultRowHeight="15"/>
  <sheetData>
    <row r="1" spans="1:16" ht="16.5" thickTop="1" thickBot="1">
      <c r="B1" s="26" t="s">
        <v>39</v>
      </c>
      <c r="C1" s="26" t="s">
        <v>40</v>
      </c>
      <c r="D1" s="26" t="s">
        <v>41</v>
      </c>
      <c r="E1" s="26" t="s">
        <v>37</v>
      </c>
      <c r="F1" s="26" t="s">
        <v>7</v>
      </c>
      <c r="G1" s="24">
        <f>LN(G2)</f>
        <v>-2.9437106060257734E-2</v>
      </c>
      <c r="H1" s="25">
        <f>G4</f>
        <v>1</v>
      </c>
      <c r="I1" t="s">
        <v>37</v>
      </c>
      <c r="J1" t="s">
        <v>7</v>
      </c>
      <c r="K1" s="27">
        <f>LN(K2)</f>
        <v>0</v>
      </c>
      <c r="L1" s="28">
        <f>K4</f>
        <v>1</v>
      </c>
      <c r="M1" t="s">
        <v>37</v>
      </c>
      <c r="N1" t="s">
        <v>7</v>
      </c>
      <c r="O1" s="27">
        <f>LN(O2)</f>
        <v>0</v>
      </c>
      <c r="P1" s="28">
        <f>O4</f>
        <v>1</v>
      </c>
    </row>
    <row r="2" spans="1:16" ht="15.75" thickTop="1">
      <c r="B2">
        <v>0</v>
      </c>
      <c r="C2" s="29">
        <v>1</v>
      </c>
      <c r="D2" t="e">
        <v>#NUM!</v>
      </c>
      <c r="E2">
        <v>1980</v>
      </c>
      <c r="F2">
        <v>2.2371364653243847E-3</v>
      </c>
      <c r="G2">
        <f t="array" ref="G2:H6">LOGEST(F2:F3,E2:E3,TRUE, TRUE)</f>
        <v>0.97099194522967702</v>
      </c>
      <c r="H2">
        <v>4.5999220551905622E+22</v>
      </c>
      <c r="I2">
        <v>1990</v>
      </c>
      <c r="J2">
        <v>1.6666666666666668E-3</v>
      </c>
      <c r="K2">
        <f t="array" ref="K2:L6">LOGEST(J2:J2,I2:I2,TRUE, TRUE)</f>
        <v>1</v>
      </c>
      <c r="L2">
        <v>1.6666666666666668E-3</v>
      </c>
      <c r="M2">
        <v>1980</v>
      </c>
      <c r="N2">
        <v>2.2371364653243847E-3</v>
      </c>
      <c r="O2">
        <f t="array" ref="O2:P6">LOGEST(N2:N2,M2:M2,TRUE, TRUE)</f>
        <v>1</v>
      </c>
      <c r="P2">
        <v>2.2371364653243839E-3</v>
      </c>
    </row>
    <row r="3" spans="1:16">
      <c r="B3">
        <v>0</v>
      </c>
      <c r="C3" s="29">
        <v>1</v>
      </c>
      <c r="D3" t="e">
        <v>#NUM!</v>
      </c>
      <c r="E3">
        <v>1990</v>
      </c>
      <c r="F3">
        <v>1.6666666666666668E-3</v>
      </c>
      <c r="G3">
        <v>0</v>
      </c>
      <c r="H3">
        <v>0</v>
      </c>
      <c r="K3">
        <v>0</v>
      </c>
      <c r="L3">
        <v>0</v>
      </c>
      <c r="O3">
        <v>0</v>
      </c>
      <c r="P3">
        <v>0</v>
      </c>
    </row>
    <row r="4" spans="1:16" ht="15.75" thickBot="1">
      <c r="A4" t="s">
        <v>61</v>
      </c>
      <c r="B4" s="26">
        <f>AVERAGE(B2:B3)</f>
        <v>0</v>
      </c>
      <c r="C4" s="26">
        <f>AVERAGE(C2:C3)</f>
        <v>1</v>
      </c>
      <c r="D4" s="26" t="e">
        <f>AVERAGE(D2:D3)</f>
        <v>#NUM!</v>
      </c>
      <c r="E4" s="26">
        <f>AVERAGE(E2:E3)</f>
        <v>1985</v>
      </c>
      <c r="F4" s="26">
        <f>AVERAGE(F2:F3)</f>
        <v>1.9519015659955259E-3</v>
      </c>
      <c r="G4">
        <v>1</v>
      </c>
      <c r="H4">
        <v>0</v>
      </c>
      <c r="K4">
        <v>1</v>
      </c>
      <c r="L4">
        <v>0</v>
      </c>
      <c r="O4">
        <v>1</v>
      </c>
      <c r="P4">
        <v>0</v>
      </c>
    </row>
    <row r="5" spans="1:16" ht="16.5" thickTop="1" thickBot="1">
      <c r="A5" t="s">
        <v>62</v>
      </c>
      <c r="B5" s="26">
        <f>STDEV(B2:B3)</f>
        <v>0</v>
      </c>
      <c r="C5" s="26">
        <f>STDEV(C2:C3)</f>
        <v>0</v>
      </c>
      <c r="D5" s="26" t="e">
        <f>STDEV(D2:D3)</f>
        <v>#NUM!</v>
      </c>
      <c r="E5" s="26">
        <f>STDEV(E2:E3)</f>
        <v>7.0710678118654755</v>
      </c>
      <c r="F5" s="26">
        <f>STDEV(F2:F3)</f>
        <v>4.0338306309299681E-4</v>
      </c>
      <c r="G5" t="e">
        <v>#NUM!</v>
      </c>
      <c r="H5">
        <v>0</v>
      </c>
      <c r="K5" s="25" t="e">
        <v>#NUM!</v>
      </c>
      <c r="L5">
        <v>0</v>
      </c>
      <c r="O5" s="25" t="e">
        <v>#NUM!</v>
      </c>
      <c r="P5">
        <v>0</v>
      </c>
    </row>
    <row r="6" spans="1:16" ht="15.75" thickTop="1">
      <c r="A6" t="s">
        <v>63</v>
      </c>
      <c r="B6" s="26">
        <f>MIN(B2:B3)</f>
        <v>0</v>
      </c>
      <c r="C6" s="26">
        <f>MIN(C2:C3)</f>
        <v>1</v>
      </c>
      <c r="D6" s="26" t="e">
        <f>MIN(D2:D3)</f>
        <v>#NUM!</v>
      </c>
      <c r="E6" s="26">
        <f>MIN(E2:E3)</f>
        <v>1980</v>
      </c>
      <c r="F6" s="26">
        <f>MIN(F2:F3)</f>
        <v>1.6666666666666668E-3</v>
      </c>
      <c r="G6">
        <v>4.3327160660143062E-2</v>
      </c>
      <c r="H6">
        <v>0</v>
      </c>
      <c r="K6">
        <v>0</v>
      </c>
      <c r="L6">
        <v>0</v>
      </c>
      <c r="O6">
        <v>0</v>
      </c>
      <c r="P6">
        <v>0</v>
      </c>
    </row>
    <row r="7" spans="1:16">
      <c r="A7" t="s">
        <v>64</v>
      </c>
      <c r="B7" s="26">
        <f>MAX(B2:B3)</f>
        <v>0</v>
      </c>
      <c r="C7" s="26">
        <f>MAX(C2:C3)</f>
        <v>1</v>
      </c>
      <c r="D7" s="26" t="e">
        <f>MAX(D2:D3)</f>
        <v>#NUM!</v>
      </c>
      <c r="E7" s="26">
        <f>MAX(E2:E3)</f>
        <v>1990</v>
      </c>
      <c r="F7" s="26">
        <f>MAX(F2:F3)</f>
        <v>2.2371364653243847E-3</v>
      </c>
      <c r="G7" t="s">
        <v>42</v>
      </c>
      <c r="H7" t="e">
        <f>TINV(0.0455,H5)</f>
        <v>#NUM!</v>
      </c>
      <c r="K7" t="s">
        <v>42</v>
      </c>
      <c r="L7" t="e">
        <f>TINV(0.0455,L5)</f>
        <v>#NUM!</v>
      </c>
    </row>
    <row r="8" spans="1:16">
      <c r="A8" t="s">
        <v>65</v>
      </c>
      <c r="B8" s="26">
        <f>ABS(B7-B6)</f>
        <v>0</v>
      </c>
      <c r="C8" s="26">
        <f>ABS(C7-C6)</f>
        <v>0</v>
      </c>
      <c r="D8" s="26" t="e">
        <f>ABS(D7-D6)</f>
        <v>#NUM!</v>
      </c>
      <c r="E8" s="26">
        <f>ABS(E7-E6)</f>
        <v>10</v>
      </c>
      <c r="F8" s="26">
        <f>ABS(F7-F6)</f>
        <v>5.7046979865771797E-4</v>
      </c>
      <c r="G8" t="s">
        <v>43</v>
      </c>
      <c r="H8" t="e">
        <f>H7*G3</f>
        <v>#NUM!</v>
      </c>
      <c r="K8" t="s">
        <v>43</v>
      </c>
      <c r="L8" t="e">
        <f>L7*K3</f>
        <v>#NUM!</v>
      </c>
    </row>
    <row r="9" spans="1:16">
      <c r="A9" t="s">
        <v>66</v>
      </c>
      <c r="B9" s="26">
        <f>COUNT(B2:B3)</f>
        <v>2</v>
      </c>
      <c r="G9" t="s">
        <v>44</v>
      </c>
      <c r="H9" t="e">
        <f>G2+H8</f>
        <v>#NUM!</v>
      </c>
      <c r="K9" t="s">
        <v>44</v>
      </c>
      <c r="L9" t="e">
        <f>K2+L8</f>
        <v>#NUM!</v>
      </c>
    </row>
    <row r="10" spans="1:16">
      <c r="G10" t="s">
        <v>45</v>
      </c>
      <c r="H10" t="e">
        <f>G2-H8</f>
        <v>#NUM!</v>
      </c>
      <c r="K10" t="s">
        <v>45</v>
      </c>
      <c r="L10" t="e">
        <f>K2-L8</f>
        <v>#NUM!</v>
      </c>
    </row>
    <row r="11" spans="1:16">
      <c r="G11" t="s">
        <v>46</v>
      </c>
      <c r="H11" s="30">
        <f>LN(G2)</f>
        <v>-2.9437106060257734E-2</v>
      </c>
      <c r="K11" t="s">
        <v>46</v>
      </c>
      <c r="L11" s="30">
        <f>LN(K2)</f>
        <v>0</v>
      </c>
    </row>
    <row r="12" spans="1:16">
      <c r="G12" t="s">
        <v>47</v>
      </c>
      <c r="H12" s="30" t="e">
        <f>LN(H9)</f>
        <v>#NUM!</v>
      </c>
      <c r="K12" t="s">
        <v>47</v>
      </c>
      <c r="L12" s="30" t="e">
        <f>LN(L9)</f>
        <v>#NUM!</v>
      </c>
    </row>
    <row r="13" spans="1:16">
      <c r="G13" t="s">
        <v>48</v>
      </c>
      <c r="H13" s="30" t="e">
        <f>LN(H10)</f>
        <v>#NUM!</v>
      </c>
      <c r="K13" t="s">
        <v>48</v>
      </c>
      <c r="L13" s="30" t="e">
        <f>LN(L10)</f>
        <v>#NUM!</v>
      </c>
    </row>
    <row r="14" spans="1:16">
      <c r="G14" t="s">
        <v>49</v>
      </c>
      <c r="H14" s="30" t="e">
        <f>H12-H11</f>
        <v>#NUM!</v>
      </c>
      <c r="K14" t="s">
        <v>49</v>
      </c>
      <c r="L14" s="30" t="e">
        <f>L12-L11</f>
        <v>#NUM!</v>
      </c>
    </row>
    <row r="15" spans="1:16">
      <c r="G15" t="s">
        <v>50</v>
      </c>
      <c r="H15" s="30" t="e">
        <f>H11-H13</f>
        <v>#NUM!</v>
      </c>
      <c r="K15" t="s">
        <v>50</v>
      </c>
      <c r="L15" s="30" t="e">
        <f>L11-L13</f>
        <v>#NUM!</v>
      </c>
    </row>
    <row r="16" spans="1:16">
      <c r="G16" t="s">
        <v>51</v>
      </c>
      <c r="H16" s="31" t="e">
        <f>AVERAGE(H14:H15)</f>
        <v>#NUM!</v>
      </c>
      <c r="K16" t="s">
        <v>51</v>
      </c>
      <c r="L16" s="31" t="e">
        <f>AVERAGE(L14:L15)</f>
        <v>#NUM!</v>
      </c>
    </row>
    <row r="17" spans="7:12">
      <c r="G17" t="s">
        <v>52</v>
      </c>
      <c r="H17" t="e">
        <f>TINV(0.3173,H5)</f>
        <v>#NUM!</v>
      </c>
      <c r="K17" t="s">
        <v>52</v>
      </c>
      <c r="L17" t="e">
        <f>TINV(0.3173,L5)</f>
        <v>#NUM!</v>
      </c>
    </row>
    <row r="18" spans="7:12">
      <c r="G18" t="s">
        <v>53</v>
      </c>
      <c r="H18" t="e">
        <f>H17*G3</f>
        <v>#NUM!</v>
      </c>
      <c r="K18" t="s">
        <v>53</v>
      </c>
      <c r="L18" t="e">
        <f>L17*K3</f>
        <v>#NUM!</v>
      </c>
    </row>
    <row r="19" spans="7:12">
      <c r="G19" t="s">
        <v>54</v>
      </c>
      <c r="H19" t="e">
        <f>G2+H18</f>
        <v>#NUM!</v>
      </c>
      <c r="K19" t="s">
        <v>54</v>
      </c>
      <c r="L19" t="e">
        <f>K2+L18</f>
        <v>#NUM!</v>
      </c>
    </row>
    <row r="20" spans="7:12">
      <c r="G20" t="s">
        <v>55</v>
      </c>
      <c r="H20" t="e">
        <f>G2-H18</f>
        <v>#NUM!</v>
      </c>
      <c r="K20" t="s">
        <v>55</v>
      </c>
      <c r="L20" t="e">
        <f>K2-L18</f>
        <v>#NUM!</v>
      </c>
    </row>
    <row r="21" spans="7:12">
      <c r="G21" t="s">
        <v>46</v>
      </c>
      <c r="H21" s="30">
        <f>LN(G2)</f>
        <v>-2.9437106060257734E-2</v>
      </c>
      <c r="K21" t="s">
        <v>46</v>
      </c>
      <c r="L21" s="30">
        <f>LN(K2)</f>
        <v>0</v>
      </c>
    </row>
    <row r="22" spans="7:12">
      <c r="G22" t="s">
        <v>56</v>
      </c>
      <c r="H22" s="30" t="e">
        <f>LN(H19)</f>
        <v>#NUM!</v>
      </c>
      <c r="K22" t="s">
        <v>56</v>
      </c>
      <c r="L22" s="30" t="e">
        <f>LN(L19)</f>
        <v>#NUM!</v>
      </c>
    </row>
    <row r="23" spans="7:12">
      <c r="G23" t="s">
        <v>57</v>
      </c>
      <c r="H23" s="30" t="e">
        <f>LN(H20)</f>
        <v>#NUM!</v>
      </c>
      <c r="K23" t="s">
        <v>57</v>
      </c>
      <c r="L23" s="30" t="e">
        <f>LN(L20)</f>
        <v>#NUM!</v>
      </c>
    </row>
    <row r="24" spans="7:12">
      <c r="G24" t="s">
        <v>58</v>
      </c>
      <c r="H24" s="30" t="e">
        <f>H22-H21</f>
        <v>#NUM!</v>
      </c>
      <c r="K24" t="s">
        <v>58</v>
      </c>
      <c r="L24" s="30" t="e">
        <f>L22-L21</f>
        <v>#NUM!</v>
      </c>
    </row>
    <row r="25" spans="7:12">
      <c r="G25" t="s">
        <v>59</v>
      </c>
      <c r="H25" s="30" t="e">
        <f>H21-H23</f>
        <v>#NUM!</v>
      </c>
      <c r="K25" t="s">
        <v>59</v>
      </c>
      <c r="L25" s="30" t="e">
        <f>L21-L23</f>
        <v>#NUM!</v>
      </c>
    </row>
    <row r="26" spans="7:12">
      <c r="G26" t="s">
        <v>60</v>
      </c>
      <c r="H26" s="31" t="e">
        <f>AVERAGE(H24:H25)</f>
        <v>#NUM!</v>
      </c>
      <c r="K26" t="s">
        <v>60</v>
      </c>
      <c r="L26" s="31" t="e">
        <f>AVERAGE(L24:L25)</f>
        <v>#NUM!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/>
  <dimension ref="A1:AZ26"/>
  <sheetViews>
    <sheetView workbookViewId="0">
      <selection activeCell="F1" sqref="F1"/>
    </sheetView>
  </sheetViews>
  <sheetFormatPr defaultRowHeight="15"/>
  <sheetData>
    <row r="1" spans="1:52" ht="16.5" thickTop="1" thickBot="1">
      <c r="B1" s="26" t="s">
        <v>39</v>
      </c>
      <c r="C1" s="26" t="s">
        <v>40</v>
      </c>
      <c r="D1" s="26" t="s">
        <v>41</v>
      </c>
      <c r="E1" s="26" t="s">
        <v>37</v>
      </c>
      <c r="F1" s="26" t="s">
        <v>7</v>
      </c>
      <c r="G1" s="27">
        <f>LN(G2)</f>
        <v>2.7148731509948523E-2</v>
      </c>
      <c r="H1" s="28">
        <f>G4</f>
        <v>0.60361305398952947</v>
      </c>
      <c r="I1" t="s">
        <v>37</v>
      </c>
      <c r="J1" t="s">
        <v>7</v>
      </c>
      <c r="K1" s="27">
        <f>LN(K2)</f>
        <v>1.8677529938049876E-2</v>
      </c>
      <c r="L1" s="28">
        <f>K4</f>
        <v>0.43786361018176423</v>
      </c>
      <c r="M1" t="s">
        <v>37</v>
      </c>
      <c r="N1" t="s">
        <v>7</v>
      </c>
      <c r="O1" s="27">
        <f>LN(O2)</f>
        <v>2.5610014723954227E-2</v>
      </c>
      <c r="P1" s="28">
        <f>O4</f>
        <v>0.5439574300319503</v>
      </c>
      <c r="Q1" t="s">
        <v>37</v>
      </c>
      <c r="R1" t="s">
        <v>7</v>
      </c>
      <c r="S1" s="27">
        <f>LN(S2)</f>
        <v>2.7259525808916212E-2</v>
      </c>
      <c r="T1" s="28">
        <f>S4</f>
        <v>0.58534939353362869</v>
      </c>
      <c r="U1" t="s">
        <v>37</v>
      </c>
      <c r="V1" t="s">
        <v>7</v>
      </c>
      <c r="W1" s="27">
        <f>LN(W2)</f>
        <v>2.8187329283659697E-2</v>
      </c>
      <c r="X1" s="28">
        <f>W4</f>
        <v>0.62786404805009288</v>
      </c>
      <c r="Y1" t="s">
        <v>37</v>
      </c>
      <c r="Z1" t="s">
        <v>7</v>
      </c>
      <c r="AA1" s="27">
        <f>LN(AA2)</f>
        <v>2.7585861316601009E-2</v>
      </c>
      <c r="AB1" s="28">
        <f>AA4</f>
        <v>0.62083566052304484</v>
      </c>
      <c r="AC1" t="s">
        <v>37</v>
      </c>
      <c r="AD1" t="s">
        <v>7</v>
      </c>
      <c r="AE1" s="27">
        <f>LN(AE2)</f>
        <v>2.7108340515043523E-2</v>
      </c>
      <c r="AF1" s="28">
        <f>AE4</f>
        <v>0.62494474152622537</v>
      </c>
      <c r="AG1" t="s">
        <v>37</v>
      </c>
      <c r="AH1" t="s">
        <v>7</v>
      </c>
      <c r="AI1" s="27">
        <f>LN(AI2)</f>
        <v>2.6444905704976825E-2</v>
      </c>
      <c r="AJ1" s="28">
        <f>AI4</f>
        <v>0.61249257480224695</v>
      </c>
      <c r="AK1" t="s">
        <v>37</v>
      </c>
      <c r="AL1" t="s">
        <v>7</v>
      </c>
      <c r="AM1" s="27">
        <f>LN(AM2)</f>
        <v>2.5981914022736842E-2</v>
      </c>
      <c r="AN1" s="28">
        <f>AM4</f>
        <v>0.58954625255660775</v>
      </c>
      <c r="AO1" t="s">
        <v>37</v>
      </c>
      <c r="AP1" t="s">
        <v>7</v>
      </c>
      <c r="AQ1" s="27">
        <f>LN(AQ2)</f>
        <v>2.5651072233266754E-2</v>
      </c>
      <c r="AR1" s="28">
        <f>AQ4</f>
        <v>0.56569621822355165</v>
      </c>
      <c r="AS1" t="s">
        <v>37</v>
      </c>
      <c r="AT1" t="s">
        <v>7</v>
      </c>
      <c r="AU1" s="27">
        <f>LN(AU2)</f>
        <v>3.044988992577399E-2</v>
      </c>
      <c r="AV1" s="28">
        <f>AU4</f>
        <v>0.64870310741098758</v>
      </c>
      <c r="AW1" t="s">
        <v>37</v>
      </c>
      <c r="AX1" t="s">
        <v>7</v>
      </c>
      <c r="AY1" s="27">
        <f>LN(AY2)</f>
        <v>3.5256864471765868E-2</v>
      </c>
      <c r="AZ1" s="28">
        <f>AY4</f>
        <v>0.77386608072681007</v>
      </c>
    </row>
    <row r="2" spans="1:52" ht="15.75" thickTop="1">
      <c r="B2">
        <v>1.8677529938049876E-2</v>
      </c>
      <c r="C2" s="29">
        <v>0.43786361018176423</v>
      </c>
      <c r="D2">
        <v>6.2314216707919643</v>
      </c>
      <c r="E2">
        <v>1883</v>
      </c>
      <c r="F2">
        <v>1.0836584308625921E-4</v>
      </c>
      <c r="G2">
        <f t="array" ref="G2:H6">LOGEST(F2:F12,E2:E12,TRUE, TRUE)</f>
        <v>1.0275206160918637</v>
      </c>
      <c r="H2">
        <v>2.1030101087121453E-26</v>
      </c>
      <c r="I2">
        <v>1900</v>
      </c>
      <c r="J2">
        <v>3.714710252600297E-4</v>
      </c>
      <c r="K2">
        <f t="array" ref="K2:L6">LOGEST(J2:J11,I2:I11,TRUE, TRUE)</f>
        <v>1.0188530460331353</v>
      </c>
      <c r="L2">
        <v>3.3685512093374556E-19</v>
      </c>
      <c r="M2">
        <v>1883</v>
      </c>
      <c r="N2">
        <v>1.0836584308625921E-4</v>
      </c>
      <c r="O2">
        <f t="array" ref="O2:P6">LOGEST(N2:N11,M2:M11,TRUE, TRUE)</f>
        <v>1.0259407686525255</v>
      </c>
      <c r="P2">
        <v>4.3346966258332661E-25</v>
      </c>
      <c r="Q2">
        <v>1883</v>
      </c>
      <c r="R2">
        <v>1.0836584308625921E-4</v>
      </c>
      <c r="S2">
        <f t="array" ref="S2:T6">LOGEST(R2:R11,Q2:Q11,TRUE, TRUE)</f>
        <v>1.0276344658250327</v>
      </c>
      <c r="T2">
        <v>1.6895643205609867E-26</v>
      </c>
      <c r="U2">
        <v>1883</v>
      </c>
      <c r="V2">
        <v>1.0836584308625921E-4</v>
      </c>
      <c r="W2">
        <f t="array" ref="W2:X6">LOGEST(V2:V11,U2:U11,TRUE, TRUE)</f>
        <v>1.0285883510937979</v>
      </c>
      <c r="X2">
        <v>2.649760076736244E-27</v>
      </c>
      <c r="Y2">
        <v>1883</v>
      </c>
      <c r="Z2">
        <v>1.0836584308625921E-4</v>
      </c>
      <c r="AA2">
        <f t="array" ref="AA2:AB6">LOGEST(Z2:Z11,Y2:Y11,TRUE, TRUE)</f>
        <v>1.027969874165001</v>
      </c>
      <c r="AB2">
        <v>8.5707697207772703E-27</v>
      </c>
      <c r="AC2">
        <v>1883</v>
      </c>
      <c r="AD2">
        <v>1.0836584308625921E-4</v>
      </c>
      <c r="AE2">
        <f t="array" ref="AE2:AF6">LOGEST(AD2:AD11,AC2:AC11,TRUE, TRUE)</f>
        <v>1.0274791143500484</v>
      </c>
      <c r="AF2">
        <v>2.1253464699180684E-26</v>
      </c>
      <c r="AG2">
        <v>1883</v>
      </c>
      <c r="AH2">
        <v>1.0836584308625921E-4</v>
      </c>
      <c r="AI2">
        <f t="array" ref="AI2:AJ6">LOGEST(AH2:AH11,AG2:AG11,TRUE, TRUE)</f>
        <v>1.0267976750092562</v>
      </c>
      <c r="AJ2">
        <v>7.6728899273963103E-26</v>
      </c>
      <c r="AK2">
        <v>1883</v>
      </c>
      <c r="AL2">
        <v>1.0836584308625921E-4</v>
      </c>
      <c r="AM2">
        <f t="array" ref="AM2:AN6">LOGEST(AL2:AL11,AK2:AK11,TRUE, TRUE)</f>
        <v>1.0263223862622421</v>
      </c>
      <c r="AN2">
        <v>1.902747914918296E-25</v>
      </c>
      <c r="AO2">
        <v>1883</v>
      </c>
      <c r="AP2">
        <v>1.0836584308625921E-4</v>
      </c>
      <c r="AQ2">
        <f t="array" ref="AQ2:AR6">LOGEST(AP2:AP11,AO2:AO11,TRUE, TRUE)</f>
        <v>1.0259828920899243</v>
      </c>
      <c r="AR2">
        <v>3.6440536472939218E-25</v>
      </c>
      <c r="AS2">
        <v>1883</v>
      </c>
      <c r="AT2">
        <v>1.0836584308625921E-4</v>
      </c>
      <c r="AU2">
        <f t="array" ref="AU2:AV6">LOGEST(AT2:AT11,AS2:AS11,TRUE, TRUE)</f>
        <v>1.0309182293654369</v>
      </c>
      <c r="AV2">
        <v>3.8027083150085585E-29</v>
      </c>
      <c r="AW2">
        <v>1883</v>
      </c>
      <c r="AX2">
        <v>1.0836584308625921E-4</v>
      </c>
      <c r="AY2">
        <f t="array" ref="AY2:AZ6">LOGEST(AX2:AX11,AW2:AW11,TRUE, TRUE)</f>
        <v>1.035885756876761</v>
      </c>
      <c r="AZ2">
        <v>3.6980661875190182E-33</v>
      </c>
    </row>
    <row r="3" spans="1:52">
      <c r="B3">
        <v>2.5610014723954227E-2</v>
      </c>
      <c r="C3" s="29">
        <v>0.5439574300319503</v>
      </c>
      <c r="D3">
        <v>9.5422219916015276</v>
      </c>
      <c r="E3">
        <v>1900</v>
      </c>
      <c r="F3">
        <v>3.714710252600297E-4</v>
      </c>
      <c r="G3">
        <v>7.3334552795127298E-3</v>
      </c>
      <c r="H3">
        <v>14.224255013604038</v>
      </c>
      <c r="I3">
        <v>1910</v>
      </c>
      <c r="J3">
        <v>7.2254335260115603E-4</v>
      </c>
      <c r="K3">
        <v>7.4821407053598131E-3</v>
      </c>
      <c r="L3">
        <v>14.554350414747525</v>
      </c>
      <c r="M3">
        <v>1910</v>
      </c>
      <c r="N3">
        <v>7.2254335260115603E-4</v>
      </c>
      <c r="O3">
        <v>8.2905829752950456E-3</v>
      </c>
      <c r="P3">
        <v>16.113231427058594</v>
      </c>
      <c r="Q3">
        <v>1900</v>
      </c>
      <c r="R3">
        <v>3.714710252600297E-4</v>
      </c>
      <c r="S3">
        <v>8.1116064041650091E-3</v>
      </c>
      <c r="T3">
        <v>15.757427339306201</v>
      </c>
      <c r="U3">
        <v>1900</v>
      </c>
      <c r="V3">
        <v>3.714710252600297E-4</v>
      </c>
      <c r="W3">
        <v>7.6723241313526973E-3</v>
      </c>
      <c r="X3">
        <v>14.896521980310171</v>
      </c>
      <c r="Y3">
        <v>1900</v>
      </c>
      <c r="Z3">
        <v>3.714710252600297E-4</v>
      </c>
      <c r="AA3">
        <v>7.6219653523694171E-3</v>
      </c>
      <c r="AB3">
        <v>14.791187023269067</v>
      </c>
      <c r="AC3">
        <v>1900</v>
      </c>
      <c r="AD3">
        <v>3.714710252600297E-4</v>
      </c>
      <c r="AE3">
        <v>7.4247999915809859E-3</v>
      </c>
      <c r="AF3">
        <v>14.401162620046794</v>
      </c>
      <c r="AG3">
        <v>1900</v>
      </c>
      <c r="AH3">
        <v>3.714710252600297E-4</v>
      </c>
      <c r="AI3">
        <v>7.4368090326795821E-3</v>
      </c>
      <c r="AJ3">
        <v>14.416995957579696</v>
      </c>
      <c r="AK3">
        <v>1900</v>
      </c>
      <c r="AL3">
        <v>3.714710252600297E-4</v>
      </c>
      <c r="AM3">
        <v>7.6647733794753268E-3</v>
      </c>
      <c r="AN3">
        <v>14.851195950179706</v>
      </c>
      <c r="AO3">
        <v>1900</v>
      </c>
      <c r="AP3">
        <v>3.714710252600297E-4</v>
      </c>
      <c r="AQ3">
        <v>7.9463135553833782E-3</v>
      </c>
      <c r="AR3">
        <v>15.3886448308544</v>
      </c>
      <c r="AS3">
        <v>1900</v>
      </c>
      <c r="AT3">
        <v>3.714710252600297E-4</v>
      </c>
      <c r="AU3">
        <v>7.9223659325040902E-3</v>
      </c>
      <c r="AV3">
        <v>15.334186743641938</v>
      </c>
      <c r="AW3">
        <v>1900</v>
      </c>
      <c r="AX3">
        <v>3.714710252600297E-4</v>
      </c>
      <c r="AY3">
        <v>6.7382736126736708E-3</v>
      </c>
      <c r="AZ3">
        <v>13.035396943631198</v>
      </c>
    </row>
    <row r="4" spans="1:52" ht="15.75" thickBot="1">
      <c r="B4">
        <v>2.7259525808916212E-2</v>
      </c>
      <c r="C4" s="29">
        <v>0.58534939353362869</v>
      </c>
      <c r="D4">
        <v>11.29335174057875</v>
      </c>
      <c r="E4">
        <v>1910</v>
      </c>
      <c r="F4">
        <v>7.2254335260115603E-4</v>
      </c>
      <c r="G4">
        <v>0.60361305398952947</v>
      </c>
      <c r="H4">
        <v>0.7947430788412666</v>
      </c>
      <c r="I4">
        <v>1920</v>
      </c>
      <c r="J4">
        <v>1.5873015873015873E-3</v>
      </c>
      <c r="K4">
        <v>0.43786361018176423</v>
      </c>
      <c r="L4">
        <v>0.67959917867969677</v>
      </c>
      <c r="M4">
        <v>1920</v>
      </c>
      <c r="N4">
        <v>1.5873015873015873E-3</v>
      </c>
      <c r="O4">
        <v>0.5439574300319503</v>
      </c>
      <c r="P4">
        <v>0.83071889633132656</v>
      </c>
      <c r="Q4">
        <v>1920</v>
      </c>
      <c r="R4">
        <v>1.5873015873015873E-3</v>
      </c>
      <c r="S4">
        <v>0.58534939353362869</v>
      </c>
      <c r="T4">
        <v>0.84283064639807792</v>
      </c>
      <c r="U4">
        <v>1910</v>
      </c>
      <c r="V4">
        <v>7.2254335260115603E-4</v>
      </c>
      <c r="W4">
        <v>0.62786404805009288</v>
      </c>
      <c r="X4">
        <v>0.81673683210265102</v>
      </c>
      <c r="Y4">
        <v>1910</v>
      </c>
      <c r="Z4">
        <v>7.2254335260115603E-4</v>
      </c>
      <c r="AA4">
        <v>0.62083566052304484</v>
      </c>
      <c r="AB4">
        <v>0.82261100538170795</v>
      </c>
      <c r="AC4">
        <v>1910</v>
      </c>
      <c r="AD4">
        <v>7.2254335260115603E-4</v>
      </c>
      <c r="AE4">
        <v>0.62494474152622537</v>
      </c>
      <c r="AF4">
        <v>0.80462705155061021</v>
      </c>
      <c r="AG4">
        <v>1910</v>
      </c>
      <c r="AH4">
        <v>7.2254335260115603E-4</v>
      </c>
      <c r="AI4">
        <v>0.61249257480224695</v>
      </c>
      <c r="AJ4">
        <v>0.80166248809068497</v>
      </c>
      <c r="AK4">
        <v>1910</v>
      </c>
      <c r="AL4">
        <v>7.2254335260115603E-4</v>
      </c>
      <c r="AM4">
        <v>0.58954625255660775</v>
      </c>
      <c r="AN4">
        <v>0.81391448610130446</v>
      </c>
      <c r="AO4">
        <v>1910</v>
      </c>
      <c r="AP4">
        <v>7.2254335260115603E-4</v>
      </c>
      <c r="AQ4">
        <v>0.56569621822355165</v>
      </c>
      <c r="AR4">
        <v>0.82243769476379358</v>
      </c>
      <c r="AS4">
        <v>1910</v>
      </c>
      <c r="AT4">
        <v>7.2254335260115603E-4</v>
      </c>
      <c r="AU4">
        <v>0.64870310741098758</v>
      </c>
      <c r="AV4">
        <v>0.78938336476738535</v>
      </c>
      <c r="AW4">
        <v>1910</v>
      </c>
      <c r="AX4">
        <v>7.2254335260115603E-4</v>
      </c>
      <c r="AY4">
        <v>0.77386608072681007</v>
      </c>
      <c r="AZ4">
        <v>0.63654755735073976</v>
      </c>
    </row>
    <row r="5" spans="1:52" ht="16.5" thickTop="1" thickBot="1">
      <c r="B5">
        <v>2.8187329283659697E-2</v>
      </c>
      <c r="C5" s="29">
        <v>0.62786404805009288</v>
      </c>
      <c r="D5">
        <v>13.497519812535806</v>
      </c>
      <c r="E5">
        <v>1920</v>
      </c>
      <c r="F5">
        <v>1.5873015873015873E-3</v>
      </c>
      <c r="G5">
        <v>13.705086760758935</v>
      </c>
      <c r="H5">
        <v>9</v>
      </c>
      <c r="I5">
        <v>1930</v>
      </c>
      <c r="J5">
        <v>1.9646365422396855E-3</v>
      </c>
      <c r="K5" s="25">
        <v>6.2314216707919643</v>
      </c>
      <c r="L5">
        <v>8</v>
      </c>
      <c r="M5">
        <v>1930</v>
      </c>
      <c r="N5">
        <v>1.9646365422396855E-3</v>
      </c>
      <c r="O5" s="25">
        <v>9.5422219916015276</v>
      </c>
      <c r="P5">
        <v>8</v>
      </c>
      <c r="Q5">
        <v>1930</v>
      </c>
      <c r="R5">
        <v>1.9646365422396855E-3</v>
      </c>
      <c r="S5" s="25">
        <v>11.29335174057875</v>
      </c>
      <c r="T5">
        <v>8</v>
      </c>
      <c r="U5">
        <v>1930</v>
      </c>
      <c r="V5">
        <v>1.9646365422396855E-3</v>
      </c>
      <c r="W5" s="25">
        <v>13.497519812535806</v>
      </c>
      <c r="X5">
        <v>8</v>
      </c>
      <c r="Y5">
        <v>1920</v>
      </c>
      <c r="Z5">
        <v>1.5873015873015873E-3</v>
      </c>
      <c r="AA5" s="25">
        <v>13.099030597222667</v>
      </c>
      <c r="AB5">
        <v>8</v>
      </c>
      <c r="AC5">
        <v>1920</v>
      </c>
      <c r="AD5">
        <v>1.5873015873015873E-3</v>
      </c>
      <c r="AE5" s="25">
        <v>13.330190203317446</v>
      </c>
      <c r="AF5">
        <v>8</v>
      </c>
      <c r="AG5">
        <v>1920</v>
      </c>
      <c r="AH5">
        <v>1.5873015873015873E-3</v>
      </c>
      <c r="AI5" s="25">
        <v>12.644765699437722</v>
      </c>
      <c r="AJ5">
        <v>8</v>
      </c>
      <c r="AK5">
        <v>1920</v>
      </c>
      <c r="AL5">
        <v>1.5873015873015873E-3</v>
      </c>
      <c r="AM5" s="25">
        <v>11.490624826377839</v>
      </c>
      <c r="AN5">
        <v>8</v>
      </c>
      <c r="AO5">
        <v>1920</v>
      </c>
      <c r="AP5">
        <v>1.5873015873015873E-3</v>
      </c>
      <c r="AQ5" s="25">
        <v>10.420286296557938</v>
      </c>
      <c r="AR5">
        <v>8</v>
      </c>
      <c r="AS5">
        <v>1920</v>
      </c>
      <c r="AT5">
        <v>1.5873015873015873E-3</v>
      </c>
      <c r="AU5" s="25">
        <v>14.772760501924855</v>
      </c>
      <c r="AV5">
        <v>8</v>
      </c>
      <c r="AW5">
        <v>1920</v>
      </c>
      <c r="AX5">
        <v>1.5873015873015873E-3</v>
      </c>
      <c r="AY5" s="25">
        <v>27.377266823626243</v>
      </c>
      <c r="AZ5">
        <v>8</v>
      </c>
    </row>
    <row r="6" spans="1:52" ht="15.75" thickTop="1">
      <c r="B6">
        <v>2.7585861316601009E-2</v>
      </c>
      <c r="C6" s="29">
        <v>0.62083566052304484</v>
      </c>
      <c r="D6">
        <v>13.099030597222667</v>
      </c>
      <c r="E6">
        <v>1930</v>
      </c>
      <c r="F6">
        <v>1.9646365422396855E-3</v>
      </c>
      <c r="G6">
        <v>8.6563597730545609</v>
      </c>
      <c r="H6">
        <v>5.6845490522948614</v>
      </c>
      <c r="I6">
        <v>1940</v>
      </c>
      <c r="J6">
        <v>3.0959752321981426E-3</v>
      </c>
      <c r="K6">
        <v>2.8780135278406935</v>
      </c>
      <c r="L6">
        <v>3.6948403492969475</v>
      </c>
      <c r="M6">
        <v>1940</v>
      </c>
      <c r="N6">
        <v>3.0959752321981426E-3</v>
      </c>
      <c r="O6">
        <v>6.5850290430634004</v>
      </c>
      <c r="P6">
        <v>5.5207510777754987</v>
      </c>
      <c r="Q6">
        <v>1940</v>
      </c>
      <c r="R6">
        <v>3.0959752321981426E-3</v>
      </c>
      <c r="S6">
        <v>8.0223848523166943</v>
      </c>
      <c r="T6">
        <v>5.6829079880624151</v>
      </c>
      <c r="U6">
        <v>1940</v>
      </c>
      <c r="V6">
        <v>3.0959752321981426E-3</v>
      </c>
      <c r="W6">
        <v>9.0036427828255867</v>
      </c>
      <c r="X6">
        <v>5.3364724233045919</v>
      </c>
      <c r="Y6">
        <v>1940</v>
      </c>
      <c r="Z6">
        <v>3.0959752321981426E-3</v>
      </c>
      <c r="AA6">
        <v>8.8639681628276055</v>
      </c>
      <c r="AB6">
        <v>5.4135109294008341</v>
      </c>
      <c r="AC6">
        <v>1930</v>
      </c>
      <c r="AD6">
        <v>1.9646365422396855E-3</v>
      </c>
      <c r="AE6">
        <v>8.6302942878443201</v>
      </c>
      <c r="AF6">
        <v>5.1793975366962268</v>
      </c>
      <c r="AG6">
        <v>1930</v>
      </c>
      <c r="AH6">
        <v>1.9646365422396855E-3</v>
      </c>
      <c r="AI6">
        <v>8.1263198319020837</v>
      </c>
      <c r="AJ6">
        <v>5.1413019584939805</v>
      </c>
      <c r="AK6">
        <v>1930</v>
      </c>
      <c r="AL6">
        <v>1.9646365422396855E-3</v>
      </c>
      <c r="AM6">
        <v>7.6120424454539748</v>
      </c>
      <c r="AN6">
        <v>5.2996543254844042</v>
      </c>
      <c r="AO6">
        <v>1930</v>
      </c>
      <c r="AP6">
        <v>1.9646365422396855E-3</v>
      </c>
      <c r="AQ6">
        <v>7.0483208496953207</v>
      </c>
      <c r="AR6">
        <v>5.4112300941470632</v>
      </c>
      <c r="AS6">
        <v>1930</v>
      </c>
      <c r="AT6">
        <v>1.9646365422396855E-3</v>
      </c>
      <c r="AU6">
        <v>9.2052925871497564</v>
      </c>
      <c r="AV6">
        <v>4.9850087725718311</v>
      </c>
      <c r="AW6">
        <v>1930</v>
      </c>
      <c r="AX6">
        <v>1.9646365422396855E-3</v>
      </c>
      <c r="AY6">
        <v>11.093071202652499</v>
      </c>
      <c r="AZ6">
        <v>3.2415423421535463</v>
      </c>
    </row>
    <row r="7" spans="1:52">
      <c r="B7">
        <v>2.7108340515043523E-2</v>
      </c>
      <c r="C7" s="29">
        <v>0.62494474152622537</v>
      </c>
      <c r="D7">
        <v>13.330190203317446</v>
      </c>
      <c r="E7">
        <v>1940</v>
      </c>
      <c r="F7">
        <v>3.0959752321981426E-3</v>
      </c>
      <c r="G7" t="s">
        <v>42</v>
      </c>
      <c r="H7">
        <f>TINV(0.0455,H5)</f>
        <v>2.3198094379138521</v>
      </c>
      <c r="I7">
        <v>1950</v>
      </c>
      <c r="J7">
        <v>4.1493775933609959E-3</v>
      </c>
      <c r="K7" t="s">
        <v>42</v>
      </c>
      <c r="L7">
        <f>TINV(0.0455,L5)</f>
        <v>2.3664194984811786</v>
      </c>
      <c r="M7">
        <v>1950</v>
      </c>
      <c r="N7">
        <v>4.1493775933609959E-3</v>
      </c>
      <c r="O7" t="s">
        <v>42</v>
      </c>
      <c r="P7">
        <f>TINV(0.0455,P5)</f>
        <v>2.3664194984811786</v>
      </c>
      <c r="Q7">
        <v>1950</v>
      </c>
      <c r="R7">
        <v>4.1493775933609959E-3</v>
      </c>
      <c r="S7" t="s">
        <v>42</v>
      </c>
      <c r="T7">
        <f>TINV(0.0455,T5)</f>
        <v>2.3664194984811786</v>
      </c>
      <c r="U7">
        <v>1950</v>
      </c>
      <c r="V7">
        <v>4.1493775933609959E-3</v>
      </c>
      <c r="W7" t="s">
        <v>42</v>
      </c>
      <c r="X7">
        <f>TINV(0.0455,X5)</f>
        <v>2.3664194984811786</v>
      </c>
      <c r="Y7">
        <v>1950</v>
      </c>
      <c r="Z7">
        <v>4.1493775933609959E-3</v>
      </c>
      <c r="AA7" t="s">
        <v>42</v>
      </c>
      <c r="AB7">
        <f>TINV(0.0455,AB5)</f>
        <v>2.3664194984811786</v>
      </c>
      <c r="AC7">
        <v>1950</v>
      </c>
      <c r="AD7">
        <v>4.1493775933609959E-3</v>
      </c>
      <c r="AE7" t="s">
        <v>42</v>
      </c>
      <c r="AF7">
        <f>TINV(0.0455,AF5)</f>
        <v>2.3664194984811786</v>
      </c>
      <c r="AG7">
        <v>1940</v>
      </c>
      <c r="AH7">
        <v>3.0959752321981426E-3</v>
      </c>
      <c r="AI7" t="s">
        <v>42</v>
      </c>
      <c r="AJ7">
        <f>TINV(0.0455,AJ5)</f>
        <v>2.3664194984811786</v>
      </c>
      <c r="AK7">
        <v>1940</v>
      </c>
      <c r="AL7">
        <v>3.0959752321981426E-3</v>
      </c>
      <c r="AM7" t="s">
        <v>42</v>
      </c>
      <c r="AN7">
        <f>TINV(0.0455,AN5)</f>
        <v>2.3664194984811786</v>
      </c>
      <c r="AO7">
        <v>1940</v>
      </c>
      <c r="AP7">
        <v>3.0959752321981426E-3</v>
      </c>
      <c r="AQ7" t="s">
        <v>42</v>
      </c>
      <c r="AR7">
        <f>TINV(0.0455,AR5)</f>
        <v>2.3664194984811786</v>
      </c>
      <c r="AS7">
        <v>1940</v>
      </c>
      <c r="AT7">
        <v>3.0959752321981426E-3</v>
      </c>
      <c r="AU7" t="s">
        <v>42</v>
      </c>
      <c r="AV7">
        <f>TINV(0.0455,AV5)</f>
        <v>2.3664194984811786</v>
      </c>
      <c r="AW7">
        <v>1940</v>
      </c>
      <c r="AX7">
        <v>3.0959752321981426E-3</v>
      </c>
    </row>
    <row r="8" spans="1:52">
      <c r="B8">
        <v>2.6444905704976825E-2</v>
      </c>
      <c r="C8" s="29">
        <v>0.61249257480224695</v>
      </c>
      <c r="D8">
        <v>12.644765699437722</v>
      </c>
      <c r="E8">
        <v>1950</v>
      </c>
      <c r="F8">
        <v>4.1493775933609959E-3</v>
      </c>
      <c r="G8" t="s">
        <v>43</v>
      </c>
      <c r="H8">
        <f>H7*G3</f>
        <v>1.7012218769932797E-2</v>
      </c>
      <c r="I8">
        <v>1960</v>
      </c>
      <c r="J8">
        <v>4.830917874396135E-3</v>
      </c>
      <c r="K8" t="s">
        <v>43</v>
      </c>
      <c r="L8">
        <f>L7*K3</f>
        <v>1.7705883655543181E-2</v>
      </c>
      <c r="M8">
        <v>1960</v>
      </c>
      <c r="N8">
        <v>4.830917874396135E-3</v>
      </c>
      <c r="O8" t="s">
        <v>43</v>
      </c>
      <c r="P8">
        <f>P7*O3</f>
        <v>1.9618997206514298E-2</v>
      </c>
      <c r="Q8">
        <v>1960</v>
      </c>
      <c r="R8">
        <v>4.830917874396135E-3</v>
      </c>
      <c r="S8" t="s">
        <v>43</v>
      </c>
      <c r="T8">
        <f>T7*S3</f>
        <v>1.9195463558820878E-2</v>
      </c>
      <c r="U8">
        <v>1960</v>
      </c>
      <c r="V8">
        <v>4.830917874396135E-3</v>
      </c>
      <c r="W8" t="s">
        <v>43</v>
      </c>
      <c r="X8">
        <f>X7*W3</f>
        <v>1.8155937423100694E-2</v>
      </c>
      <c r="Y8">
        <v>1960</v>
      </c>
      <c r="Z8">
        <v>4.830917874396135E-3</v>
      </c>
      <c r="AA8" t="s">
        <v>43</v>
      </c>
      <c r="AB8">
        <f>AB7*AA3</f>
        <v>1.8036767426594956E-2</v>
      </c>
      <c r="AC8">
        <v>1960</v>
      </c>
      <c r="AD8">
        <v>4.830917874396135E-3</v>
      </c>
      <c r="AE8" t="s">
        <v>43</v>
      </c>
      <c r="AF8">
        <f>AF7*AE3</f>
        <v>1.7570191472400135E-2</v>
      </c>
      <c r="AG8">
        <v>1960</v>
      </c>
      <c r="AH8">
        <v>4.830917874396135E-3</v>
      </c>
      <c r="AI8" t="s">
        <v>43</v>
      </c>
      <c r="AJ8">
        <f>AJ7*AI3</f>
        <v>1.7598609901413917E-2</v>
      </c>
      <c r="AK8">
        <v>1950</v>
      </c>
      <c r="AL8">
        <v>4.1493775933609959E-3</v>
      </c>
      <c r="AM8" t="s">
        <v>43</v>
      </c>
      <c r="AN8">
        <f>AN7*AM3</f>
        <v>1.8138069176629891E-2</v>
      </c>
      <c r="AO8">
        <v>1950</v>
      </c>
      <c r="AP8">
        <v>4.1493775933609959E-3</v>
      </c>
      <c r="AQ8" t="s">
        <v>43</v>
      </c>
      <c r="AR8">
        <f>AR7*AQ3</f>
        <v>1.8804311338504524E-2</v>
      </c>
      <c r="AS8">
        <v>1950</v>
      </c>
      <c r="AT8">
        <v>4.1493775933609959E-3</v>
      </c>
      <c r="AU8" t="s">
        <v>43</v>
      </c>
      <c r="AV8">
        <f>AV7*AU3</f>
        <v>1.8747641216780703E-2</v>
      </c>
      <c r="AW8">
        <v>1950</v>
      </c>
      <c r="AX8">
        <v>4.1493775933609959E-3</v>
      </c>
    </row>
    <row r="9" spans="1:52">
      <c r="B9">
        <v>2.5981914022736842E-2</v>
      </c>
      <c r="C9" s="29">
        <v>0.58954625255660775</v>
      </c>
      <c r="D9">
        <v>11.490624826377839</v>
      </c>
      <c r="E9">
        <v>1960</v>
      </c>
      <c r="F9">
        <v>4.830917874396135E-3</v>
      </c>
      <c r="G9" t="s">
        <v>44</v>
      </c>
      <c r="H9">
        <f>G2+H8</f>
        <v>1.0445328348617966</v>
      </c>
      <c r="I9">
        <v>1970</v>
      </c>
      <c r="J9">
        <v>5.7142857142857143E-3</v>
      </c>
      <c r="K9" t="s">
        <v>44</v>
      </c>
      <c r="L9">
        <f>K2+L8</f>
        <v>1.0365589296886786</v>
      </c>
      <c r="M9">
        <v>1970</v>
      </c>
      <c r="N9">
        <v>5.7142857142857143E-3</v>
      </c>
      <c r="O9" t="s">
        <v>44</v>
      </c>
      <c r="P9">
        <f>O2+P8</f>
        <v>1.0455597658590399</v>
      </c>
      <c r="Q9">
        <v>1970</v>
      </c>
      <c r="R9">
        <v>5.7142857142857143E-3</v>
      </c>
      <c r="S9" t="s">
        <v>44</v>
      </c>
      <c r="T9">
        <f>S2+T8</f>
        <v>1.0468299293838537</v>
      </c>
      <c r="U9">
        <v>1970</v>
      </c>
      <c r="V9">
        <v>5.7142857142857143E-3</v>
      </c>
      <c r="W9" t="s">
        <v>44</v>
      </c>
      <c r="X9">
        <f>W2+X8</f>
        <v>1.0467442885168985</v>
      </c>
      <c r="Y9">
        <v>1970</v>
      </c>
      <c r="Z9">
        <v>5.7142857142857143E-3</v>
      </c>
      <c r="AA9" t="s">
        <v>44</v>
      </c>
      <c r="AB9">
        <f>AA2+AB8</f>
        <v>1.0460066415915958</v>
      </c>
      <c r="AC9">
        <v>1970</v>
      </c>
      <c r="AD9">
        <v>5.7142857142857143E-3</v>
      </c>
      <c r="AE9" t="s">
        <v>44</v>
      </c>
      <c r="AF9">
        <f>AE2+AF8</f>
        <v>1.0450493058224486</v>
      </c>
      <c r="AG9">
        <v>1970</v>
      </c>
      <c r="AH9">
        <v>5.7142857142857143E-3</v>
      </c>
      <c r="AI9" t="s">
        <v>44</v>
      </c>
      <c r="AJ9">
        <f>AI2+AJ8</f>
        <v>1.04439628491067</v>
      </c>
      <c r="AK9">
        <v>1970</v>
      </c>
      <c r="AL9">
        <v>5.7142857142857143E-3</v>
      </c>
      <c r="AM9" t="s">
        <v>44</v>
      </c>
      <c r="AN9">
        <f>AM2+AN8</f>
        <v>1.0444604554388721</v>
      </c>
      <c r="AO9">
        <v>1960</v>
      </c>
      <c r="AP9">
        <v>4.830917874396135E-3</v>
      </c>
      <c r="AQ9" t="s">
        <v>44</v>
      </c>
      <c r="AR9">
        <f>AQ2+AR8</f>
        <v>1.0447872034284289</v>
      </c>
      <c r="AS9">
        <v>1960</v>
      </c>
      <c r="AT9">
        <v>4.830917874396135E-3</v>
      </c>
      <c r="AU9" t="s">
        <v>44</v>
      </c>
      <c r="AV9">
        <f>AU2+AV8</f>
        <v>1.0496658705822175</v>
      </c>
      <c r="AW9">
        <v>1960</v>
      </c>
      <c r="AX9">
        <v>4.830917874396135E-3</v>
      </c>
    </row>
    <row r="10" spans="1:52">
      <c r="B10">
        <v>2.5651072233266754E-2</v>
      </c>
      <c r="C10" s="29">
        <v>0.56569621822355165</v>
      </c>
      <c r="D10">
        <v>10.420286296557938</v>
      </c>
      <c r="E10">
        <v>1970</v>
      </c>
      <c r="F10">
        <v>5.7142857142857143E-3</v>
      </c>
      <c r="G10" t="s">
        <v>45</v>
      </c>
      <c r="H10">
        <f>G2-H8</f>
        <v>1.0105083973219309</v>
      </c>
      <c r="I10">
        <v>1980</v>
      </c>
      <c r="J10">
        <v>2.2371364653243847E-3</v>
      </c>
      <c r="K10" t="s">
        <v>45</v>
      </c>
      <c r="L10">
        <f>K2-L8</f>
        <v>1.001147162377592</v>
      </c>
      <c r="M10">
        <v>1980</v>
      </c>
      <c r="N10">
        <v>2.2371364653243847E-3</v>
      </c>
      <c r="O10" t="s">
        <v>45</v>
      </c>
      <c r="P10">
        <f>O2-P8</f>
        <v>1.0063217714460111</v>
      </c>
      <c r="Q10">
        <v>1980</v>
      </c>
      <c r="R10">
        <v>2.2371364653243847E-3</v>
      </c>
      <c r="S10" t="s">
        <v>45</v>
      </c>
      <c r="T10">
        <f>S2-T8</f>
        <v>1.0084390022662117</v>
      </c>
      <c r="U10">
        <v>1980</v>
      </c>
      <c r="V10">
        <v>2.2371364653243847E-3</v>
      </c>
      <c r="W10" t="s">
        <v>45</v>
      </c>
      <c r="X10">
        <f>W2-X8</f>
        <v>1.0104324136706972</v>
      </c>
      <c r="Y10">
        <v>1980</v>
      </c>
      <c r="Z10">
        <v>2.2371364653243847E-3</v>
      </c>
      <c r="AA10" t="s">
        <v>45</v>
      </c>
      <c r="AB10">
        <f>AA2-AB8</f>
        <v>1.0099331067384061</v>
      </c>
      <c r="AC10">
        <v>1980</v>
      </c>
      <c r="AD10">
        <v>2.2371364653243847E-3</v>
      </c>
      <c r="AE10" t="s">
        <v>45</v>
      </c>
      <c r="AF10">
        <f>AE2-AF8</f>
        <v>1.0099089228776481</v>
      </c>
      <c r="AG10">
        <v>1980</v>
      </c>
      <c r="AH10">
        <v>2.2371364653243847E-3</v>
      </c>
      <c r="AI10" t="s">
        <v>45</v>
      </c>
      <c r="AJ10">
        <f>AI2-AJ8</f>
        <v>1.0091990651078424</v>
      </c>
      <c r="AK10">
        <v>1980</v>
      </c>
      <c r="AL10">
        <v>2.2371364653243847E-3</v>
      </c>
      <c r="AM10" t="s">
        <v>45</v>
      </c>
      <c r="AN10">
        <f>AM2-AN8</f>
        <v>1.0081843170856122</v>
      </c>
      <c r="AO10">
        <v>1980</v>
      </c>
      <c r="AP10">
        <v>2.2371364653243847E-3</v>
      </c>
      <c r="AQ10" t="s">
        <v>45</v>
      </c>
      <c r="AR10">
        <f>AQ2-AR8</f>
        <v>1.0071785807514197</v>
      </c>
      <c r="AS10">
        <v>1970</v>
      </c>
      <c r="AT10">
        <v>5.7142857142857143E-3</v>
      </c>
      <c r="AU10" t="s">
        <v>45</v>
      </c>
      <c r="AV10">
        <f>AU2-AV8</f>
        <v>1.0121705881486562</v>
      </c>
      <c r="AW10">
        <v>1970</v>
      </c>
      <c r="AX10">
        <v>5.7142857142857143E-3</v>
      </c>
    </row>
    <row r="11" spans="1:52">
      <c r="B11">
        <v>3.044988992577399E-2</v>
      </c>
      <c r="C11" s="29">
        <v>0.64870310741098758</v>
      </c>
      <c r="D11">
        <v>14.772760501924855</v>
      </c>
      <c r="E11">
        <v>1980</v>
      </c>
      <c r="F11">
        <v>2.2371364653243847E-3</v>
      </c>
      <c r="G11" t="s">
        <v>46</v>
      </c>
      <c r="H11" s="30">
        <f>LN(G2)</f>
        <v>2.7148731509948523E-2</v>
      </c>
      <c r="I11">
        <v>1990</v>
      </c>
      <c r="J11">
        <v>1.6666666666666668E-3</v>
      </c>
      <c r="K11" t="s">
        <v>46</v>
      </c>
      <c r="L11" s="30">
        <f>LN(K2)</f>
        <v>1.8677529938049876E-2</v>
      </c>
      <c r="M11">
        <v>1990</v>
      </c>
      <c r="N11">
        <v>1.6666666666666668E-3</v>
      </c>
      <c r="O11" t="s">
        <v>46</v>
      </c>
      <c r="P11" s="30">
        <f>LN(O2)</f>
        <v>2.5610014723954227E-2</v>
      </c>
      <c r="Q11">
        <v>1990</v>
      </c>
      <c r="R11">
        <v>1.6666666666666668E-3</v>
      </c>
      <c r="S11" t="s">
        <v>46</v>
      </c>
      <c r="T11" s="30">
        <f>LN(S2)</f>
        <v>2.7259525808916212E-2</v>
      </c>
      <c r="U11">
        <v>1990</v>
      </c>
      <c r="V11">
        <v>1.6666666666666668E-3</v>
      </c>
      <c r="W11" t="s">
        <v>46</v>
      </c>
      <c r="X11" s="30">
        <f>LN(W2)</f>
        <v>2.8187329283659697E-2</v>
      </c>
      <c r="Y11">
        <v>1990</v>
      </c>
      <c r="Z11">
        <v>1.6666666666666668E-3</v>
      </c>
      <c r="AA11" t="s">
        <v>46</v>
      </c>
      <c r="AB11" s="30">
        <f>LN(AA2)</f>
        <v>2.7585861316601009E-2</v>
      </c>
      <c r="AC11">
        <v>1990</v>
      </c>
      <c r="AD11">
        <v>1.6666666666666668E-3</v>
      </c>
      <c r="AE11" t="s">
        <v>46</v>
      </c>
      <c r="AF11" s="30">
        <f>LN(AE2)</f>
        <v>2.7108340515043523E-2</v>
      </c>
      <c r="AG11">
        <v>1990</v>
      </c>
      <c r="AH11">
        <v>1.6666666666666668E-3</v>
      </c>
      <c r="AI11" t="s">
        <v>46</v>
      </c>
      <c r="AJ11" s="30">
        <f>LN(AI2)</f>
        <v>2.6444905704976825E-2</v>
      </c>
      <c r="AK11">
        <v>1990</v>
      </c>
      <c r="AL11">
        <v>1.6666666666666668E-3</v>
      </c>
      <c r="AM11" t="s">
        <v>46</v>
      </c>
      <c r="AN11" s="30">
        <f>LN(AM2)</f>
        <v>2.5981914022736842E-2</v>
      </c>
      <c r="AO11">
        <v>1990</v>
      </c>
      <c r="AP11">
        <v>1.6666666666666668E-3</v>
      </c>
      <c r="AQ11" t="s">
        <v>46</v>
      </c>
      <c r="AR11" s="30">
        <f>LN(AQ2)</f>
        <v>2.5651072233266754E-2</v>
      </c>
      <c r="AS11">
        <v>1990</v>
      </c>
      <c r="AT11">
        <v>1.6666666666666668E-3</v>
      </c>
      <c r="AU11" t="s">
        <v>46</v>
      </c>
      <c r="AV11" s="30">
        <f>LN(AU2)</f>
        <v>3.044988992577399E-2</v>
      </c>
      <c r="AW11">
        <v>1980</v>
      </c>
      <c r="AX11">
        <v>2.2371364653243847E-3</v>
      </c>
    </row>
    <row r="12" spans="1:52">
      <c r="B12">
        <v>3.5256864471765868E-2</v>
      </c>
      <c r="C12" s="29">
        <v>0.77386608072681007</v>
      </c>
      <c r="D12">
        <v>27.377266823626243</v>
      </c>
      <c r="E12">
        <v>1990</v>
      </c>
      <c r="F12">
        <v>1.6666666666666668E-3</v>
      </c>
      <c r="G12" t="s">
        <v>47</v>
      </c>
      <c r="H12" s="30">
        <f>LN(H9)</f>
        <v>4.356973748189337E-2</v>
      </c>
      <c r="K12" t="s">
        <v>47</v>
      </c>
      <c r="L12" s="30">
        <f>LN(L9)</f>
        <v>3.590650577699013E-2</v>
      </c>
      <c r="O12" t="s">
        <v>47</v>
      </c>
      <c r="P12" s="30">
        <f>LN(P9)</f>
        <v>4.4552403110703818E-2</v>
      </c>
      <c r="S12" t="s">
        <v>47</v>
      </c>
      <c r="T12" s="30">
        <f>LN(T9)</f>
        <v>4.5766482575651281E-2</v>
      </c>
      <c r="W12" t="s">
        <v>47</v>
      </c>
      <c r="X12" s="30">
        <f>LN(X9)</f>
        <v>4.5684669505667248E-2</v>
      </c>
      <c r="AA12" t="s">
        <v>47</v>
      </c>
      <c r="AB12" s="30">
        <f>LN(AB9)</f>
        <v>4.4979715136527043E-2</v>
      </c>
      <c r="AE12" t="s">
        <v>47</v>
      </c>
      <c r="AF12" s="30">
        <f>LN(AF9)</f>
        <v>4.4064066908924185E-2</v>
      </c>
      <c r="AI12" t="s">
        <v>47</v>
      </c>
      <c r="AJ12" s="30">
        <f>LN(AJ9)</f>
        <v>4.3439000684719592E-2</v>
      </c>
      <c r="AM12" t="s">
        <v>47</v>
      </c>
      <c r="AN12" s="30">
        <f>LN(AN9)</f>
        <v>4.3500441497756406E-2</v>
      </c>
      <c r="AQ12" t="s">
        <v>47</v>
      </c>
      <c r="AR12" s="30">
        <f>LN(AR9)</f>
        <v>4.3813231597899877E-2</v>
      </c>
      <c r="AU12" t="s">
        <v>47</v>
      </c>
      <c r="AV12" s="30">
        <f>LN(AV9)</f>
        <v>4.8471895034057307E-2</v>
      </c>
    </row>
    <row r="13" spans="1:52">
      <c r="A13" t="s">
        <v>61</v>
      </c>
      <c r="B13" s="26">
        <f>AVERAGE(B2:B12)</f>
        <v>2.7110295267704074E-2</v>
      </c>
      <c r="C13" s="26">
        <f>AVERAGE(C2:C12)</f>
        <v>0.60282901068790096</v>
      </c>
      <c r="D13" s="26">
        <f>AVERAGE(D2:D12)</f>
        <v>13.063585469452068</v>
      </c>
      <c r="E13" s="26">
        <f>AVERAGE(E2:E12)</f>
        <v>1939.3636363636363</v>
      </c>
      <c r="F13" s="26">
        <f>AVERAGE(F2:F12)</f>
        <v>2.4044252633382505E-3</v>
      </c>
      <c r="G13" t="s">
        <v>48</v>
      </c>
      <c r="H13" s="30">
        <f>LN(H10)</f>
        <v>1.0453567893245641E-2</v>
      </c>
      <c r="K13" t="s">
        <v>48</v>
      </c>
      <c r="L13" s="30">
        <f>LN(L10)</f>
        <v>1.146504889614042E-3</v>
      </c>
      <c r="O13" t="s">
        <v>48</v>
      </c>
      <c r="P13" s="30">
        <f>LN(P10)</f>
        <v>6.3018728677142304E-3</v>
      </c>
      <c r="S13" t="s">
        <v>48</v>
      </c>
      <c r="T13" s="30">
        <f>LN(T10)</f>
        <v>8.4035929599285148E-3</v>
      </c>
      <c r="W13" t="s">
        <v>48</v>
      </c>
      <c r="X13" s="30">
        <f>LN(X10)</f>
        <v>1.0378371577889817E-2</v>
      </c>
      <c r="AA13" t="s">
        <v>48</v>
      </c>
      <c r="AB13" s="30">
        <f>LN(AB10)</f>
        <v>9.8840977077285456E-3</v>
      </c>
      <c r="AE13" t="s">
        <v>48</v>
      </c>
      <c r="AF13" s="30">
        <f>LN(AF10)</f>
        <v>9.8601514184598459E-3</v>
      </c>
      <c r="AI13" t="s">
        <v>48</v>
      </c>
      <c r="AJ13" s="30">
        <f>LN(AJ10)</f>
        <v>9.1570114147788862E-3</v>
      </c>
      <c r="AM13" t="s">
        <v>48</v>
      </c>
      <c r="AN13" s="30">
        <f>LN(AN10)</f>
        <v>8.1510071849752678E-3</v>
      </c>
      <c r="AQ13" t="s">
        <v>48</v>
      </c>
      <c r="AR13" s="30">
        <f>LN(AR10)</f>
        <v>7.1529373894461809E-3</v>
      </c>
      <c r="AU13" t="s">
        <v>48</v>
      </c>
      <c r="AV13" s="30">
        <f>LN(AV10)</f>
        <v>1.2097122024013954E-2</v>
      </c>
    </row>
    <row r="14" spans="1:52">
      <c r="A14" t="s">
        <v>62</v>
      </c>
      <c r="B14" s="26">
        <f>STDEV(B2:B12)</f>
        <v>3.951399921218293E-3</v>
      </c>
      <c r="C14" s="26">
        <f>STDEV(C2:C12)</f>
        <v>8.0889958562410658E-2</v>
      </c>
      <c r="D14" s="26">
        <f>STDEV(D2:D12)</f>
        <v>5.2906731398500888</v>
      </c>
      <c r="E14" s="26">
        <f>STDEV(E2:E12)</f>
        <v>34.270315806170814</v>
      </c>
      <c r="F14" s="26">
        <f>STDEV(F2:F12)</f>
        <v>1.84480458739966E-3</v>
      </c>
      <c r="G14" t="s">
        <v>49</v>
      </c>
      <c r="H14" s="30">
        <f>H12-H11</f>
        <v>1.6421005971944846E-2</v>
      </c>
      <c r="K14" t="s">
        <v>49</v>
      </c>
      <c r="L14" s="30">
        <f>L12-L11</f>
        <v>1.7228975838940255E-2</v>
      </c>
      <c r="O14" t="s">
        <v>49</v>
      </c>
      <c r="P14" s="30">
        <f>P12-P11</f>
        <v>1.8942388386749592E-2</v>
      </c>
      <c r="S14" t="s">
        <v>49</v>
      </c>
      <c r="T14" s="30">
        <f>T12-T11</f>
        <v>1.8506956766735069E-2</v>
      </c>
      <c r="W14" t="s">
        <v>49</v>
      </c>
      <c r="X14" s="30">
        <f>X12-X11</f>
        <v>1.7497340222007551E-2</v>
      </c>
      <c r="AA14" t="s">
        <v>49</v>
      </c>
      <c r="AB14" s="30">
        <f>AB12-AB11</f>
        <v>1.7393853819926034E-2</v>
      </c>
      <c r="AE14" t="s">
        <v>49</v>
      </c>
      <c r="AF14" s="30">
        <f>AF12-AF11</f>
        <v>1.6955726393880662E-2</v>
      </c>
      <c r="AI14" t="s">
        <v>49</v>
      </c>
      <c r="AJ14" s="30">
        <f>AJ12-AJ11</f>
        <v>1.6994094979742767E-2</v>
      </c>
      <c r="AM14" t="s">
        <v>49</v>
      </c>
      <c r="AN14" s="30">
        <f>AN12-AN11</f>
        <v>1.7518527475019564E-2</v>
      </c>
      <c r="AQ14" t="s">
        <v>49</v>
      </c>
      <c r="AR14" s="30">
        <f>AR12-AR11</f>
        <v>1.8162159364633123E-2</v>
      </c>
      <c r="AU14" t="s">
        <v>49</v>
      </c>
      <c r="AV14" s="30">
        <f>AV12-AV11</f>
        <v>1.8022005108283317E-2</v>
      </c>
    </row>
    <row r="15" spans="1:52">
      <c r="A15" t="s">
        <v>63</v>
      </c>
      <c r="B15" s="26">
        <f>MIN(B2:B12)</f>
        <v>1.8677529938049876E-2</v>
      </c>
      <c r="C15" s="26">
        <f>MIN(C2:C12)</f>
        <v>0.43786361018176423</v>
      </c>
      <c r="D15" s="26">
        <f>MIN(D2:D12)</f>
        <v>6.2314216707919643</v>
      </c>
      <c r="E15" s="26">
        <f>MIN(E2:E12)</f>
        <v>1883</v>
      </c>
      <c r="F15" s="26">
        <f>MIN(F2:F12)</f>
        <v>1.0836584308625921E-4</v>
      </c>
      <c r="G15" t="s">
        <v>50</v>
      </c>
      <c r="H15" s="30">
        <f>H11-H13</f>
        <v>1.6695163616702882E-2</v>
      </c>
      <c r="K15" t="s">
        <v>50</v>
      </c>
      <c r="L15" s="30">
        <f>L11-L13</f>
        <v>1.7531025048435834E-2</v>
      </c>
      <c r="O15" t="s">
        <v>50</v>
      </c>
      <c r="P15" s="30">
        <f>P11-P13</f>
        <v>1.9308141856239996E-2</v>
      </c>
      <c r="S15" t="s">
        <v>50</v>
      </c>
      <c r="T15" s="30">
        <f>T11-T13</f>
        <v>1.8855932848987698E-2</v>
      </c>
      <c r="W15" t="s">
        <v>50</v>
      </c>
      <c r="X15" s="30">
        <f>X11-X13</f>
        <v>1.780895770576988E-2</v>
      </c>
      <c r="AA15" t="s">
        <v>50</v>
      </c>
      <c r="AB15" s="30">
        <f>AB11-AB13</f>
        <v>1.7701763608872462E-2</v>
      </c>
      <c r="AE15" t="s">
        <v>50</v>
      </c>
      <c r="AF15" s="30">
        <f>AF11-AF13</f>
        <v>1.7248189096583676E-2</v>
      </c>
      <c r="AI15" t="s">
        <v>50</v>
      </c>
      <c r="AJ15" s="30">
        <f>AJ11-AJ13</f>
        <v>1.728789429019794E-2</v>
      </c>
      <c r="AM15" t="s">
        <v>50</v>
      </c>
      <c r="AN15" s="30">
        <f>AN11-AN13</f>
        <v>1.7830906837761576E-2</v>
      </c>
      <c r="AQ15" t="s">
        <v>50</v>
      </c>
      <c r="AR15" s="30">
        <f>AR11-AR13</f>
        <v>1.8498134843820572E-2</v>
      </c>
      <c r="AU15" t="s">
        <v>50</v>
      </c>
      <c r="AV15" s="30">
        <f>AV11-AV13</f>
        <v>1.8352767901760034E-2</v>
      </c>
    </row>
    <row r="16" spans="1:52">
      <c r="A16" t="s">
        <v>64</v>
      </c>
      <c r="B16" s="26">
        <f>MAX(B2:B12)</f>
        <v>3.5256864471765868E-2</v>
      </c>
      <c r="C16" s="26">
        <f>MAX(C2:C12)</f>
        <v>0.77386608072681007</v>
      </c>
      <c r="D16" s="26">
        <f>MAX(D2:D12)</f>
        <v>27.377266823626243</v>
      </c>
      <c r="E16" s="26">
        <f>MAX(E2:E12)</f>
        <v>1990</v>
      </c>
      <c r="F16" s="26">
        <f>MAX(F2:F12)</f>
        <v>5.7142857142857143E-3</v>
      </c>
      <c r="G16" t="s">
        <v>51</v>
      </c>
      <c r="H16" s="31">
        <f>AVERAGE(H14:H15)</f>
        <v>1.6558084794323864E-2</v>
      </c>
      <c r="K16" t="s">
        <v>51</v>
      </c>
      <c r="L16" s="31">
        <f>AVERAGE(L14:L15)</f>
        <v>1.7380000443688044E-2</v>
      </c>
      <c r="O16" t="s">
        <v>51</v>
      </c>
      <c r="P16" s="31">
        <f>AVERAGE(P14:P15)</f>
        <v>1.9125265121494796E-2</v>
      </c>
      <c r="S16" t="s">
        <v>51</v>
      </c>
      <c r="T16" s="31">
        <f>AVERAGE(T14:T15)</f>
        <v>1.8681444807861384E-2</v>
      </c>
      <c r="W16" t="s">
        <v>51</v>
      </c>
      <c r="X16" s="31">
        <f>AVERAGE(X14:X15)</f>
        <v>1.7653148963888716E-2</v>
      </c>
      <c r="AA16" t="s">
        <v>51</v>
      </c>
      <c r="AB16" s="31">
        <f>AVERAGE(AB14:AB15)</f>
        <v>1.7547808714399246E-2</v>
      </c>
      <c r="AE16" t="s">
        <v>51</v>
      </c>
      <c r="AF16" s="31">
        <f>AVERAGE(AF14:AF15)</f>
        <v>1.7101957745232169E-2</v>
      </c>
      <c r="AI16" t="s">
        <v>51</v>
      </c>
      <c r="AJ16" s="31">
        <f>AVERAGE(AJ14:AJ15)</f>
        <v>1.7140994634970354E-2</v>
      </c>
      <c r="AM16" t="s">
        <v>51</v>
      </c>
      <c r="AN16" s="31">
        <f>AVERAGE(AN14:AN15)</f>
        <v>1.767471715639057E-2</v>
      </c>
      <c r="AQ16" t="s">
        <v>51</v>
      </c>
      <c r="AR16" s="31">
        <f>AVERAGE(AR14:AR15)</f>
        <v>1.8330147104226847E-2</v>
      </c>
      <c r="AU16" t="s">
        <v>51</v>
      </c>
      <c r="AV16" s="31">
        <f>AVERAGE(AV14:AV15)</f>
        <v>1.8187386505021677E-2</v>
      </c>
    </row>
    <row r="17" spans="1:48">
      <c r="A17" t="s">
        <v>65</v>
      </c>
      <c r="B17" s="26">
        <f>ABS(B16-B15)</f>
        <v>1.6579334533715993E-2</v>
      </c>
      <c r="C17" s="26">
        <f>ABS(C16-C15)</f>
        <v>0.33600247054504584</v>
      </c>
      <c r="D17" s="26">
        <f>ABS(D16-D15)</f>
        <v>21.14584515283428</v>
      </c>
      <c r="E17" s="26">
        <f>ABS(E16-E15)</f>
        <v>107</v>
      </c>
      <c r="F17" s="26">
        <f>ABS(F16-F15)</f>
        <v>5.6059198711994555E-3</v>
      </c>
      <c r="G17" t="s">
        <v>52</v>
      </c>
      <c r="H17">
        <f>TINV(0.3173,H5)</f>
        <v>1.0587520162065407</v>
      </c>
      <c r="K17" t="s">
        <v>52</v>
      </c>
      <c r="L17">
        <f>TINV(0.3173,L5)</f>
        <v>1.0665531355390527</v>
      </c>
      <c r="O17" t="s">
        <v>52</v>
      </c>
      <c r="P17">
        <f>TINV(0.3173,P5)</f>
        <v>1.0665531355390527</v>
      </c>
      <c r="S17" t="s">
        <v>52</v>
      </c>
      <c r="T17">
        <f>TINV(0.3173,T5)</f>
        <v>1.0665531355390527</v>
      </c>
      <c r="W17" t="s">
        <v>52</v>
      </c>
      <c r="X17">
        <f>TINV(0.3173,X5)</f>
        <v>1.0665531355390527</v>
      </c>
      <c r="AA17" t="s">
        <v>52</v>
      </c>
      <c r="AB17">
        <f>TINV(0.3173,AB5)</f>
        <v>1.0665531355390527</v>
      </c>
      <c r="AE17" t="s">
        <v>52</v>
      </c>
      <c r="AF17">
        <f>TINV(0.3173,AF5)</f>
        <v>1.0665531355390527</v>
      </c>
      <c r="AI17" t="s">
        <v>52</v>
      </c>
      <c r="AJ17">
        <f>TINV(0.3173,AJ5)</f>
        <v>1.0665531355390527</v>
      </c>
      <c r="AM17" t="s">
        <v>52</v>
      </c>
      <c r="AN17">
        <f>TINV(0.3173,AN5)</f>
        <v>1.0665531355390527</v>
      </c>
      <c r="AQ17" t="s">
        <v>52</v>
      </c>
      <c r="AR17">
        <f>TINV(0.3173,AR5)</f>
        <v>1.0665531355390527</v>
      </c>
      <c r="AU17" t="s">
        <v>52</v>
      </c>
      <c r="AV17">
        <f>TINV(0.3173,AV5)</f>
        <v>1.0665531355390527</v>
      </c>
    </row>
    <row r="18" spans="1:48">
      <c r="A18" t="s">
        <v>66</v>
      </c>
      <c r="B18" s="26">
        <f>COUNT(B2:B12)</f>
        <v>11</v>
      </c>
      <c r="G18" t="s">
        <v>53</v>
      </c>
      <c r="H18">
        <f>H17*G3</f>
        <v>7.7643105629446032E-3</v>
      </c>
      <c r="K18" t="s">
        <v>53</v>
      </c>
      <c r="L18">
        <f>L17*K3</f>
        <v>7.9801006298458876E-3</v>
      </c>
      <c r="O18" t="s">
        <v>53</v>
      </c>
      <c r="P18">
        <f>P17*O3</f>
        <v>8.8423472677476196E-3</v>
      </c>
      <c r="S18" t="s">
        <v>53</v>
      </c>
      <c r="T18">
        <f>T17*S3</f>
        <v>8.6514592446208516E-3</v>
      </c>
      <c r="W18" t="s">
        <v>53</v>
      </c>
      <c r="X18">
        <f>X17*W3</f>
        <v>8.1829413591661578E-3</v>
      </c>
      <c r="AA18" t="s">
        <v>53</v>
      </c>
      <c r="AB18">
        <f>AB17*AA3</f>
        <v>8.1292310455396231E-3</v>
      </c>
      <c r="AE18" t="s">
        <v>53</v>
      </c>
      <c r="AF18">
        <f>AF17*AE3</f>
        <v>7.9189437117710322E-3</v>
      </c>
      <c r="AI18" t="s">
        <v>53</v>
      </c>
      <c r="AJ18">
        <f>AJ17*AI3</f>
        <v>7.9317519922095583E-3</v>
      </c>
      <c r="AM18" t="s">
        <v>53</v>
      </c>
      <c r="AN18">
        <f>AN17*AM3</f>
        <v>8.1748880810756722E-3</v>
      </c>
      <c r="AQ18" t="s">
        <v>53</v>
      </c>
      <c r="AR18">
        <f>AR17*AQ3</f>
        <v>8.4751656384706199E-3</v>
      </c>
      <c r="AU18" t="s">
        <v>53</v>
      </c>
      <c r="AV18">
        <f>AV17*AU3</f>
        <v>8.4496242262000094E-3</v>
      </c>
    </row>
    <row r="19" spans="1:48">
      <c r="G19" t="s">
        <v>54</v>
      </c>
      <c r="H19">
        <f>G2+H18</f>
        <v>1.0352849266548083</v>
      </c>
      <c r="K19" t="s">
        <v>54</v>
      </c>
      <c r="L19">
        <f>K2+L18</f>
        <v>1.0268331466629812</v>
      </c>
      <c r="O19" t="s">
        <v>54</v>
      </c>
      <c r="P19">
        <f>O2+P18</f>
        <v>1.0347831159202732</v>
      </c>
      <c r="S19" t="s">
        <v>54</v>
      </c>
      <c r="T19">
        <f>S2+T18</f>
        <v>1.0362859250696537</v>
      </c>
      <c r="W19" t="s">
        <v>54</v>
      </c>
      <c r="X19">
        <f>W2+X18</f>
        <v>1.036771292452964</v>
      </c>
      <c r="AA19" t="s">
        <v>54</v>
      </c>
      <c r="AB19">
        <f>AA2+AB18</f>
        <v>1.0360991052105406</v>
      </c>
      <c r="AE19" t="s">
        <v>54</v>
      </c>
      <c r="AF19">
        <f>AE2+AF18</f>
        <v>1.0353980580618194</v>
      </c>
      <c r="AI19" t="s">
        <v>54</v>
      </c>
      <c r="AJ19">
        <f>AI2+AJ18</f>
        <v>1.0347294270014658</v>
      </c>
      <c r="AM19" t="s">
        <v>54</v>
      </c>
      <c r="AN19">
        <f>AM2+AN18</f>
        <v>1.0344972743433178</v>
      </c>
      <c r="AQ19" t="s">
        <v>54</v>
      </c>
      <c r="AR19">
        <f>AQ2+AR18</f>
        <v>1.0344580577283951</v>
      </c>
      <c r="AU19" t="s">
        <v>54</v>
      </c>
      <c r="AV19">
        <f>AU2+AV18</f>
        <v>1.0393678535916369</v>
      </c>
    </row>
    <row r="20" spans="1:48">
      <c r="G20" t="s">
        <v>55</v>
      </c>
      <c r="H20">
        <f>G2-H18</f>
        <v>1.0197563055289192</v>
      </c>
      <c r="K20" t="s">
        <v>55</v>
      </c>
      <c r="L20">
        <f>K2-L18</f>
        <v>1.0108729454032894</v>
      </c>
      <c r="O20" t="s">
        <v>55</v>
      </c>
      <c r="P20">
        <f>O2-P18</f>
        <v>1.0170984213847778</v>
      </c>
      <c r="S20" t="s">
        <v>55</v>
      </c>
      <c r="T20">
        <f>S2-T18</f>
        <v>1.0189830065804117</v>
      </c>
      <c r="W20" t="s">
        <v>55</v>
      </c>
      <c r="X20">
        <f>W2-X18</f>
        <v>1.0204054097346318</v>
      </c>
      <c r="AA20" t="s">
        <v>55</v>
      </c>
      <c r="AB20">
        <f>AA2-AB18</f>
        <v>1.0198406431194613</v>
      </c>
      <c r="AE20" t="s">
        <v>55</v>
      </c>
      <c r="AF20">
        <f>AE2-AF18</f>
        <v>1.0195601706382773</v>
      </c>
      <c r="AI20" t="s">
        <v>55</v>
      </c>
      <c r="AJ20">
        <f>AI2-AJ18</f>
        <v>1.0188659230170467</v>
      </c>
      <c r="AM20" t="s">
        <v>55</v>
      </c>
      <c r="AN20">
        <f>AM2-AN18</f>
        <v>1.0181474981811665</v>
      </c>
      <c r="AQ20" t="s">
        <v>55</v>
      </c>
      <c r="AR20">
        <f>AQ2-AR18</f>
        <v>1.0175077264514536</v>
      </c>
      <c r="AU20" t="s">
        <v>55</v>
      </c>
      <c r="AV20">
        <f>AU2-AV18</f>
        <v>1.0224686051392369</v>
      </c>
    </row>
    <row r="21" spans="1:48">
      <c r="G21" t="s">
        <v>46</v>
      </c>
      <c r="H21" s="30">
        <f>LN(G2)</f>
        <v>2.7148731509948523E-2</v>
      </c>
      <c r="K21" t="s">
        <v>46</v>
      </c>
      <c r="L21" s="30">
        <f>LN(K2)</f>
        <v>1.8677529938049876E-2</v>
      </c>
      <c r="O21" t="s">
        <v>46</v>
      </c>
      <c r="P21" s="30">
        <f>LN(O2)</f>
        <v>2.5610014723954227E-2</v>
      </c>
      <c r="S21" t="s">
        <v>46</v>
      </c>
      <c r="T21" s="30">
        <f>LN(S2)</f>
        <v>2.7259525808916212E-2</v>
      </c>
      <c r="W21" t="s">
        <v>46</v>
      </c>
      <c r="X21" s="30">
        <f>LN(W2)</f>
        <v>2.8187329283659697E-2</v>
      </c>
      <c r="AA21" t="s">
        <v>46</v>
      </c>
      <c r="AB21" s="30">
        <f>LN(AA2)</f>
        <v>2.7585861316601009E-2</v>
      </c>
      <c r="AE21" t="s">
        <v>46</v>
      </c>
      <c r="AF21" s="30">
        <f>LN(AE2)</f>
        <v>2.7108340515043523E-2</v>
      </c>
      <c r="AI21" t="s">
        <v>46</v>
      </c>
      <c r="AJ21" s="30">
        <f>LN(AI2)</f>
        <v>2.6444905704976825E-2</v>
      </c>
      <c r="AM21" t="s">
        <v>46</v>
      </c>
      <c r="AN21" s="30">
        <f>LN(AM2)</f>
        <v>2.5981914022736842E-2</v>
      </c>
      <c r="AQ21" t="s">
        <v>46</v>
      </c>
      <c r="AR21" s="30">
        <f>LN(AQ2)</f>
        <v>2.5651072233266754E-2</v>
      </c>
      <c r="AU21" t="s">
        <v>46</v>
      </c>
      <c r="AV21" s="30">
        <f>LN(AU2)</f>
        <v>3.044988992577399E-2</v>
      </c>
    </row>
    <row r="22" spans="1:48">
      <c r="G22" t="s">
        <v>56</v>
      </c>
      <c r="H22" s="30">
        <f>LN(H19)</f>
        <v>3.4676680285514093E-2</v>
      </c>
      <c r="K22" t="s">
        <v>56</v>
      </c>
      <c r="L22" s="30">
        <f>LN(L19)</f>
        <v>2.6479451012102296E-2</v>
      </c>
      <c r="O22" t="s">
        <v>56</v>
      </c>
      <c r="P22" s="30">
        <f>LN(P19)</f>
        <v>3.4191854923213083E-2</v>
      </c>
      <c r="S22" t="s">
        <v>56</v>
      </c>
      <c r="T22" s="30">
        <f>LN(T19)</f>
        <v>3.5643095208681801E-2</v>
      </c>
      <c r="W22" t="s">
        <v>56</v>
      </c>
      <c r="X22" s="30">
        <f>LN(X19)</f>
        <v>3.6111357626213314E-2</v>
      </c>
      <c r="AA22" t="s">
        <v>56</v>
      </c>
      <c r="AB22" s="30">
        <f>LN(AB19)</f>
        <v>3.5462800662167081E-2</v>
      </c>
      <c r="AE22" t="s">
        <v>56</v>
      </c>
      <c r="AF22" s="30">
        <f>LN(AF19)</f>
        <v>3.4785949939979452E-2</v>
      </c>
      <c r="AI22" t="s">
        <v>56</v>
      </c>
      <c r="AJ22" s="30">
        <f>LN(AJ19)</f>
        <v>3.4139969353344866E-2</v>
      </c>
      <c r="AM22" t="s">
        <v>56</v>
      </c>
      <c r="AN22" s="30">
        <f>LN(AN19)</f>
        <v>3.3915583442442894E-2</v>
      </c>
      <c r="AQ22" t="s">
        <v>56</v>
      </c>
      <c r="AR22" s="30">
        <f>LN(AR19)</f>
        <v>3.3877673861390491E-2</v>
      </c>
      <c r="AU22" t="s">
        <v>56</v>
      </c>
      <c r="AV22" s="30">
        <f>LN(AV19)</f>
        <v>3.8612695262896124E-2</v>
      </c>
    </row>
    <row r="23" spans="1:48">
      <c r="G23" t="s">
        <v>57</v>
      </c>
      <c r="H23" s="30">
        <f>LN(H20)</f>
        <v>1.956368260305166E-2</v>
      </c>
      <c r="K23" t="s">
        <v>57</v>
      </c>
      <c r="L23" s="30">
        <f>LN(L20)</f>
        <v>1.0814259938438202E-2</v>
      </c>
      <c r="O23" t="s">
        <v>57</v>
      </c>
      <c r="P23" s="30">
        <f>LN(P20)</f>
        <v>1.6953888573464922E-2</v>
      </c>
      <c r="S23" t="s">
        <v>57</v>
      </c>
      <c r="T23" s="30">
        <f>LN(T20)</f>
        <v>1.8805077536676314E-2</v>
      </c>
      <c r="W23" t="s">
        <v>57</v>
      </c>
      <c r="X23" s="30">
        <f>LN(X20)</f>
        <v>2.0200008853817748E-2</v>
      </c>
      <c r="AA23" t="s">
        <v>57</v>
      </c>
      <c r="AB23" s="30">
        <f>LN(AB20)</f>
        <v>1.9646382854830443E-2</v>
      </c>
      <c r="AE23" t="s">
        <v>57</v>
      </c>
      <c r="AF23" s="30">
        <f>LN(AF20)</f>
        <v>1.9371329043867725E-2</v>
      </c>
      <c r="AI23" t="s">
        <v>57</v>
      </c>
      <c r="AJ23" s="30">
        <f>LN(AJ20)</f>
        <v>1.8690168563991083E-2</v>
      </c>
      <c r="AM23" t="s">
        <v>57</v>
      </c>
      <c r="AN23" s="30">
        <f>LN(AN20)</f>
        <v>1.7984797791082554E-2</v>
      </c>
      <c r="AQ23" t="s">
        <v>57</v>
      </c>
      <c r="AR23" s="30">
        <f>LN(AR20)</f>
        <v>1.7356231869864201E-2</v>
      </c>
      <c r="AU23" t="s">
        <v>57</v>
      </c>
      <c r="AV23" s="30">
        <f>LN(AV20)</f>
        <v>2.2219904443135444E-2</v>
      </c>
    </row>
    <row r="24" spans="1:48">
      <c r="G24" t="s">
        <v>58</v>
      </c>
      <c r="H24" s="30">
        <f>H22-H21</f>
        <v>7.5279487755655697E-3</v>
      </c>
      <c r="K24" t="s">
        <v>58</v>
      </c>
      <c r="L24" s="30">
        <f>L22-L21</f>
        <v>7.8019210740524203E-3</v>
      </c>
      <c r="O24" t="s">
        <v>58</v>
      </c>
      <c r="P24" s="30">
        <f>P22-P21</f>
        <v>8.5818401992588562E-3</v>
      </c>
      <c r="S24" t="s">
        <v>58</v>
      </c>
      <c r="T24" s="30">
        <f>T22-T21</f>
        <v>8.3835693997655891E-3</v>
      </c>
      <c r="W24" t="s">
        <v>58</v>
      </c>
      <c r="X24" s="30">
        <f>X22-X21</f>
        <v>7.924028342553617E-3</v>
      </c>
      <c r="AA24" t="s">
        <v>58</v>
      </c>
      <c r="AB24" s="30">
        <f>AB22-AB21</f>
        <v>7.8769393455660718E-3</v>
      </c>
      <c r="AE24" t="s">
        <v>58</v>
      </c>
      <c r="AF24" s="30">
        <f>AF22-AF21</f>
        <v>7.6776094249359286E-3</v>
      </c>
      <c r="AI24" t="s">
        <v>58</v>
      </c>
      <c r="AJ24" s="30">
        <f>AJ22-AJ21</f>
        <v>7.6950636483680418E-3</v>
      </c>
      <c r="AM24" t="s">
        <v>58</v>
      </c>
      <c r="AN24" s="30">
        <f>AN22-AN21</f>
        <v>7.933669419706052E-3</v>
      </c>
      <c r="AQ24" t="s">
        <v>58</v>
      </c>
      <c r="AR24" s="30">
        <f>AR22-AR21</f>
        <v>8.2266016281237371E-3</v>
      </c>
      <c r="AU24" t="s">
        <v>58</v>
      </c>
      <c r="AV24" s="30">
        <f>AV22-AV21</f>
        <v>8.1628053371221344E-3</v>
      </c>
    </row>
    <row r="25" spans="1:48">
      <c r="G25" t="s">
        <v>59</v>
      </c>
      <c r="H25" s="30">
        <f>H21-H23</f>
        <v>7.5850489068968636E-3</v>
      </c>
      <c r="K25" t="s">
        <v>59</v>
      </c>
      <c r="L25" s="30">
        <f>L21-L23</f>
        <v>7.8632699996116738E-3</v>
      </c>
      <c r="O25" t="s">
        <v>59</v>
      </c>
      <c r="P25" s="30">
        <f>P21-P23</f>
        <v>8.6561261504893051E-3</v>
      </c>
      <c r="S25" t="s">
        <v>59</v>
      </c>
      <c r="T25" s="30">
        <f>T21-T23</f>
        <v>8.4544482722398971E-3</v>
      </c>
      <c r="W25" t="s">
        <v>59</v>
      </c>
      <c r="X25" s="30">
        <f>X21-X23</f>
        <v>7.9873204298419494E-3</v>
      </c>
      <c r="AA25" t="s">
        <v>59</v>
      </c>
      <c r="AB25" s="30">
        <f>AB21-AB23</f>
        <v>7.939478461770566E-3</v>
      </c>
      <c r="AE25" t="s">
        <v>59</v>
      </c>
      <c r="AF25" s="30">
        <f>AF21-AF23</f>
        <v>7.7370114711757983E-3</v>
      </c>
      <c r="AI25" t="s">
        <v>59</v>
      </c>
      <c r="AJ25" s="30">
        <f>AJ21-AJ23</f>
        <v>7.7547371409857416E-3</v>
      </c>
      <c r="AM25" t="s">
        <v>59</v>
      </c>
      <c r="AN25" s="30">
        <f>AN21-AN23</f>
        <v>7.9971162316542881E-3</v>
      </c>
      <c r="AQ25" t="s">
        <v>59</v>
      </c>
      <c r="AR25" s="30">
        <f>AR21-AR23</f>
        <v>8.2948403634025523E-3</v>
      </c>
      <c r="AU25" t="s">
        <v>59</v>
      </c>
      <c r="AV25" s="30">
        <f>AV21-AV23</f>
        <v>8.2299854826385459E-3</v>
      </c>
    </row>
    <row r="26" spans="1:48">
      <c r="G26" t="s">
        <v>60</v>
      </c>
      <c r="H26" s="31">
        <f>AVERAGE(H24:H25)</f>
        <v>7.5564988412312167E-3</v>
      </c>
      <c r="K26" t="s">
        <v>60</v>
      </c>
      <c r="L26" s="31">
        <f>AVERAGE(L24:L25)</f>
        <v>7.8325955368320471E-3</v>
      </c>
      <c r="O26" t="s">
        <v>60</v>
      </c>
      <c r="P26" s="31">
        <f>AVERAGE(P24:P25)</f>
        <v>8.6189831748740807E-3</v>
      </c>
      <c r="S26" t="s">
        <v>60</v>
      </c>
      <c r="T26" s="31">
        <f>AVERAGE(T24:T25)</f>
        <v>8.4190088360027431E-3</v>
      </c>
      <c r="W26" t="s">
        <v>60</v>
      </c>
      <c r="X26" s="31">
        <f>AVERAGE(X24:X25)</f>
        <v>7.9556743861977832E-3</v>
      </c>
      <c r="AA26" t="s">
        <v>60</v>
      </c>
      <c r="AB26" s="31">
        <f>AVERAGE(AB24:AB25)</f>
        <v>7.9082089036683189E-3</v>
      </c>
      <c r="AE26" t="s">
        <v>60</v>
      </c>
      <c r="AF26" s="31">
        <f>AVERAGE(AF24:AF25)</f>
        <v>7.7073104480558634E-3</v>
      </c>
      <c r="AI26" t="s">
        <v>60</v>
      </c>
      <c r="AJ26" s="31">
        <f>AVERAGE(AJ24:AJ25)</f>
        <v>7.7249003946768917E-3</v>
      </c>
      <c r="AM26" t="s">
        <v>60</v>
      </c>
      <c r="AN26" s="31">
        <f>AVERAGE(AN24:AN25)</f>
        <v>7.96539282568017E-3</v>
      </c>
      <c r="AQ26" t="s">
        <v>60</v>
      </c>
      <c r="AR26" s="31">
        <f>AVERAGE(AR24:AR25)</f>
        <v>8.2607209957631447E-3</v>
      </c>
      <c r="AU26" t="s">
        <v>60</v>
      </c>
      <c r="AV26" s="31">
        <f>AVERAGE(AV24:AV25)</f>
        <v>8.1963954098803402E-3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B12"/>
  <sheetViews>
    <sheetView workbookViewId="0">
      <selection sqref="A1:B12"/>
    </sheetView>
  </sheetViews>
  <sheetFormatPr defaultRowHeight="15"/>
  <sheetData>
    <row r="1" spans="1:2">
      <c r="A1" t="s">
        <v>37</v>
      </c>
      <c r="B1" t="s">
        <v>7</v>
      </c>
    </row>
    <row r="2" spans="1:2">
      <c r="A2">
        <v>1883</v>
      </c>
      <c r="B2">
        <v>1.0836584308625921E-4</v>
      </c>
    </row>
    <row r="3" spans="1:2">
      <c r="A3">
        <v>1900</v>
      </c>
      <c r="B3">
        <v>3.714710252600297E-4</v>
      </c>
    </row>
    <row r="4" spans="1:2">
      <c r="A4">
        <v>1910</v>
      </c>
      <c r="B4">
        <v>7.2254335260115603E-4</v>
      </c>
    </row>
    <row r="5" spans="1:2">
      <c r="A5">
        <v>1920</v>
      </c>
      <c r="B5">
        <v>1.5873015873015873E-3</v>
      </c>
    </row>
    <row r="6" spans="1:2">
      <c r="A6">
        <v>1930</v>
      </c>
      <c r="B6">
        <v>1.9646365422396855E-3</v>
      </c>
    </row>
    <row r="7" spans="1:2">
      <c r="A7">
        <v>1940</v>
      </c>
      <c r="B7">
        <v>3.0959752321981426E-3</v>
      </c>
    </row>
    <row r="8" spans="1:2">
      <c r="A8">
        <v>1950</v>
      </c>
      <c r="B8">
        <v>4.1493775933609959E-3</v>
      </c>
    </row>
    <row r="9" spans="1:2">
      <c r="A9">
        <v>1960</v>
      </c>
      <c r="B9">
        <v>4.830917874396135E-3</v>
      </c>
    </row>
    <row r="10" spans="1:2">
      <c r="A10">
        <v>1970</v>
      </c>
      <c r="B10">
        <v>5.7142857142857143E-3</v>
      </c>
    </row>
    <row r="11" spans="1:2">
      <c r="A11">
        <v>1980</v>
      </c>
      <c r="B11">
        <v>2.2371364653243847E-3</v>
      </c>
    </row>
    <row r="12" spans="1:2">
      <c r="A12">
        <v>1990</v>
      </c>
      <c r="B12">
        <v>1.6666666666666668E-3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"/>
  <dimension ref="A2:M18"/>
  <sheetViews>
    <sheetView workbookViewId="0">
      <selection activeCell="I11" sqref="I11"/>
    </sheetView>
  </sheetViews>
  <sheetFormatPr defaultRowHeight="15"/>
  <cols>
    <col min="2" max="2" width="29.140625" customWidth="1"/>
    <col min="3" max="3" width="13.85546875" customWidth="1"/>
    <col min="4" max="4" width="12" customWidth="1"/>
    <col min="5" max="5" width="12" bestFit="1" customWidth="1"/>
    <col min="6" max="7" width="10.7109375" customWidth="1"/>
  </cols>
  <sheetData>
    <row r="2" spans="1:13">
      <c r="A2" s="1" t="s">
        <v>0</v>
      </c>
      <c r="B2" s="2"/>
    </row>
    <row r="3" spans="1:13">
      <c r="A3" s="1" t="s">
        <v>1</v>
      </c>
    </row>
    <row r="4" spans="1:13">
      <c r="A4" s="23" t="s">
        <v>38</v>
      </c>
    </row>
    <row r="7" spans="1:13" ht="45">
      <c r="A7" s="5" t="s">
        <v>3</v>
      </c>
      <c r="B7" s="5" t="s">
        <v>4</v>
      </c>
      <c r="C7" s="5" t="s">
        <v>5</v>
      </c>
      <c r="D7" s="5" t="s">
        <v>6</v>
      </c>
      <c r="E7" s="5" t="s">
        <v>7</v>
      </c>
      <c r="G7" s="15"/>
      <c r="H7" s="16" t="s">
        <v>27</v>
      </c>
      <c r="I7" s="16" t="s">
        <v>28</v>
      </c>
      <c r="J7" s="16" t="s">
        <v>29</v>
      </c>
      <c r="K7" s="17" t="s">
        <v>30</v>
      </c>
      <c r="L7" s="16" t="s">
        <v>31</v>
      </c>
      <c r="M7" s="16" t="s">
        <v>32</v>
      </c>
    </row>
    <row r="8" spans="1:13">
      <c r="A8" s="7" t="s">
        <v>36</v>
      </c>
      <c r="B8" s="7" t="s">
        <v>21</v>
      </c>
      <c r="C8" s="12">
        <v>1883</v>
      </c>
      <c r="D8" s="12">
        <v>9.2279999999999998</v>
      </c>
      <c r="E8" s="9">
        <f t="shared" ref="E8:E18" si="0">1/(D8*1000)</f>
        <v>1.0836584308625921E-4</v>
      </c>
      <c r="F8" s="13"/>
      <c r="G8" s="14"/>
      <c r="H8" s="14">
        <v>1</v>
      </c>
      <c r="I8" s="14" t="s">
        <v>33</v>
      </c>
      <c r="J8" s="13"/>
      <c r="K8" s="13" t="s">
        <v>34</v>
      </c>
      <c r="L8" s="13" t="s">
        <v>35</v>
      </c>
    </row>
    <row r="9" spans="1:13">
      <c r="A9" s="7"/>
      <c r="B9" s="7" t="s">
        <v>22</v>
      </c>
      <c r="C9" s="12">
        <v>1900</v>
      </c>
      <c r="D9" s="12">
        <v>2.6920000000000002</v>
      </c>
      <c r="E9" s="9">
        <f t="shared" si="0"/>
        <v>3.714710252600297E-4</v>
      </c>
      <c r="F9" s="13"/>
      <c r="G9" s="14"/>
      <c r="H9" s="14"/>
      <c r="I9" s="13"/>
      <c r="J9" s="13"/>
      <c r="K9" s="13"/>
      <c r="L9" s="13"/>
    </row>
    <row r="10" spans="1:13">
      <c r="A10" s="7"/>
      <c r="B10" s="7" t="s">
        <v>22</v>
      </c>
      <c r="C10" s="12">
        <v>1910</v>
      </c>
      <c r="D10" s="12">
        <v>1.3839999999999999</v>
      </c>
      <c r="E10" s="9">
        <f t="shared" si="0"/>
        <v>7.2254335260115603E-4</v>
      </c>
      <c r="G10" s="11"/>
      <c r="H10" s="11"/>
      <c r="I10" s="11"/>
    </row>
    <row r="11" spans="1:13">
      <c r="A11" s="7"/>
      <c r="B11" s="7" t="s">
        <v>22</v>
      </c>
      <c r="C11" s="12">
        <v>1920</v>
      </c>
      <c r="D11" s="12">
        <v>0.63</v>
      </c>
      <c r="E11" s="9">
        <f t="shared" si="0"/>
        <v>1.5873015873015873E-3</v>
      </c>
      <c r="G11" s="11"/>
      <c r="H11" s="11"/>
      <c r="I11" s="11"/>
    </row>
    <row r="12" spans="1:13">
      <c r="A12" s="7"/>
      <c r="B12" s="7" t="s">
        <v>22</v>
      </c>
      <c r="C12" s="12">
        <v>1930</v>
      </c>
      <c r="D12" s="12">
        <v>0.50900000000000001</v>
      </c>
      <c r="E12" s="9">
        <f t="shared" si="0"/>
        <v>1.9646365422396855E-3</v>
      </c>
      <c r="G12" s="11"/>
      <c r="H12" s="11"/>
      <c r="I12" s="11"/>
    </row>
    <row r="13" spans="1:13">
      <c r="A13" s="7"/>
      <c r="B13" s="7" t="s">
        <v>22</v>
      </c>
      <c r="C13" s="12">
        <v>1940</v>
      </c>
      <c r="D13" s="12">
        <v>0.32300000000000001</v>
      </c>
      <c r="E13" s="9">
        <f t="shared" si="0"/>
        <v>3.0959752321981426E-3</v>
      </c>
      <c r="G13" s="11"/>
      <c r="H13" s="11"/>
      <c r="I13" s="11"/>
    </row>
    <row r="14" spans="1:13">
      <c r="A14" s="7"/>
      <c r="B14" s="7" t="s">
        <v>22</v>
      </c>
      <c r="C14" s="12">
        <v>1950</v>
      </c>
      <c r="D14" s="12">
        <v>0.24099999999999999</v>
      </c>
      <c r="E14" s="9">
        <f t="shared" si="0"/>
        <v>4.1493775933609959E-3</v>
      </c>
      <c r="G14" s="11"/>
      <c r="H14" s="11"/>
      <c r="I14" s="11"/>
    </row>
    <row r="15" spans="1:13">
      <c r="A15" s="7"/>
      <c r="B15" s="7" t="s">
        <v>22</v>
      </c>
      <c r="C15" s="12">
        <v>1960</v>
      </c>
      <c r="D15" s="12">
        <v>0.20699999999999999</v>
      </c>
      <c r="E15" s="9">
        <f t="shared" si="0"/>
        <v>4.830917874396135E-3</v>
      </c>
      <c r="G15" s="11"/>
      <c r="H15" s="11"/>
      <c r="I15" s="11"/>
    </row>
    <row r="16" spans="1:13">
      <c r="A16" s="7"/>
      <c r="B16" s="7" t="s">
        <v>22</v>
      </c>
      <c r="C16" s="12">
        <v>1970</v>
      </c>
      <c r="D16" s="12">
        <v>0.17499999999999999</v>
      </c>
      <c r="E16" s="9">
        <f t="shared" si="0"/>
        <v>5.7142857142857143E-3</v>
      </c>
      <c r="G16" s="11"/>
      <c r="H16" s="11"/>
      <c r="I16" s="11"/>
    </row>
    <row r="17" spans="1:9">
      <c r="A17" s="7"/>
      <c r="B17" s="7" t="s">
        <v>22</v>
      </c>
      <c r="C17" s="12">
        <v>1980</v>
      </c>
      <c r="D17" s="12">
        <v>0.44700000000000001</v>
      </c>
      <c r="E17" s="9">
        <f t="shared" si="0"/>
        <v>2.2371364653243847E-3</v>
      </c>
      <c r="G17" s="11"/>
      <c r="H17" s="11"/>
      <c r="I17" s="11"/>
    </row>
    <row r="18" spans="1:9">
      <c r="A18" s="7"/>
      <c r="B18" s="7" t="s">
        <v>22</v>
      </c>
      <c r="C18" s="12">
        <v>1990</v>
      </c>
      <c r="D18" s="12">
        <v>0.6</v>
      </c>
      <c r="E18" s="9">
        <f t="shared" si="0"/>
        <v>1.6666666666666668E-3</v>
      </c>
      <c r="G18" s="11"/>
      <c r="H18" s="11"/>
      <c r="I18" s="11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"/>
  <dimension ref="A2:K34"/>
  <sheetViews>
    <sheetView topLeftCell="A21" workbookViewId="0">
      <selection activeCell="C38" sqref="C38"/>
    </sheetView>
  </sheetViews>
  <sheetFormatPr defaultRowHeight="15"/>
  <cols>
    <col min="2" max="2" width="29.140625" customWidth="1"/>
    <col min="3" max="3" width="13.85546875" customWidth="1"/>
    <col min="4" max="4" width="12" customWidth="1"/>
    <col min="5" max="5" width="12" bestFit="1" customWidth="1"/>
    <col min="6" max="6" width="10.7109375" customWidth="1"/>
    <col min="7" max="7" width="17.140625" customWidth="1"/>
    <col min="8" max="9" width="10.7109375" customWidth="1"/>
  </cols>
  <sheetData>
    <row r="2" spans="1:11">
      <c r="A2" s="1" t="s">
        <v>0</v>
      </c>
      <c r="B2" s="2"/>
    </row>
    <row r="3" spans="1:11">
      <c r="A3" s="1" t="s">
        <v>1</v>
      </c>
    </row>
    <row r="5" spans="1:11">
      <c r="G5" s="3" t="s">
        <v>2</v>
      </c>
      <c r="H5" s="4"/>
    </row>
    <row r="6" spans="1:11">
      <c r="G6" s="4"/>
      <c r="H6" s="4"/>
    </row>
    <row r="7" spans="1:11" ht="45">
      <c r="A7" s="5" t="s">
        <v>3</v>
      </c>
      <c r="B7" s="5" t="s">
        <v>4</v>
      </c>
      <c r="C7" s="5" t="s">
        <v>5</v>
      </c>
      <c r="D7" s="5" t="s">
        <v>6</v>
      </c>
      <c r="E7" s="5" t="s">
        <v>7</v>
      </c>
      <c r="G7" s="6" t="s">
        <v>8</v>
      </c>
      <c r="H7" s="5" t="s">
        <v>7</v>
      </c>
    </row>
    <row r="8" spans="1:11">
      <c r="A8" s="7"/>
      <c r="B8" s="7" t="s">
        <v>9</v>
      </c>
      <c r="C8" s="8">
        <v>1800</v>
      </c>
      <c r="D8" s="8">
        <v>40.292999999999999</v>
      </c>
      <c r="E8" s="9">
        <f>1/(D8*1000)</f>
        <v>2.4818206636388456E-5</v>
      </c>
      <c r="G8" s="10">
        <f>C8</f>
        <v>1800</v>
      </c>
      <c r="H8" s="9"/>
      <c r="I8" s="11"/>
      <c r="J8" s="11"/>
      <c r="K8" s="11"/>
    </row>
    <row r="9" spans="1:11">
      <c r="A9" s="7"/>
      <c r="B9" s="7" t="s">
        <v>10</v>
      </c>
      <c r="C9" s="8">
        <v>1800</v>
      </c>
      <c r="D9" s="8">
        <v>91.575000000000003</v>
      </c>
      <c r="E9" s="9">
        <f t="shared" ref="E9:E34" si="0">1/(D9*1000)</f>
        <v>1.092001092001092E-5</v>
      </c>
      <c r="G9" s="10">
        <f t="shared" ref="G9:G34" si="1">C9</f>
        <v>1800</v>
      </c>
      <c r="H9" s="9"/>
      <c r="I9" s="11"/>
      <c r="J9" s="11"/>
      <c r="K9" s="11"/>
    </row>
    <row r="10" spans="1:11">
      <c r="A10" s="7"/>
      <c r="B10" s="7" t="s">
        <v>11</v>
      </c>
      <c r="C10" s="8">
        <v>1815</v>
      </c>
      <c r="D10" s="8">
        <v>29.885999999999999</v>
      </c>
      <c r="E10" s="9">
        <f t="shared" si="0"/>
        <v>3.3460483169376966E-5</v>
      </c>
      <c r="G10" s="10">
        <f t="shared" si="1"/>
        <v>1815</v>
      </c>
      <c r="H10" s="9"/>
      <c r="I10" s="11"/>
      <c r="J10" s="11"/>
      <c r="K10" s="11"/>
    </row>
    <row r="11" spans="1:11">
      <c r="A11" s="7" t="s">
        <v>12</v>
      </c>
      <c r="B11" s="7" t="s">
        <v>13</v>
      </c>
      <c r="C11" s="8">
        <v>1827</v>
      </c>
      <c r="D11" s="8">
        <v>52.524000000000001</v>
      </c>
      <c r="E11" s="9">
        <f t="shared" si="0"/>
        <v>1.9038915543370649E-5</v>
      </c>
      <c r="G11" s="10">
        <f t="shared" si="1"/>
        <v>1827</v>
      </c>
      <c r="H11" s="9"/>
      <c r="I11" s="11"/>
      <c r="J11" s="11"/>
      <c r="K11" s="11"/>
    </row>
    <row r="12" spans="1:11">
      <c r="A12" s="7"/>
      <c r="B12" s="7" t="s">
        <v>9</v>
      </c>
      <c r="C12" s="8">
        <v>1830</v>
      </c>
      <c r="D12" s="8">
        <v>18.315000000000001</v>
      </c>
      <c r="E12" s="9">
        <f t="shared" si="0"/>
        <v>5.4600054600054599E-5</v>
      </c>
      <c r="G12" s="10">
        <f t="shared" si="1"/>
        <v>1830</v>
      </c>
      <c r="H12" s="9"/>
      <c r="I12" s="11"/>
      <c r="J12" s="11"/>
      <c r="K12" s="11"/>
    </row>
    <row r="13" spans="1:11">
      <c r="A13" s="7"/>
      <c r="B13" s="7"/>
      <c r="C13" s="8">
        <v>1830</v>
      </c>
      <c r="D13" s="8">
        <v>42.125</v>
      </c>
      <c r="E13" s="9">
        <f t="shared" si="0"/>
        <v>2.3738872403560832E-5</v>
      </c>
      <c r="G13" s="10">
        <f t="shared" si="1"/>
        <v>1830</v>
      </c>
      <c r="H13" s="9"/>
      <c r="I13" s="11"/>
      <c r="J13" s="11"/>
      <c r="K13" s="11"/>
    </row>
    <row r="14" spans="1:11">
      <c r="A14" s="7"/>
      <c r="B14" s="7" t="s">
        <v>14</v>
      </c>
      <c r="C14" s="8">
        <v>1855</v>
      </c>
      <c r="D14" s="8">
        <v>160.256</v>
      </c>
      <c r="E14" s="9">
        <f t="shared" si="0"/>
        <v>6.2400159744408943E-6</v>
      </c>
      <c r="G14" s="10">
        <f t="shared" si="1"/>
        <v>1855</v>
      </c>
      <c r="H14" s="9"/>
      <c r="I14" s="11"/>
      <c r="J14" s="11"/>
      <c r="K14" s="11"/>
    </row>
    <row r="15" spans="1:11">
      <c r="A15" s="7"/>
      <c r="B15" s="7" t="s">
        <v>15</v>
      </c>
      <c r="C15" s="8">
        <v>1855</v>
      </c>
      <c r="D15" s="8">
        <v>59.441000000000003</v>
      </c>
      <c r="E15" s="9">
        <f t="shared" si="0"/>
        <v>1.6823404720647364E-5</v>
      </c>
      <c r="G15" s="10">
        <f t="shared" si="1"/>
        <v>1855</v>
      </c>
      <c r="H15" s="9"/>
      <c r="I15" s="11"/>
      <c r="J15" s="11"/>
      <c r="K15" s="11"/>
    </row>
    <row r="16" spans="1:11">
      <c r="A16" s="7"/>
      <c r="B16" s="7" t="s">
        <v>16</v>
      </c>
      <c r="C16" s="8">
        <v>1855</v>
      </c>
      <c r="D16" s="8">
        <v>4.0359999999999996</v>
      </c>
      <c r="E16" s="9">
        <f t="shared" si="0"/>
        <v>2.4777006937561947E-4</v>
      </c>
      <c r="G16" s="10">
        <f t="shared" si="1"/>
        <v>1855</v>
      </c>
      <c r="H16" s="9"/>
      <c r="I16" s="11"/>
      <c r="J16" s="11"/>
      <c r="K16" s="11"/>
    </row>
    <row r="17" spans="1:11">
      <c r="A17" s="7"/>
      <c r="B17" s="7" t="s">
        <v>17</v>
      </c>
      <c r="C17" s="8">
        <v>1855</v>
      </c>
      <c r="D17" s="8">
        <v>29.777000000000001</v>
      </c>
      <c r="E17" s="9">
        <f t="shared" si="0"/>
        <v>3.3582966719279983E-5</v>
      </c>
      <c r="G17" s="10">
        <f t="shared" si="1"/>
        <v>1855</v>
      </c>
      <c r="H17" s="9"/>
      <c r="I17" s="11"/>
      <c r="J17" s="11"/>
      <c r="K17" s="11"/>
    </row>
    <row r="18" spans="1:11">
      <c r="A18" s="7"/>
      <c r="B18" s="7" t="s">
        <v>18</v>
      </c>
      <c r="C18" s="8">
        <v>1875</v>
      </c>
      <c r="D18" s="8">
        <v>3.4790000000000001</v>
      </c>
      <c r="E18" s="9">
        <f t="shared" si="0"/>
        <v>2.8743891922966368E-4</v>
      </c>
      <c r="G18" s="10">
        <f t="shared" si="1"/>
        <v>1875</v>
      </c>
      <c r="H18" s="9"/>
      <c r="I18" s="11"/>
      <c r="J18" s="11"/>
      <c r="K18" s="11"/>
    </row>
    <row r="19" spans="1:11">
      <c r="A19" s="7"/>
      <c r="B19" s="7" t="s">
        <v>19</v>
      </c>
      <c r="C19" s="8">
        <v>1875</v>
      </c>
      <c r="D19" s="8">
        <v>5.0350000000000001</v>
      </c>
      <c r="E19" s="9">
        <f t="shared" si="0"/>
        <v>1.9860973187686197E-4</v>
      </c>
      <c r="G19" s="10">
        <f t="shared" si="1"/>
        <v>1875</v>
      </c>
      <c r="H19" s="9"/>
      <c r="I19" s="11"/>
      <c r="J19" s="11"/>
      <c r="K19" s="11"/>
    </row>
    <row r="20" spans="1:11">
      <c r="A20" s="7"/>
      <c r="B20" s="7" t="s">
        <v>20</v>
      </c>
      <c r="C20" s="8">
        <v>1885</v>
      </c>
      <c r="D20" s="8">
        <v>1.573</v>
      </c>
      <c r="E20" s="9">
        <f t="shared" si="0"/>
        <v>6.3572790845518119E-4</v>
      </c>
      <c r="G20" s="10">
        <f t="shared" si="1"/>
        <v>1885</v>
      </c>
      <c r="H20" s="9"/>
      <c r="I20" s="11"/>
      <c r="J20" s="11"/>
      <c r="K20" s="11"/>
    </row>
    <row r="21" spans="1:11" s="21" customFormat="1">
      <c r="A21" s="18"/>
      <c r="B21" s="18" t="s">
        <v>21</v>
      </c>
      <c r="C21" s="19">
        <v>1883</v>
      </c>
      <c r="D21" s="19">
        <v>9.2279999999999998</v>
      </c>
      <c r="E21" s="20">
        <f t="shared" si="0"/>
        <v>1.0836584308625921E-4</v>
      </c>
      <c r="G21" s="19">
        <f t="shared" si="1"/>
        <v>1883</v>
      </c>
      <c r="H21" s="20">
        <f>E21</f>
        <v>1.0836584308625921E-4</v>
      </c>
      <c r="I21" s="22"/>
      <c r="J21" s="22"/>
      <c r="K21" s="22"/>
    </row>
    <row r="22" spans="1:11" s="21" customFormat="1">
      <c r="A22" s="18"/>
      <c r="B22" s="18" t="s">
        <v>22</v>
      </c>
      <c r="C22" s="19">
        <v>1900</v>
      </c>
      <c r="D22" s="19">
        <v>2.6920000000000002</v>
      </c>
      <c r="E22" s="20">
        <f t="shared" si="0"/>
        <v>3.714710252600297E-4</v>
      </c>
      <c r="G22" s="19">
        <f t="shared" si="1"/>
        <v>1900</v>
      </c>
      <c r="H22" s="20">
        <f>E22</f>
        <v>3.714710252600297E-4</v>
      </c>
      <c r="I22" s="22"/>
      <c r="J22" s="22"/>
      <c r="K22" s="21" t="s">
        <v>23</v>
      </c>
    </row>
    <row r="23" spans="1:11" s="21" customFormat="1">
      <c r="A23" s="18"/>
      <c r="B23" s="18" t="s">
        <v>22</v>
      </c>
      <c r="C23" s="19">
        <v>1910</v>
      </c>
      <c r="D23" s="19">
        <v>1.3839999999999999</v>
      </c>
      <c r="E23" s="20">
        <f t="shared" si="0"/>
        <v>7.2254335260115603E-4</v>
      </c>
      <c r="G23" s="19">
        <f t="shared" si="1"/>
        <v>1910</v>
      </c>
      <c r="H23" s="20">
        <f t="shared" ref="H23:H30" si="2">E23</f>
        <v>7.2254335260115603E-4</v>
      </c>
      <c r="I23" s="22"/>
      <c r="J23" s="22"/>
      <c r="K23" s="22"/>
    </row>
    <row r="24" spans="1:11">
      <c r="A24" s="7"/>
      <c r="B24" s="7" t="s">
        <v>24</v>
      </c>
      <c r="C24" s="8">
        <v>1916</v>
      </c>
      <c r="D24" s="8">
        <v>0.34599999999999997</v>
      </c>
      <c r="E24" s="9">
        <f t="shared" si="0"/>
        <v>2.8901734104046241E-3</v>
      </c>
      <c r="G24" s="10">
        <f t="shared" si="1"/>
        <v>1916</v>
      </c>
      <c r="H24" s="9">
        <f t="shared" si="2"/>
        <v>2.8901734104046241E-3</v>
      </c>
      <c r="I24" s="11"/>
      <c r="J24" s="11"/>
      <c r="K24" s="11"/>
    </row>
    <row r="25" spans="1:11" s="21" customFormat="1">
      <c r="A25" s="18"/>
      <c r="B25" s="18" t="s">
        <v>22</v>
      </c>
      <c r="C25" s="19">
        <v>1920</v>
      </c>
      <c r="D25" s="19">
        <v>0.63</v>
      </c>
      <c r="E25" s="20">
        <f t="shared" si="0"/>
        <v>1.5873015873015873E-3</v>
      </c>
      <c r="G25" s="19">
        <f t="shared" si="1"/>
        <v>1920</v>
      </c>
      <c r="H25" s="20"/>
      <c r="I25" s="22"/>
      <c r="J25" s="22"/>
      <c r="K25" s="22"/>
    </row>
    <row r="26" spans="1:11" s="21" customFormat="1">
      <c r="A26" s="18"/>
      <c r="B26" s="18" t="s">
        <v>22</v>
      </c>
      <c r="C26" s="19">
        <v>1930</v>
      </c>
      <c r="D26" s="19">
        <v>0.50900000000000001</v>
      </c>
      <c r="E26" s="20">
        <f t="shared" si="0"/>
        <v>1.9646365422396855E-3</v>
      </c>
      <c r="G26" s="19">
        <f t="shared" si="1"/>
        <v>1930</v>
      </c>
      <c r="H26" s="20"/>
      <c r="I26" s="22"/>
      <c r="J26" s="22"/>
      <c r="K26" s="22"/>
    </row>
    <row r="27" spans="1:11" s="21" customFormat="1">
      <c r="A27" s="18"/>
      <c r="B27" s="18" t="s">
        <v>22</v>
      </c>
      <c r="C27" s="19">
        <v>1940</v>
      </c>
      <c r="D27" s="19">
        <v>0.32300000000000001</v>
      </c>
      <c r="E27" s="20">
        <f t="shared" si="0"/>
        <v>3.0959752321981426E-3</v>
      </c>
      <c r="G27" s="19">
        <f t="shared" si="1"/>
        <v>1940</v>
      </c>
      <c r="H27" s="20">
        <f t="shared" si="2"/>
        <v>3.0959752321981426E-3</v>
      </c>
      <c r="I27" s="22"/>
      <c r="J27" s="22"/>
      <c r="K27" s="22"/>
    </row>
    <row r="28" spans="1:11" s="21" customFormat="1">
      <c r="A28" s="18"/>
      <c r="B28" s="18" t="s">
        <v>22</v>
      </c>
      <c r="C28" s="19">
        <v>1950</v>
      </c>
      <c r="D28" s="19">
        <v>0.24099999999999999</v>
      </c>
      <c r="E28" s="20">
        <f t="shared" si="0"/>
        <v>4.1493775933609959E-3</v>
      </c>
      <c r="G28" s="19">
        <f t="shared" si="1"/>
        <v>1950</v>
      </c>
      <c r="H28" s="20">
        <f t="shared" si="2"/>
        <v>4.1493775933609959E-3</v>
      </c>
      <c r="I28" s="22"/>
      <c r="J28" s="22"/>
      <c r="K28" s="22"/>
    </row>
    <row r="29" spans="1:11" s="21" customFormat="1">
      <c r="A29" s="18"/>
      <c r="B29" s="18" t="s">
        <v>22</v>
      </c>
      <c r="C29" s="19">
        <v>1960</v>
      </c>
      <c r="D29" s="19">
        <v>0.20699999999999999</v>
      </c>
      <c r="E29" s="20">
        <f t="shared" si="0"/>
        <v>4.830917874396135E-3</v>
      </c>
      <c r="G29" s="19">
        <f t="shared" si="1"/>
        <v>1960</v>
      </c>
      <c r="H29" s="20">
        <f t="shared" si="2"/>
        <v>4.830917874396135E-3</v>
      </c>
      <c r="I29" s="22"/>
      <c r="J29" s="22"/>
      <c r="K29" s="22"/>
    </row>
    <row r="30" spans="1:11" s="21" customFormat="1">
      <c r="A30" s="18"/>
      <c r="B30" s="18" t="s">
        <v>22</v>
      </c>
      <c r="C30" s="19">
        <v>1970</v>
      </c>
      <c r="D30" s="19">
        <v>0.17499999999999999</v>
      </c>
      <c r="E30" s="20">
        <f t="shared" si="0"/>
        <v>5.7142857142857143E-3</v>
      </c>
      <c r="G30" s="19">
        <f t="shared" si="1"/>
        <v>1970</v>
      </c>
      <c r="H30" s="20">
        <f t="shared" si="2"/>
        <v>5.7142857142857143E-3</v>
      </c>
      <c r="I30" s="22"/>
      <c r="J30" s="22"/>
      <c r="K30" s="22"/>
    </row>
    <row r="31" spans="1:11" s="21" customFormat="1">
      <c r="A31" s="18"/>
      <c r="B31" s="18" t="s">
        <v>22</v>
      </c>
      <c r="C31" s="19">
        <v>1980</v>
      </c>
      <c r="D31" s="19">
        <v>0.44700000000000001</v>
      </c>
      <c r="E31" s="20">
        <f t="shared" si="0"/>
        <v>2.2371364653243847E-3</v>
      </c>
      <c r="G31" s="19">
        <f t="shared" si="1"/>
        <v>1980</v>
      </c>
      <c r="H31" s="20"/>
      <c r="I31" s="22"/>
      <c r="J31" s="22"/>
      <c r="K31" s="22"/>
    </row>
    <row r="32" spans="1:11" s="21" customFormat="1">
      <c r="A32" s="18"/>
      <c r="B32" s="18" t="s">
        <v>22</v>
      </c>
      <c r="C32" s="19">
        <v>1990</v>
      </c>
      <c r="D32" s="19">
        <v>0.6</v>
      </c>
      <c r="E32" s="20">
        <f t="shared" si="0"/>
        <v>1.6666666666666668E-3</v>
      </c>
      <c r="G32" s="19">
        <f t="shared" si="1"/>
        <v>1990</v>
      </c>
      <c r="H32" s="20"/>
      <c r="I32" s="22"/>
      <c r="J32" s="22"/>
      <c r="K32" s="22"/>
    </row>
    <row r="33" spans="1:11">
      <c r="A33" s="7"/>
      <c r="B33" s="7" t="s">
        <v>25</v>
      </c>
      <c r="C33" s="8">
        <v>1992</v>
      </c>
      <c r="D33" s="8">
        <v>0.124</v>
      </c>
      <c r="E33" s="9">
        <f t="shared" si="0"/>
        <v>8.0645161290322578E-3</v>
      </c>
      <c r="G33" s="10">
        <f t="shared" si="1"/>
        <v>1992</v>
      </c>
      <c r="H33" s="9"/>
      <c r="I33" s="11"/>
      <c r="J33" s="11"/>
      <c r="K33" s="11"/>
    </row>
    <row r="34" spans="1:11">
      <c r="A34" s="7"/>
      <c r="B34" s="7" t="s">
        <v>26</v>
      </c>
      <c r="C34" s="8">
        <v>1993</v>
      </c>
      <c r="D34" s="8">
        <v>10.323</v>
      </c>
      <c r="E34" s="9">
        <f t="shared" si="0"/>
        <v>9.6871064613000092E-5</v>
      </c>
      <c r="G34" s="10">
        <f t="shared" si="1"/>
        <v>1993</v>
      </c>
      <c r="H34" s="9"/>
      <c r="I34" s="11"/>
      <c r="J34" s="11"/>
      <c r="K34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lumen-hr incandescent_orig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Chris</cp:lastModifiedBy>
  <dcterms:created xsi:type="dcterms:W3CDTF">2013-11-14T02:14:52Z</dcterms:created>
  <dcterms:modified xsi:type="dcterms:W3CDTF">2013-11-18T15:40:01Z</dcterms:modified>
</cp:coreProperties>
</file>