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360" yWindow="375" windowWidth="18915" windowHeight="6180"/>
  </bookViews>
  <sheets>
    <sheet name="PRM_Summary" sheetId="8" r:id="rId1"/>
    <sheet name="PRM70ND" sheetId="4" r:id="rId2"/>
    <sheet name="PRMallND" sheetId="5" r:id="rId3"/>
    <sheet name="PRM70all" sheetId="6" r:id="rId4"/>
    <sheet name="PRMallall" sheetId="7" r:id="rId5"/>
    <sheet name="rawdata" sheetId="2" r:id="rId6"/>
    <sheet name="sourcedata" sheetId="3" r:id="rId7"/>
    <sheet name="flyw_wh_lit_kg_$_orig" sheetId="1" r:id="rId8"/>
  </sheets>
  <calcPr calcId="125725" concurrentCalc="0"/>
</workbook>
</file>

<file path=xl/calcChain.xml><?xml version="1.0" encoding="utf-8"?>
<calcChain xmlns="http://schemas.openxmlformats.org/spreadsheetml/2006/main">
  <c r="E13" i="8"/>
  <c r="E12"/>
  <c r="E11"/>
  <c r="E10"/>
  <c r="E9"/>
  <c r="E8"/>
  <c r="E7"/>
  <c r="E6"/>
  <c r="E5"/>
  <c r="E4"/>
  <c r="E3"/>
  <c r="E2"/>
  <c r="D13"/>
  <c r="D12"/>
  <c r="D11"/>
  <c r="D10"/>
  <c r="D9"/>
  <c r="D8"/>
  <c r="D7"/>
  <c r="D6"/>
  <c r="D5"/>
  <c r="D4"/>
  <c r="D3"/>
  <c r="D2"/>
  <c r="C13"/>
  <c r="C12"/>
  <c r="C11"/>
  <c r="C10"/>
  <c r="C9"/>
  <c r="C8"/>
  <c r="C7"/>
  <c r="C6"/>
  <c r="C5"/>
  <c r="C4"/>
  <c r="C3"/>
  <c r="C2"/>
  <c r="B13"/>
  <c r="B12"/>
  <c r="B11"/>
  <c r="B10"/>
  <c r="B9"/>
  <c r="B8"/>
  <c r="B7"/>
  <c r="B6"/>
  <c r="B5"/>
  <c r="B4"/>
  <c r="B3"/>
  <c r="B2"/>
  <c r="B15" i="7"/>
  <c r="F13"/>
  <c r="F12"/>
  <c r="F14"/>
  <c r="F11"/>
  <c r="F10"/>
  <c r="E13"/>
  <c r="E12"/>
  <c r="E14"/>
  <c r="E11"/>
  <c r="E10"/>
  <c r="D13"/>
  <c r="D12"/>
  <c r="D14"/>
  <c r="D11"/>
  <c r="D10"/>
  <c r="C13"/>
  <c r="C12"/>
  <c r="C14"/>
  <c r="C11"/>
  <c r="C10"/>
  <c r="B14"/>
  <c r="B13"/>
  <c r="B12"/>
  <c r="B11"/>
  <c r="B10"/>
  <c r="AJ26"/>
  <c r="AJ25"/>
  <c r="AJ24"/>
  <c r="AJ23"/>
  <c r="AJ22"/>
  <c r="AJ21"/>
  <c r="AJ20"/>
  <c r="AJ19"/>
  <c r="AJ18"/>
  <c r="AJ17"/>
  <c r="AJ16"/>
  <c r="AJ15"/>
  <c r="AJ14"/>
  <c r="AJ13"/>
  <c r="AJ12"/>
  <c r="AJ11"/>
  <c r="AJ10"/>
  <c r="AJ9"/>
  <c r="AJ8"/>
  <c r="AJ7"/>
  <c r="AN1"/>
  <c r="AM1"/>
  <c r="AM2" a="1"/>
  <c r="AM2"/>
  <c r="AN2"/>
  <c r="AM3"/>
  <c r="AN3"/>
  <c r="AM4"/>
  <c r="AN4"/>
  <c r="AM5"/>
  <c r="AN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2" a="1"/>
  <c r="AI4"/>
  <c r="AJ1"/>
  <c r="AI2"/>
  <c r="AI1"/>
  <c r="AJ2"/>
  <c r="AI3"/>
  <c r="AJ3"/>
  <c r="AJ4"/>
  <c r="AI5"/>
  <c r="AJ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15" i="6"/>
  <c r="F13"/>
  <c r="F12"/>
  <c r="F14"/>
  <c r="F11"/>
  <c r="F10"/>
  <c r="E13"/>
  <c r="E12"/>
  <c r="E14"/>
  <c r="E11"/>
  <c r="E10"/>
  <c r="D13"/>
  <c r="D12"/>
  <c r="D14"/>
  <c r="D11"/>
  <c r="D10"/>
  <c r="C13"/>
  <c r="C12"/>
  <c r="C14"/>
  <c r="C11"/>
  <c r="C10"/>
  <c r="B14"/>
  <c r="B13"/>
  <c r="B12"/>
  <c r="B11"/>
  <c r="B10"/>
  <c r="AJ26"/>
  <c r="AJ25"/>
  <c r="AJ24"/>
  <c r="AJ23"/>
  <c r="AJ22"/>
  <c r="AJ21"/>
  <c r="AJ20"/>
  <c r="AJ19"/>
  <c r="AJ18"/>
  <c r="AJ17"/>
  <c r="AJ16"/>
  <c r="AJ15"/>
  <c r="AJ14"/>
  <c r="AJ13"/>
  <c r="AJ12"/>
  <c r="AJ11"/>
  <c r="AJ10"/>
  <c r="AJ9"/>
  <c r="AJ8"/>
  <c r="AJ7"/>
  <c r="AN1"/>
  <c r="AM1"/>
  <c r="AM2" a="1"/>
  <c r="AM2"/>
  <c r="AN2"/>
  <c r="AM3"/>
  <c r="AN3"/>
  <c r="AM4"/>
  <c r="AN4"/>
  <c r="AM5"/>
  <c r="AN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2" a="1"/>
  <c r="AI4"/>
  <c r="AJ1"/>
  <c r="AI2"/>
  <c r="AI1"/>
  <c r="AJ2"/>
  <c r="AI3"/>
  <c r="AJ3"/>
  <c r="AJ4"/>
  <c r="AI5"/>
  <c r="AJ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14" i="5"/>
  <c r="F12"/>
  <c r="F11"/>
  <c r="F13"/>
  <c r="F10"/>
  <c r="F9"/>
  <c r="E12"/>
  <c r="E11"/>
  <c r="E13"/>
  <c r="E10"/>
  <c r="E9"/>
  <c r="D12"/>
  <c r="D11"/>
  <c r="D13"/>
  <c r="D10"/>
  <c r="D9"/>
  <c r="C12"/>
  <c r="C11"/>
  <c r="C13"/>
  <c r="C10"/>
  <c r="C9"/>
  <c r="B13"/>
  <c r="B12"/>
  <c r="B11"/>
  <c r="B10"/>
  <c r="B9"/>
  <c r="AF26"/>
  <c r="AF25"/>
  <c r="AF24"/>
  <c r="AF23"/>
  <c r="AF22"/>
  <c r="AF21"/>
  <c r="AF20"/>
  <c r="AF19"/>
  <c r="AF18"/>
  <c r="AF17"/>
  <c r="AF16"/>
  <c r="AF15"/>
  <c r="AF14"/>
  <c r="AF13"/>
  <c r="AF12"/>
  <c r="AF11"/>
  <c r="AF10"/>
  <c r="AF9"/>
  <c r="AF8"/>
  <c r="AF7"/>
  <c r="AJ1"/>
  <c r="AI1"/>
  <c r="AI2" a="1"/>
  <c r="AI2"/>
  <c r="AJ2"/>
  <c r="AI3"/>
  <c r="AJ3"/>
  <c r="AI4"/>
  <c r="AJ4"/>
  <c r="AI5"/>
  <c r="AJ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2" a="1"/>
  <c r="AE4"/>
  <c r="AF1"/>
  <c r="AE2"/>
  <c r="AE1"/>
  <c r="AF2"/>
  <c r="AE3"/>
  <c r="AF3"/>
  <c r="AF4"/>
  <c r="AE5"/>
  <c r="AF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14" i="4"/>
  <c r="F12"/>
  <c r="F11"/>
  <c r="F13"/>
  <c r="F10"/>
  <c r="F9"/>
  <c r="E12"/>
  <c r="E11"/>
  <c r="E13"/>
  <c r="E10"/>
  <c r="E9"/>
  <c r="D12"/>
  <c r="D11"/>
  <c r="D13"/>
  <c r="D10"/>
  <c r="D9"/>
  <c r="C12"/>
  <c r="C11"/>
  <c r="C13"/>
  <c r="C10"/>
  <c r="C9"/>
  <c r="B13"/>
  <c r="B12"/>
  <c r="B11"/>
  <c r="B10"/>
  <c r="B9"/>
  <c r="AF26"/>
  <c r="AF25"/>
  <c r="AF24"/>
  <c r="AF23"/>
  <c r="AF22"/>
  <c r="AF21"/>
  <c r="AF20"/>
  <c r="AF19"/>
  <c r="AF18"/>
  <c r="AF17"/>
  <c r="AF16"/>
  <c r="AF15"/>
  <c r="AF14"/>
  <c r="AF13"/>
  <c r="AF12"/>
  <c r="AF11"/>
  <c r="AF10"/>
  <c r="AF9"/>
  <c r="AF8"/>
  <c r="AF7"/>
  <c r="AJ1"/>
  <c r="AI1"/>
  <c r="AI2" a="1"/>
  <c r="AI2"/>
  <c r="AJ2"/>
  <c r="AI3"/>
  <c r="AJ3"/>
  <c r="AI4"/>
  <c r="AJ4"/>
  <c r="AI5"/>
  <c r="AJ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2" a="1"/>
  <c r="AE4"/>
  <c r="AF1"/>
  <c r="AE2"/>
  <c r="AE1"/>
  <c r="AF2"/>
  <c r="AE3"/>
  <c r="AF3"/>
  <c r="AF4"/>
  <c r="AE5"/>
  <c r="AF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F64" i="1"/>
  <c r="F63"/>
  <c r="G62"/>
  <c r="F62"/>
  <c r="F61"/>
  <c r="F60"/>
  <c r="G59"/>
  <c r="F59"/>
  <c r="F58"/>
  <c r="F57"/>
  <c r="F56"/>
  <c r="G55"/>
  <c r="F55"/>
  <c r="G54"/>
  <c r="F54"/>
  <c r="F53"/>
  <c r="F52"/>
  <c r="F51"/>
  <c r="F50"/>
  <c r="G49"/>
  <c r="F49"/>
  <c r="F48"/>
  <c r="F47"/>
  <c r="F46"/>
  <c r="F45"/>
  <c r="F44"/>
  <c r="F43"/>
  <c r="F42"/>
  <c r="F41"/>
  <c r="F40"/>
  <c r="F39"/>
  <c r="F38"/>
  <c r="F37"/>
  <c r="F36"/>
  <c r="G35"/>
  <c r="F35"/>
  <c r="G34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I5"/>
  <c r="I2"/>
</calcChain>
</file>

<file path=xl/sharedStrings.xml><?xml version="1.0" encoding="utf-8"?>
<sst xmlns="http://schemas.openxmlformats.org/spreadsheetml/2006/main" count="753" uniqueCount="70">
  <si>
    <t>Ref year</t>
  </si>
  <si>
    <t>Ref val, mbits/cc</t>
  </si>
  <si>
    <t>separation unit (yrs)</t>
  </si>
  <si>
    <t>non-dominated points</t>
  </si>
  <si>
    <t>Graph serial # (n)</t>
  </si>
  <si>
    <t>years offset</t>
  </si>
  <si>
    <t>Year</t>
  </si>
  <si>
    <t>FlyWheel</t>
  </si>
  <si>
    <t>combined</t>
  </si>
  <si>
    <t>Wh/Liter</t>
  </si>
  <si>
    <t>Wh/kg</t>
  </si>
  <si>
    <t>Wh/$</t>
  </si>
  <si>
    <t>wh/kg</t>
  </si>
  <si>
    <t>wh/$</t>
  </si>
  <si>
    <t>version</t>
  </si>
  <si>
    <t>date</t>
  </si>
  <si>
    <t>who</t>
  </si>
  <si>
    <t>what changes</t>
  </si>
  <si>
    <t>source</t>
  </si>
  <si>
    <t>Note</t>
  </si>
  <si>
    <t>11/4/013</t>
  </si>
  <si>
    <t>Basnet</t>
  </si>
  <si>
    <t xml:space="preserve">recently copied from non-dom study; </t>
  </si>
  <si>
    <t>Koh&amp;Magee, 2008</t>
  </si>
  <si>
    <t>year</t>
  </si>
  <si>
    <t>kwh/kg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</si>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</sst>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7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rgb="FF008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9" fillId="0" borderId="0" applyFont="0" applyFill="0" applyBorder="0" applyAlignment="0" applyProtection="0"/>
    <xf numFmtId="0" fontId="10" fillId="4" borderId="4" applyNumberFormat="0" applyAlignment="0" applyProtection="0"/>
    <xf numFmtId="0" fontId="11" fillId="5" borderId="5" applyNumberFormat="0" applyAlignment="0" applyProtection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1" fillId="0" borderId="0" xfId="0" applyFont="1"/>
    <xf numFmtId="14" fontId="0" fillId="0" borderId="0" xfId="0" applyNumberFormat="1"/>
    <xf numFmtId="0" fontId="8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0" fillId="4" borderId="4" xfId="2"/>
    <xf numFmtId="0" fontId="11" fillId="5" borderId="5" xfId="3"/>
    <xf numFmtId="164" fontId="10" fillId="4" borderId="4" xfId="2" applyNumberFormat="1"/>
    <xf numFmtId="2" fontId="11" fillId="5" borderId="5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">
    <cellStyle name="Calculation" xfId="2" builtinId="22"/>
    <cellStyle name="Check Cell" xfId="3" builtinId="2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/>
  <dimension ref="A1:E15"/>
  <sheetViews>
    <sheetView tabSelected="1" workbookViewId="0">
      <selection activeCell="E8" sqref="E8"/>
    </sheetView>
  </sheetViews>
  <sheetFormatPr defaultRowHeight="15"/>
  <sheetData>
    <row r="1" spans="1:5">
      <c r="B1" t="s">
        <v>54</v>
      </c>
      <c r="C1" t="s">
        <v>55</v>
      </c>
      <c r="D1" t="s">
        <v>56</v>
      </c>
      <c r="E1" t="s">
        <v>57</v>
      </c>
    </row>
    <row r="2" spans="1:5">
      <c r="A2" t="s">
        <v>58</v>
      </c>
      <c r="B2" s="34">
        <f>PRMallall!G1</f>
        <v>9.3014379857721027E-2</v>
      </c>
      <c r="C2" s="34">
        <f>PRMallND!G1</f>
        <v>8.9760842629509341E-2</v>
      </c>
      <c r="D2" s="34">
        <f>PRM70all!G1</f>
        <v>9.3014379857721027E-2</v>
      </c>
      <c r="E2" s="34">
        <f>PRM70ND!G1</f>
        <v>8.9760842629509341E-2</v>
      </c>
    </row>
    <row r="3" spans="1:5">
      <c r="A3" t="s">
        <v>53</v>
      </c>
      <c r="B3">
        <f>PRMallall!B15</f>
        <v>8</v>
      </c>
      <c r="C3">
        <f>PRMallND!B14</f>
        <v>7</v>
      </c>
      <c r="D3">
        <f>PRM70all!B15</f>
        <v>8</v>
      </c>
      <c r="E3">
        <f>PRM70ND!B14</f>
        <v>7</v>
      </c>
    </row>
    <row r="4" spans="1:5">
      <c r="A4" t="s">
        <v>27</v>
      </c>
      <c r="B4" s="33">
        <f>PRMallall!H1</f>
        <v>0.89572460815510857</v>
      </c>
      <c r="C4" s="33">
        <f>PRMallND!H1</f>
        <v>0.9189441503306871</v>
      </c>
      <c r="D4" s="33">
        <f>PRM70all!H1</f>
        <v>0.89572460815510857</v>
      </c>
      <c r="E4" s="33">
        <f>PRM70ND!H1</f>
        <v>0.9189441503306871</v>
      </c>
    </row>
    <row r="5" spans="1:5">
      <c r="A5" t="s">
        <v>59</v>
      </c>
      <c r="B5" s="34">
        <f>PRMallall!H16</f>
        <v>2.9717491445968407E-2</v>
      </c>
      <c r="C5" s="34">
        <f>PRMallND!H16</f>
        <v>2.8874391765584945E-2</v>
      </c>
      <c r="D5" s="34">
        <f>PRM70all!H16</f>
        <v>2.9717491445968407E-2</v>
      </c>
      <c r="E5" s="34">
        <f>PRM70ND!H16</f>
        <v>2.8874391765584945E-2</v>
      </c>
    </row>
    <row r="6" spans="1:5">
      <c r="A6" t="s">
        <v>60</v>
      </c>
      <c r="B6" s="34">
        <f>PRMallall!H26</f>
        <v>1.2875673759965442E-2</v>
      </c>
      <c r="C6" s="34">
        <f>PRMallND!H26</f>
        <v>1.210374408303555E-2</v>
      </c>
      <c r="D6" s="34">
        <f>PRM70all!H26</f>
        <v>1.2875673759965442E-2</v>
      </c>
      <c r="E6" s="34">
        <f>PRM70ND!H26</f>
        <v>1.210374408303555E-2</v>
      </c>
    </row>
    <row r="7" spans="1:5">
      <c r="A7" t="s">
        <v>61</v>
      </c>
      <c r="B7" s="34">
        <f>SUM(B5:B6)/3</f>
        <v>1.4197721735311282E-2</v>
      </c>
      <c r="C7" s="34">
        <f>SUM(C5:C6)/3</f>
        <v>1.365937861620683E-2</v>
      </c>
      <c r="D7" s="34">
        <f>SUM(D5:D6)/3</f>
        <v>1.4197721735311282E-2</v>
      </c>
      <c r="E7" s="34">
        <f>SUM(E5:E6)/3</f>
        <v>1.365937861620683E-2</v>
      </c>
    </row>
    <row r="8" spans="1:5">
      <c r="A8" t="s">
        <v>62</v>
      </c>
      <c r="B8" s="35">
        <f>B7/B2</f>
        <v>0.15264007304062829</v>
      </c>
      <c r="C8" s="35">
        <f>C7/C2</f>
        <v>0.15217524943015898</v>
      </c>
      <c r="D8" s="35">
        <f>D7/D2</f>
        <v>0.15264007304062829</v>
      </c>
      <c r="E8" s="35">
        <f>E7/E2</f>
        <v>0.15217524943015898</v>
      </c>
    </row>
    <row r="9" spans="1:5">
      <c r="A9" t="s">
        <v>63</v>
      </c>
      <c r="B9" s="34">
        <f>PRMallall!B10</f>
        <v>9.3002608974424764E-2</v>
      </c>
      <c r="C9" s="34">
        <f>PRMallND!B9</f>
        <v>8.934504004591326E-2</v>
      </c>
      <c r="D9" s="34">
        <f>PRM70all!B10</f>
        <v>9.3002608974424764E-2</v>
      </c>
      <c r="E9" s="34">
        <f>PRM70ND!B9</f>
        <v>8.934504004591326E-2</v>
      </c>
    </row>
    <row r="10" spans="1:5">
      <c r="A10" t="s">
        <v>64</v>
      </c>
      <c r="B10" s="34">
        <f>PRMallall!B11</f>
        <v>8.5093331498935672E-3</v>
      </c>
      <c r="C10" s="34">
        <f>PRMallND!B10</f>
        <v>1.0991023989806755E-2</v>
      </c>
      <c r="D10" s="34">
        <f>PRM70all!B11</f>
        <v>8.5093331498935672E-3</v>
      </c>
      <c r="E10" s="34">
        <f>PRM70ND!B10</f>
        <v>1.0991023989806755E-2</v>
      </c>
    </row>
    <row r="11" spans="1:5">
      <c r="A11" t="s">
        <v>66</v>
      </c>
      <c r="B11" s="34">
        <f>PRMallall!B13</f>
        <v>0.11139595444434951</v>
      </c>
      <c r="C11" s="34">
        <f>PRMallND!B12</f>
        <v>0.10770464907576013</v>
      </c>
      <c r="D11" s="34">
        <f>PRM70all!B13</f>
        <v>0.11139595444434951</v>
      </c>
      <c r="E11" s="34">
        <f>PRM70ND!B12</f>
        <v>0.10770464907576013</v>
      </c>
    </row>
    <row r="12" spans="1:5">
      <c r="A12" t="s">
        <v>65</v>
      </c>
      <c r="B12" s="34">
        <f>PRMallall!B12</f>
        <v>8.0712004634276219E-2</v>
      </c>
      <c r="C12" s="34">
        <f>PRMallND!B11</f>
        <v>6.9762586457637693E-2</v>
      </c>
      <c r="D12" s="34">
        <f>PRM70all!B12</f>
        <v>8.0712004634276219E-2</v>
      </c>
      <c r="E12" s="34">
        <f>PRM70ND!B11</f>
        <v>6.9762586457637693E-2</v>
      </c>
    </row>
    <row r="13" spans="1:5">
      <c r="A13" t="s">
        <v>67</v>
      </c>
      <c r="B13">
        <f>PRMallall!E14</f>
        <v>28</v>
      </c>
      <c r="C13">
        <f>PRMallND!E13</f>
        <v>28</v>
      </c>
      <c r="D13">
        <f>PRM70all!E14</f>
        <v>28</v>
      </c>
      <c r="E13">
        <f>PRM70ND!E13</f>
        <v>28</v>
      </c>
    </row>
    <row r="14" spans="1:5">
      <c r="A14" t="s">
        <v>68</v>
      </c>
    </row>
    <row r="15" spans="1:5">
      <c r="A1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AJ26"/>
  <sheetViews>
    <sheetView workbookViewId="0">
      <selection activeCell="F1" sqref="F1"/>
    </sheetView>
  </sheetViews>
  <sheetFormatPr defaultRowHeight="15"/>
  <sheetData>
    <row r="1" spans="1:36" ht="16.5" thickTop="1" thickBot="1">
      <c r="B1" s="19" t="s">
        <v>26</v>
      </c>
      <c r="C1" s="19" t="s">
        <v>27</v>
      </c>
      <c r="D1" s="19" t="s">
        <v>28</v>
      </c>
      <c r="E1" s="19" t="s">
        <v>24</v>
      </c>
      <c r="F1" s="19" t="s">
        <v>25</v>
      </c>
      <c r="G1" s="26">
        <f>LN(G2)</f>
        <v>8.9760842629509341E-2</v>
      </c>
      <c r="H1" s="27">
        <f>G4</f>
        <v>0.9189441503306871</v>
      </c>
      <c r="I1" t="s">
        <v>24</v>
      </c>
      <c r="J1" t="s">
        <v>25</v>
      </c>
      <c r="K1" s="28">
        <f>LN(K2)</f>
        <v>6.9762586457637693E-2</v>
      </c>
      <c r="L1" s="29">
        <f>K4</f>
        <v>0.9471893161474223</v>
      </c>
      <c r="M1" t="s">
        <v>24</v>
      </c>
      <c r="N1" t="s">
        <v>25</v>
      </c>
      <c r="O1" s="28">
        <f>LN(O2)</f>
        <v>0.10770464907576013</v>
      </c>
      <c r="P1" s="29">
        <f>O4</f>
        <v>0.99551158003397333</v>
      </c>
      <c r="Q1" t="s">
        <v>24</v>
      </c>
      <c r="R1" t="s">
        <v>25</v>
      </c>
      <c r="S1" s="28">
        <f>LN(S2)</f>
        <v>8.973639459511068E-2</v>
      </c>
      <c r="T1" s="29">
        <f>S4</f>
        <v>0.91937946957770156</v>
      </c>
      <c r="U1" t="s">
        <v>24</v>
      </c>
      <c r="V1" t="s">
        <v>25</v>
      </c>
      <c r="W1" s="28">
        <f>LN(W2)</f>
        <v>9.089105452992359E-2</v>
      </c>
      <c r="X1" s="29">
        <f>W4</f>
        <v>0.92186057399020482</v>
      </c>
      <c r="Y1" t="s">
        <v>24</v>
      </c>
      <c r="Z1" t="s">
        <v>25</v>
      </c>
      <c r="AA1" s="28">
        <f>LN(AA2)</f>
        <v>8.9220323563405785E-2</v>
      </c>
      <c r="AB1" s="29">
        <f>AA4</f>
        <v>0.91455312632148211</v>
      </c>
      <c r="AC1" t="s">
        <v>24</v>
      </c>
      <c r="AD1" t="s">
        <v>25</v>
      </c>
      <c r="AE1" s="28">
        <f>LN(AE2)</f>
        <v>8.9926237556002625E-2</v>
      </c>
      <c r="AF1" s="29">
        <f>AE4</f>
        <v>0.90921251099368694</v>
      </c>
      <c r="AG1" t="s">
        <v>24</v>
      </c>
      <c r="AH1" t="s">
        <v>25</v>
      </c>
      <c r="AI1" s="28">
        <f>LN(AI2)</f>
        <v>8.8174034543552327E-2</v>
      </c>
      <c r="AJ1" s="29">
        <f>AI4</f>
        <v>0.89664813571331659</v>
      </c>
    </row>
    <row r="2" spans="1:36" ht="15.75" thickTop="1">
      <c r="B2">
        <v>6.9762586457637693E-2</v>
      </c>
      <c r="C2" s="30">
        <v>0.9471893161474223</v>
      </c>
      <c r="D2">
        <v>71.74224963960134</v>
      </c>
      <c r="E2" s="21">
        <v>1975</v>
      </c>
      <c r="F2" s="21">
        <v>5.6</v>
      </c>
      <c r="G2">
        <f t="array" ref="G2:H6">LOGEST(F2:F8,E2:E8,TRUE, TRUE)</f>
        <v>1.0939126351494983</v>
      </c>
      <c r="H2">
        <v>8.9767831900542289E-77</v>
      </c>
      <c r="I2" s="21">
        <v>1977</v>
      </c>
      <c r="J2" s="21">
        <v>18</v>
      </c>
      <c r="K2">
        <f t="array" ref="K2:L6">LOGEST(J2:J7,I2:I7,TRUE, TRUE)</f>
        <v>1.0722535835113642</v>
      </c>
      <c r="L2">
        <v>2.0131766630434405E-59</v>
      </c>
      <c r="M2" s="21">
        <v>1975</v>
      </c>
      <c r="N2" s="21">
        <v>5.6</v>
      </c>
      <c r="O2">
        <f t="array" ref="O2:P6">LOGEST(N2:N7,M2:M7,TRUE, TRUE)</f>
        <v>1.1137187589408373</v>
      </c>
      <c r="P2">
        <v>2.3865523707693476E-92</v>
      </c>
      <c r="Q2" s="21">
        <v>1975</v>
      </c>
      <c r="R2" s="21">
        <v>5.6</v>
      </c>
      <c r="S2">
        <f t="array" ref="S2:T6">LOGEST(R2:R7,Q2:Q7,TRUE, TRUE)</f>
        <v>1.0938858914626817</v>
      </c>
      <c r="T2">
        <v>9.5099532431712054E-77</v>
      </c>
      <c r="U2" s="21">
        <v>1975</v>
      </c>
      <c r="V2" s="21">
        <v>5.6</v>
      </c>
      <c r="W2">
        <f t="array" ref="W2:X6">LOGEST(V2:V7,U2:U7,TRUE, TRUE)</f>
        <v>1.0951496871615285</v>
      </c>
      <c r="X2">
        <v>9.6978863289951459E-78</v>
      </c>
      <c r="Y2" s="21">
        <v>1975</v>
      </c>
      <c r="Z2" s="21">
        <v>5.6</v>
      </c>
      <c r="AA2">
        <f t="array" ref="AA2:AB6">LOGEST(Z2:Z7,Y2:Y7,TRUE, TRUE)</f>
        <v>1.0933215142839894</v>
      </c>
      <c r="AB2">
        <v>2.6075720656306147E-76</v>
      </c>
      <c r="AC2" s="21">
        <v>1975</v>
      </c>
      <c r="AD2" s="21">
        <v>5.6</v>
      </c>
      <c r="AE2">
        <f t="array" ref="AE2:AF6">LOGEST(AD2:AD7,AC2:AC7,TRUE, TRUE)</f>
        <v>1.0940935777124574</v>
      </c>
      <c r="AF2">
        <v>6.470753113124655E-77</v>
      </c>
      <c r="AG2" s="21">
        <v>1975</v>
      </c>
      <c r="AH2" s="21">
        <v>5.6</v>
      </c>
      <c r="AI2">
        <f t="array" ref="AI2:AJ6">LOGEST(AH2:AH7,AG2:AG7,TRUE, TRUE)</f>
        <v>1.0921781822206189</v>
      </c>
      <c r="AJ2">
        <v>2.085460034125065E-75</v>
      </c>
    </row>
    <row r="3" spans="1:36">
      <c r="B3">
        <v>0.10770464907576013</v>
      </c>
      <c r="C3" s="30">
        <v>0.99551158003397333</v>
      </c>
      <c r="D3">
        <v>887.18220448986324</v>
      </c>
      <c r="E3" s="21">
        <v>1977</v>
      </c>
      <c r="F3" s="21">
        <v>18</v>
      </c>
      <c r="G3">
        <v>1.1922011632741227E-2</v>
      </c>
      <c r="H3">
        <v>23.74044680866114</v>
      </c>
      <c r="I3" s="21">
        <v>1991</v>
      </c>
      <c r="J3" s="21">
        <v>35</v>
      </c>
      <c r="K3">
        <v>8.2363554021014675E-3</v>
      </c>
      <c r="L3">
        <v>16.423439994771822</v>
      </c>
      <c r="M3" s="21">
        <v>1991</v>
      </c>
      <c r="N3" s="21">
        <v>35</v>
      </c>
      <c r="O3">
        <v>3.6159968132882638E-3</v>
      </c>
      <c r="P3">
        <v>7.2091677848473239</v>
      </c>
      <c r="Q3" s="21">
        <v>1977</v>
      </c>
      <c r="R3" s="21">
        <v>18</v>
      </c>
      <c r="S3">
        <v>1.3286605667485019E-2</v>
      </c>
      <c r="T3">
        <v>26.458470719933402</v>
      </c>
      <c r="U3" s="21">
        <v>1977</v>
      </c>
      <c r="V3" s="21">
        <v>18</v>
      </c>
      <c r="W3">
        <v>1.3231029389394836E-2</v>
      </c>
      <c r="X3">
        <v>26.336758113589145</v>
      </c>
      <c r="Y3" s="21">
        <v>1977</v>
      </c>
      <c r="Z3" s="21">
        <v>18</v>
      </c>
      <c r="AA3">
        <v>1.3635699368823442E-2</v>
      </c>
      <c r="AB3">
        <v>27.139986233024906</v>
      </c>
      <c r="AC3" s="21">
        <v>1977</v>
      </c>
      <c r="AD3" s="21">
        <v>18</v>
      </c>
      <c r="AE3">
        <v>1.4208123660221554E-2</v>
      </c>
      <c r="AF3">
        <v>28.272184135820318</v>
      </c>
      <c r="AG3" s="21">
        <v>1977</v>
      </c>
      <c r="AH3" s="21">
        <v>18</v>
      </c>
      <c r="AI3">
        <v>1.4967830276815756E-2</v>
      </c>
      <c r="AJ3">
        <v>29.776365685231692</v>
      </c>
    </row>
    <row r="4" spans="1:36" ht="15.75" thickBot="1">
      <c r="B4">
        <v>8.973639459511068E-2</v>
      </c>
      <c r="C4" s="30">
        <v>0.91937946957770156</v>
      </c>
      <c r="D4">
        <v>45.615153597323143</v>
      </c>
      <c r="E4" s="21">
        <v>1991</v>
      </c>
      <c r="F4" s="21">
        <v>35</v>
      </c>
      <c r="G4">
        <v>0.9189441503306871</v>
      </c>
      <c r="H4">
        <v>0.32374980935421255</v>
      </c>
      <c r="I4" s="21">
        <v>1996</v>
      </c>
      <c r="J4" s="21">
        <v>50</v>
      </c>
      <c r="K4">
        <v>0.9471893161474223</v>
      </c>
      <c r="L4">
        <v>0.17039504550474097</v>
      </c>
      <c r="M4" s="21">
        <v>1996</v>
      </c>
      <c r="N4" s="21">
        <v>50</v>
      </c>
      <c r="O4">
        <v>0.99551158003397333</v>
      </c>
      <c r="P4">
        <v>8.0802224731457539E-2</v>
      </c>
      <c r="Q4" s="21">
        <v>1996</v>
      </c>
      <c r="R4" s="21">
        <v>50</v>
      </c>
      <c r="S4">
        <v>0.91937946957770156</v>
      </c>
      <c r="T4">
        <v>0.36078292875407231</v>
      </c>
      <c r="U4" s="21">
        <v>1991</v>
      </c>
      <c r="V4" s="21">
        <v>35</v>
      </c>
      <c r="W4">
        <v>0.92186057399020482</v>
      </c>
      <c r="X4">
        <v>0.35292391345331897</v>
      </c>
      <c r="Y4" s="21">
        <v>1991</v>
      </c>
      <c r="Z4" s="21">
        <v>35</v>
      </c>
      <c r="AA4">
        <v>0.91455312632148211</v>
      </c>
      <c r="AB4">
        <v>0.36059486023652798</v>
      </c>
      <c r="AC4" s="21">
        <v>1991</v>
      </c>
      <c r="AD4" s="21">
        <v>35</v>
      </c>
      <c r="AE4">
        <v>0.90921251099368694</v>
      </c>
      <c r="AF4">
        <v>0.36191226803756515</v>
      </c>
      <c r="AG4" s="21">
        <v>1991</v>
      </c>
      <c r="AH4" s="21">
        <v>35</v>
      </c>
      <c r="AI4">
        <v>0.89664813571331659</v>
      </c>
      <c r="AJ4">
        <v>0.35964345937549225</v>
      </c>
    </row>
    <row r="5" spans="1:36" ht="16.5" thickTop="1" thickBot="1">
      <c r="B5">
        <v>9.089105452992359E-2</v>
      </c>
      <c r="C5" s="30">
        <v>0.92186057399020482</v>
      </c>
      <c r="D5">
        <v>47.190547515649591</v>
      </c>
      <c r="E5" s="21">
        <v>1996</v>
      </c>
      <c r="F5" s="21">
        <v>50</v>
      </c>
      <c r="G5">
        <v>56.685862530572699</v>
      </c>
      <c r="H5">
        <v>5</v>
      </c>
      <c r="I5" s="21">
        <v>1997</v>
      </c>
      <c r="J5" s="21">
        <v>67</v>
      </c>
      <c r="K5" s="27">
        <v>71.74224963960134</v>
      </c>
      <c r="L5">
        <v>4</v>
      </c>
      <c r="M5" s="21">
        <v>1997</v>
      </c>
      <c r="N5" s="21">
        <v>67</v>
      </c>
      <c r="O5" s="27">
        <v>887.18220448986324</v>
      </c>
      <c r="P5">
        <v>4</v>
      </c>
      <c r="Q5" s="21">
        <v>1997</v>
      </c>
      <c r="R5" s="21">
        <v>67</v>
      </c>
      <c r="S5" s="27">
        <v>45.615153597323143</v>
      </c>
      <c r="T5">
        <v>4</v>
      </c>
      <c r="U5" s="21">
        <v>1997</v>
      </c>
      <c r="V5" s="21">
        <v>67</v>
      </c>
      <c r="W5" s="27">
        <v>47.190547515649591</v>
      </c>
      <c r="X5">
        <v>4</v>
      </c>
      <c r="Y5" s="21">
        <v>1996</v>
      </c>
      <c r="Z5" s="21">
        <v>50</v>
      </c>
      <c r="AA5" s="27">
        <v>42.812713301243171</v>
      </c>
      <c r="AB5">
        <v>4</v>
      </c>
      <c r="AC5" s="21">
        <v>1996</v>
      </c>
      <c r="AD5" s="21">
        <v>50</v>
      </c>
      <c r="AE5" s="27">
        <v>40.058934152500427</v>
      </c>
      <c r="AF5">
        <v>4</v>
      </c>
      <c r="AG5" s="21">
        <v>1996</v>
      </c>
      <c r="AH5" s="21">
        <v>50</v>
      </c>
      <c r="AI5" s="27">
        <v>34.702736787645826</v>
      </c>
      <c r="AJ5">
        <v>4</v>
      </c>
    </row>
    <row r="6" spans="1:36" ht="15.75" thickTop="1">
      <c r="B6">
        <v>8.9220323563405785E-2</v>
      </c>
      <c r="C6" s="30">
        <v>0.91455312632148211</v>
      </c>
      <c r="D6">
        <v>42.812713301243171</v>
      </c>
      <c r="E6" s="21">
        <v>1997</v>
      </c>
      <c r="F6" s="21">
        <v>67</v>
      </c>
      <c r="G6">
        <v>5.9414685406666337</v>
      </c>
      <c r="H6">
        <v>0.52406969528444491</v>
      </c>
      <c r="I6" s="21">
        <v>2000</v>
      </c>
      <c r="J6" s="21">
        <v>82</v>
      </c>
      <c r="K6">
        <v>2.0829983048430147</v>
      </c>
      <c r="L6">
        <v>0.11613788613025097</v>
      </c>
      <c r="M6" s="21">
        <v>2000</v>
      </c>
      <c r="N6" s="21">
        <v>82</v>
      </c>
      <c r="O6">
        <v>5.7924121886446249</v>
      </c>
      <c r="P6">
        <v>2.6115998086211872E-2</v>
      </c>
      <c r="Q6" s="21">
        <v>2000</v>
      </c>
      <c r="R6" s="21">
        <v>82</v>
      </c>
      <c r="S6">
        <v>5.937465526341275</v>
      </c>
      <c r="T6">
        <v>0.52065728672146405</v>
      </c>
      <c r="U6" s="21">
        <v>2000</v>
      </c>
      <c r="V6" s="21">
        <v>82</v>
      </c>
      <c r="W6">
        <v>5.8778322691190361</v>
      </c>
      <c r="X6">
        <v>0.49822115474882311</v>
      </c>
      <c r="Y6" s="21">
        <v>2000</v>
      </c>
      <c r="Z6" s="21">
        <v>82</v>
      </c>
      <c r="AA6">
        <v>5.5668794516399931</v>
      </c>
      <c r="AB6">
        <v>0.52011461291600458</v>
      </c>
      <c r="AC6" s="21">
        <v>1997</v>
      </c>
      <c r="AD6" s="21">
        <v>67</v>
      </c>
      <c r="AE6">
        <v>5.2469388144016422</v>
      </c>
      <c r="AF6">
        <v>0.52392195902437755</v>
      </c>
      <c r="AG6" s="21">
        <v>1997</v>
      </c>
      <c r="AH6" s="21">
        <v>67</v>
      </c>
      <c r="AI6">
        <v>4.488570585611626</v>
      </c>
      <c r="AJ6">
        <v>0.51737367148628544</v>
      </c>
    </row>
    <row r="7" spans="1:36">
      <c r="B7">
        <v>8.9926237556002625E-2</v>
      </c>
      <c r="C7" s="30">
        <v>0.90921251099368694</v>
      </c>
      <c r="D7">
        <v>40.058934152500427</v>
      </c>
      <c r="E7" s="21">
        <v>2000</v>
      </c>
      <c r="F7" s="21">
        <v>82</v>
      </c>
      <c r="G7" t="s">
        <v>29</v>
      </c>
      <c r="H7">
        <f>TINV(0.0455,H5)</f>
        <v>2.6486542536661553</v>
      </c>
      <c r="I7" s="21">
        <v>2003</v>
      </c>
      <c r="J7" s="21">
        <v>116</v>
      </c>
      <c r="K7" t="s">
        <v>29</v>
      </c>
      <c r="L7">
        <f>TINV(0.0455,L5)</f>
        <v>2.8693151695711707</v>
      </c>
      <c r="M7" s="21">
        <v>2003</v>
      </c>
      <c r="N7" s="21">
        <v>116</v>
      </c>
      <c r="O7" t="s">
        <v>29</v>
      </c>
      <c r="P7">
        <f>TINV(0.0455,P5)</f>
        <v>2.8693151695711707</v>
      </c>
      <c r="Q7" s="21">
        <v>2003</v>
      </c>
      <c r="R7" s="21">
        <v>116</v>
      </c>
      <c r="S7" t="s">
        <v>29</v>
      </c>
      <c r="T7">
        <f>TINV(0.0455,T5)</f>
        <v>2.8693151695711707</v>
      </c>
      <c r="U7" s="21">
        <v>2003</v>
      </c>
      <c r="V7" s="21">
        <v>116</v>
      </c>
      <c r="W7" t="s">
        <v>29</v>
      </c>
      <c r="X7">
        <f>TINV(0.0455,X5)</f>
        <v>2.8693151695711707</v>
      </c>
      <c r="Y7" s="21">
        <v>2003</v>
      </c>
      <c r="Z7" s="21">
        <v>116</v>
      </c>
      <c r="AA7" t="s">
        <v>29</v>
      </c>
      <c r="AB7">
        <f>TINV(0.0455,AB5)</f>
        <v>2.8693151695711707</v>
      </c>
      <c r="AC7" s="21">
        <v>2003</v>
      </c>
      <c r="AD7" s="21">
        <v>116</v>
      </c>
      <c r="AE7" t="s">
        <v>29</v>
      </c>
      <c r="AF7">
        <f>TINV(0.0455,AF5)</f>
        <v>2.8693151695711707</v>
      </c>
      <c r="AG7" s="21">
        <v>2000</v>
      </c>
      <c r="AH7" s="21">
        <v>82</v>
      </c>
    </row>
    <row r="8" spans="1:36">
      <c r="B8">
        <v>8.8174034543552327E-2</v>
      </c>
      <c r="C8" s="30">
        <v>0.89664813571331659</v>
      </c>
      <c r="D8">
        <v>34.702736787645826</v>
      </c>
      <c r="E8" s="21">
        <v>2003</v>
      </c>
      <c r="F8" s="21">
        <v>116</v>
      </c>
      <c r="G8" t="s">
        <v>30</v>
      </c>
      <c r="H8">
        <f>H7*G3</f>
        <v>3.1577286823317438E-2</v>
      </c>
      <c r="K8" t="s">
        <v>30</v>
      </c>
      <c r="L8">
        <f>L7*K3</f>
        <v>2.3632699497229199E-2</v>
      </c>
      <c r="O8" t="s">
        <v>30</v>
      </c>
      <c r="P8">
        <f>P7*O3</f>
        <v>1.0375434509489027E-2</v>
      </c>
      <c r="S8" t="s">
        <v>30</v>
      </c>
      <c r="T8">
        <f>T7*S3</f>
        <v>3.8123459193825052E-2</v>
      </c>
      <c r="W8" t="s">
        <v>30</v>
      </c>
      <c r="X8">
        <f>X7*W3</f>
        <v>3.7963993336032585E-2</v>
      </c>
      <c r="AA8" t="s">
        <v>30</v>
      </c>
      <c r="AB8">
        <f>AB7*AA3</f>
        <v>3.9125119046677141E-2</v>
      </c>
      <c r="AE8" t="s">
        <v>30</v>
      </c>
      <c r="AF8">
        <f>AF7*AE3</f>
        <v>4.0767584749416774E-2</v>
      </c>
    </row>
    <row r="9" spans="1:36">
      <c r="A9" t="s">
        <v>48</v>
      </c>
      <c r="B9" s="19">
        <f>AVERAGE(B2:B8)</f>
        <v>8.934504004591326E-2</v>
      </c>
      <c r="C9" s="19">
        <f>AVERAGE(C2:C8)</f>
        <v>0.92919353039682684</v>
      </c>
      <c r="D9" s="19">
        <f>AVERAGE(D2:D8)</f>
        <v>167.04350564054667</v>
      </c>
      <c r="E9" s="19">
        <f>AVERAGE(E2:E8)</f>
        <v>1991.2857142857142</v>
      </c>
      <c r="F9" s="19">
        <f>AVERAGE(F2:F8)</f>
        <v>53.371428571428574</v>
      </c>
      <c r="G9" t="s">
        <v>31</v>
      </c>
      <c r="H9">
        <f>G2+H8</f>
        <v>1.1254899219728158</v>
      </c>
      <c r="K9" t="s">
        <v>31</v>
      </c>
      <c r="L9">
        <f>K2+L8</f>
        <v>1.0958862830085934</v>
      </c>
      <c r="O9" t="s">
        <v>31</v>
      </c>
      <c r="P9">
        <f>O2+P8</f>
        <v>1.1240941934503264</v>
      </c>
      <c r="S9" t="s">
        <v>31</v>
      </c>
      <c r="T9">
        <f>S2+T8</f>
        <v>1.1320093506565068</v>
      </c>
      <c r="W9" t="s">
        <v>31</v>
      </c>
      <c r="X9">
        <f>W2+X8</f>
        <v>1.133113680497561</v>
      </c>
      <c r="AA9" t="s">
        <v>31</v>
      </c>
      <c r="AB9">
        <f>AA2+AB8</f>
        <v>1.1324466333306664</v>
      </c>
      <c r="AE9" t="s">
        <v>31</v>
      </c>
      <c r="AF9">
        <f>AE2+AF8</f>
        <v>1.1348611624618741</v>
      </c>
    </row>
    <row r="10" spans="1:36">
      <c r="A10" t="s">
        <v>49</v>
      </c>
      <c r="B10" s="19">
        <f>STDEV(B2:B8)</f>
        <v>1.0991023989806755E-2</v>
      </c>
      <c r="C10" s="19">
        <f>STDEV(C2:C8)</f>
        <v>3.3027274927607632E-2</v>
      </c>
      <c r="D10" s="19">
        <f>STDEV(D2:D8)</f>
        <v>317.76933497134803</v>
      </c>
      <c r="E10" s="19">
        <f>STDEV(E2:E8)</f>
        <v>11.086242010025336</v>
      </c>
      <c r="F10" s="19">
        <f>STDEV(F2:F8)</f>
        <v>38.31839046227082</v>
      </c>
      <c r="G10" t="s">
        <v>32</v>
      </c>
      <c r="H10">
        <f>G2-H8</f>
        <v>1.0623353483261808</v>
      </c>
      <c r="K10" t="s">
        <v>32</v>
      </c>
      <c r="L10">
        <f>K2-L8</f>
        <v>1.0486208840141351</v>
      </c>
      <c r="O10" t="s">
        <v>32</v>
      </c>
      <c r="P10">
        <f>O2-P8</f>
        <v>1.1033433244313482</v>
      </c>
      <c r="S10" t="s">
        <v>32</v>
      </c>
      <c r="T10">
        <f>S2-T8</f>
        <v>1.0557624322688566</v>
      </c>
      <c r="W10" t="s">
        <v>32</v>
      </c>
      <c r="X10">
        <f>W2-X8</f>
        <v>1.057185693825496</v>
      </c>
      <c r="AA10" t="s">
        <v>32</v>
      </c>
      <c r="AB10">
        <f>AA2-AB8</f>
        <v>1.0541963952373123</v>
      </c>
      <c r="AE10" t="s">
        <v>32</v>
      </c>
      <c r="AF10">
        <f>AE2-AF8</f>
        <v>1.0533259929630407</v>
      </c>
    </row>
    <row r="11" spans="1:36">
      <c r="A11" t="s">
        <v>50</v>
      </c>
      <c r="B11" s="19">
        <f>MIN(B2:B8)</f>
        <v>6.9762586457637693E-2</v>
      </c>
      <c r="C11" s="19">
        <f>MIN(C2:C8)</f>
        <v>0.89664813571331659</v>
      </c>
      <c r="D11" s="19">
        <f>MIN(D2:D8)</f>
        <v>34.702736787645826</v>
      </c>
      <c r="E11" s="19">
        <f>MIN(E2:E8)</f>
        <v>1975</v>
      </c>
      <c r="F11" s="19">
        <f>MIN(F2:F8)</f>
        <v>5.6</v>
      </c>
      <c r="G11" t="s">
        <v>33</v>
      </c>
      <c r="H11" s="31">
        <f>LN(G2)</f>
        <v>8.9760842629509341E-2</v>
      </c>
      <c r="K11" t="s">
        <v>33</v>
      </c>
      <c r="L11" s="31">
        <f>LN(K2)</f>
        <v>6.9762586457637693E-2</v>
      </c>
      <c r="O11" t="s">
        <v>33</v>
      </c>
      <c r="P11" s="31">
        <f>LN(O2)</f>
        <v>0.10770464907576013</v>
      </c>
      <c r="S11" t="s">
        <v>33</v>
      </c>
      <c r="T11" s="31">
        <f>LN(S2)</f>
        <v>8.973639459511068E-2</v>
      </c>
      <c r="W11" t="s">
        <v>33</v>
      </c>
      <c r="X11" s="31">
        <f>LN(W2)</f>
        <v>9.089105452992359E-2</v>
      </c>
      <c r="AA11" t="s">
        <v>33</v>
      </c>
      <c r="AB11" s="31">
        <f>LN(AA2)</f>
        <v>8.9220323563405785E-2</v>
      </c>
      <c r="AE11" t="s">
        <v>33</v>
      </c>
      <c r="AF11" s="31">
        <f>LN(AE2)</f>
        <v>8.9926237556002625E-2</v>
      </c>
    </row>
    <row r="12" spans="1:36">
      <c r="A12" t="s">
        <v>51</v>
      </c>
      <c r="B12" s="19">
        <f>MAX(B2:B8)</f>
        <v>0.10770464907576013</v>
      </c>
      <c r="C12" s="19">
        <f>MAX(C2:C8)</f>
        <v>0.99551158003397333</v>
      </c>
      <c r="D12" s="19">
        <f>MAX(D2:D8)</f>
        <v>887.18220448986324</v>
      </c>
      <c r="E12" s="19">
        <f>MAX(E2:E8)</f>
        <v>2003</v>
      </c>
      <c r="F12" s="19">
        <f>MAX(F2:F8)</f>
        <v>116</v>
      </c>
      <c r="G12" t="s">
        <v>34</v>
      </c>
      <c r="H12" s="31">
        <f>LN(H9)</f>
        <v>0.11821842705784837</v>
      </c>
      <c r="K12" t="s">
        <v>34</v>
      </c>
      <c r="L12" s="31">
        <f>LN(L9)</f>
        <v>9.1563426763737688E-2</v>
      </c>
      <c r="O12" t="s">
        <v>34</v>
      </c>
      <c r="P12" s="31">
        <f>LN(P9)</f>
        <v>0.11697754996237743</v>
      </c>
      <c r="S12" t="s">
        <v>34</v>
      </c>
      <c r="T12" s="31">
        <f>LN(T9)</f>
        <v>0.12399424004414258</v>
      </c>
      <c r="W12" t="s">
        <v>34</v>
      </c>
      <c r="X12" s="31">
        <f>LN(X9)</f>
        <v>0.12496931284448251</v>
      </c>
      <c r="AA12" t="s">
        <v>34</v>
      </c>
      <c r="AB12" s="31">
        <f>LN(AB9)</f>
        <v>0.12438045437790515</v>
      </c>
      <c r="AE12" t="s">
        <v>34</v>
      </c>
      <c r="AF12" s="31">
        <f>LN(AF9)</f>
        <v>0.1265103196290597</v>
      </c>
    </row>
    <row r="13" spans="1:36">
      <c r="A13" t="s">
        <v>52</v>
      </c>
      <c r="B13" s="19">
        <f>ABS(B12-B11)</f>
        <v>3.7942062618122441E-2</v>
      </c>
      <c r="C13" s="19">
        <f>ABS(C12-C11)</f>
        <v>9.8863444320656746E-2</v>
      </c>
      <c r="D13" s="19">
        <f>ABS(D12-D11)</f>
        <v>852.47946770221745</v>
      </c>
      <c r="E13" s="19">
        <f>ABS(E12-E11)</f>
        <v>28</v>
      </c>
      <c r="F13" s="19">
        <f>ABS(F12-F11)</f>
        <v>110.4</v>
      </c>
      <c r="G13" t="s">
        <v>35</v>
      </c>
      <c r="H13" s="31">
        <f>LN(H10)</f>
        <v>6.0469643526678475E-2</v>
      </c>
      <c r="K13" t="s">
        <v>35</v>
      </c>
      <c r="L13" s="31">
        <f>LN(L10)</f>
        <v>4.7475857050033578E-2</v>
      </c>
      <c r="O13" t="s">
        <v>35</v>
      </c>
      <c r="P13" s="31">
        <f>LN(P10)</f>
        <v>9.8344956055706451E-2</v>
      </c>
      <c r="S13" t="s">
        <v>35</v>
      </c>
      <c r="T13" s="31">
        <f>LN(T10)</f>
        <v>5.4263190532278092E-2</v>
      </c>
      <c r="W13" t="s">
        <v>35</v>
      </c>
      <c r="X13" s="31">
        <f>LN(X10)</f>
        <v>5.561037152012966E-2</v>
      </c>
      <c r="AA13" t="s">
        <v>35</v>
      </c>
      <c r="AB13" s="31">
        <f>LN(AB10)</f>
        <v>5.2778766003520029E-2</v>
      </c>
      <c r="AE13" t="s">
        <v>35</v>
      </c>
      <c r="AF13" s="31">
        <f>LN(AF10)</f>
        <v>5.1952770200455536E-2</v>
      </c>
    </row>
    <row r="14" spans="1:36">
      <c r="A14" t="s">
        <v>53</v>
      </c>
      <c r="B14" s="19">
        <f>COUNT(B2:B8)</f>
        <v>7</v>
      </c>
      <c r="G14" t="s">
        <v>36</v>
      </c>
      <c r="H14" s="31">
        <f>H12-H11</f>
        <v>2.8457584428339025E-2</v>
      </c>
      <c r="K14" t="s">
        <v>36</v>
      </c>
      <c r="L14" s="31">
        <f>L12-L11</f>
        <v>2.1800840306099994E-2</v>
      </c>
      <c r="O14" t="s">
        <v>36</v>
      </c>
      <c r="P14" s="31">
        <f>P12-P11</f>
        <v>9.2729008866172941E-3</v>
      </c>
      <c r="S14" t="s">
        <v>36</v>
      </c>
      <c r="T14" s="31">
        <f>T12-T11</f>
        <v>3.4257845449031904E-2</v>
      </c>
      <c r="W14" t="s">
        <v>36</v>
      </c>
      <c r="X14" s="31">
        <f>X12-X11</f>
        <v>3.4078258314558921E-2</v>
      </c>
      <c r="AA14" t="s">
        <v>36</v>
      </c>
      <c r="AB14" s="31">
        <f>AB12-AB11</f>
        <v>3.5160130814499369E-2</v>
      </c>
      <c r="AE14" t="s">
        <v>36</v>
      </c>
      <c r="AF14" s="31">
        <f>AF12-AF11</f>
        <v>3.6584082073057078E-2</v>
      </c>
    </row>
    <row r="15" spans="1:36">
      <c r="G15" t="s">
        <v>37</v>
      </c>
      <c r="H15" s="31">
        <f>H11-H13</f>
        <v>2.9291199102830866E-2</v>
      </c>
      <c r="K15" t="s">
        <v>37</v>
      </c>
      <c r="L15" s="31">
        <f>L11-L13</f>
        <v>2.2286729407604115E-2</v>
      </c>
      <c r="O15" t="s">
        <v>37</v>
      </c>
      <c r="P15" s="31">
        <f>P11-P13</f>
        <v>9.3596930200536832E-3</v>
      </c>
      <c r="S15" t="s">
        <v>37</v>
      </c>
      <c r="T15" s="31">
        <f>T11-T13</f>
        <v>3.5473204062832588E-2</v>
      </c>
      <c r="W15" t="s">
        <v>37</v>
      </c>
      <c r="X15" s="31">
        <f>X11-X13</f>
        <v>3.528068300979393E-2</v>
      </c>
      <c r="AA15" t="s">
        <v>37</v>
      </c>
      <c r="AB15" s="31">
        <f>AB11-AB13</f>
        <v>3.6441557559885755E-2</v>
      </c>
      <c r="AE15" t="s">
        <v>37</v>
      </c>
      <c r="AF15" s="31">
        <f>AF11-AF13</f>
        <v>3.7973467355547089E-2</v>
      </c>
    </row>
    <row r="16" spans="1:36">
      <c r="G16" t="s">
        <v>38</v>
      </c>
      <c r="H16" s="32">
        <f>AVERAGE(H14:H15)</f>
        <v>2.8874391765584945E-2</v>
      </c>
      <c r="K16" t="s">
        <v>38</v>
      </c>
      <c r="L16" s="32">
        <f>AVERAGE(L14:L15)</f>
        <v>2.2043784856852055E-2</v>
      </c>
      <c r="O16" t="s">
        <v>38</v>
      </c>
      <c r="P16" s="32">
        <f>AVERAGE(P14:P15)</f>
        <v>9.3162969533354886E-3</v>
      </c>
      <c r="S16" t="s">
        <v>38</v>
      </c>
      <c r="T16" s="32">
        <f>AVERAGE(T14:T15)</f>
        <v>3.4865524755932242E-2</v>
      </c>
      <c r="W16" t="s">
        <v>38</v>
      </c>
      <c r="X16" s="32">
        <f>AVERAGE(X14:X15)</f>
        <v>3.4679470662176429E-2</v>
      </c>
      <c r="AA16" t="s">
        <v>38</v>
      </c>
      <c r="AB16" s="32">
        <f>AVERAGE(AB14:AB15)</f>
        <v>3.5800844187192565E-2</v>
      </c>
      <c r="AE16" t="s">
        <v>38</v>
      </c>
      <c r="AF16" s="32">
        <f>AVERAGE(AF14:AF15)</f>
        <v>3.7278774714302083E-2</v>
      </c>
    </row>
    <row r="17" spans="7:32">
      <c r="G17" t="s">
        <v>39</v>
      </c>
      <c r="H17">
        <f>TINV(0.3173,H5)</f>
        <v>1.1105333943044307</v>
      </c>
      <c r="K17" t="s">
        <v>39</v>
      </c>
      <c r="L17">
        <f>TINV(0.3173,L5)</f>
        <v>1.1416549873749267</v>
      </c>
      <c r="O17" t="s">
        <v>39</v>
      </c>
      <c r="P17">
        <f>TINV(0.3173,P5)</f>
        <v>1.1416549873749267</v>
      </c>
      <c r="S17" t="s">
        <v>39</v>
      </c>
      <c r="T17">
        <f>TINV(0.3173,T5)</f>
        <v>1.1416549873749267</v>
      </c>
      <c r="W17" t="s">
        <v>39</v>
      </c>
      <c r="X17">
        <f>TINV(0.3173,X5)</f>
        <v>1.1416549873749267</v>
      </c>
      <c r="AA17" t="s">
        <v>39</v>
      </c>
      <c r="AB17">
        <f>TINV(0.3173,AB5)</f>
        <v>1.1416549873749267</v>
      </c>
      <c r="AE17" t="s">
        <v>39</v>
      </c>
      <c r="AF17">
        <f>TINV(0.3173,AF5)</f>
        <v>1.1416549873749267</v>
      </c>
    </row>
    <row r="18" spans="7:32">
      <c r="G18" t="s">
        <v>40</v>
      </c>
      <c r="H18">
        <f>H17*G3</f>
        <v>1.3239792045445023E-2</v>
      </c>
      <c r="K18" t="s">
        <v>40</v>
      </c>
      <c r="L18">
        <f>L17*K3</f>
        <v>9.4030762226015602E-3</v>
      </c>
      <c r="O18" t="s">
        <v>40</v>
      </c>
      <c r="P18">
        <f>P17*O3</f>
        <v>4.1282207962223877E-3</v>
      </c>
      <c r="S18" t="s">
        <v>40</v>
      </c>
      <c r="T18">
        <f>T17*S3</f>
        <v>1.5168719625568238E-2</v>
      </c>
      <c r="W18" t="s">
        <v>40</v>
      </c>
      <c r="X18">
        <f>X17*W3</f>
        <v>1.5105270690506845E-2</v>
      </c>
      <c r="AA18" t="s">
        <v>40</v>
      </c>
      <c r="AB18">
        <f>AB17*AA3</f>
        <v>1.5567264190762422E-2</v>
      </c>
      <c r="AE18" t="s">
        <v>40</v>
      </c>
      <c r="AF18">
        <f>AF17*AE3</f>
        <v>1.6220775237931636E-2</v>
      </c>
    </row>
    <row r="19" spans="7:32">
      <c r="G19" t="s">
        <v>41</v>
      </c>
      <c r="H19">
        <f>G2+H18</f>
        <v>1.1071524271949433</v>
      </c>
      <c r="K19" t="s">
        <v>41</v>
      </c>
      <c r="L19">
        <f>K2+L18</f>
        <v>1.0816566597339659</v>
      </c>
      <c r="O19" t="s">
        <v>41</v>
      </c>
      <c r="P19">
        <f>O2+P18</f>
        <v>1.1178469797370596</v>
      </c>
      <c r="S19" t="s">
        <v>41</v>
      </c>
      <c r="T19">
        <f>S2+T18</f>
        <v>1.10905461108825</v>
      </c>
      <c r="W19" t="s">
        <v>41</v>
      </c>
      <c r="X19">
        <f>W2+X18</f>
        <v>1.1102549578520353</v>
      </c>
      <c r="AA19" t="s">
        <v>41</v>
      </c>
      <c r="AB19">
        <f>AA2+AB18</f>
        <v>1.1088887784747519</v>
      </c>
      <c r="AE19" t="s">
        <v>41</v>
      </c>
      <c r="AF19">
        <f>AE2+AF18</f>
        <v>1.1103143529503889</v>
      </c>
    </row>
    <row r="20" spans="7:32">
      <c r="G20" t="s">
        <v>42</v>
      </c>
      <c r="H20">
        <f>G2-H18</f>
        <v>1.0806728431040533</v>
      </c>
      <c r="K20" t="s">
        <v>42</v>
      </c>
      <c r="L20">
        <f>K2-L18</f>
        <v>1.0628505072887626</v>
      </c>
      <c r="O20" t="s">
        <v>42</v>
      </c>
      <c r="P20">
        <f>O2-P18</f>
        <v>1.1095905381446149</v>
      </c>
      <c r="S20" t="s">
        <v>42</v>
      </c>
      <c r="T20">
        <f>S2-T18</f>
        <v>1.0787171718371134</v>
      </c>
      <c r="W20" t="s">
        <v>42</v>
      </c>
      <c r="X20">
        <f>W2-X18</f>
        <v>1.0800444164710217</v>
      </c>
      <c r="AA20" t="s">
        <v>42</v>
      </c>
      <c r="AB20">
        <f>AA2-AB18</f>
        <v>1.0777542500932269</v>
      </c>
      <c r="AE20" t="s">
        <v>42</v>
      </c>
      <c r="AF20">
        <f>AE2-AF18</f>
        <v>1.0778728024745259</v>
      </c>
    </row>
    <row r="21" spans="7:32">
      <c r="G21" t="s">
        <v>33</v>
      </c>
      <c r="H21" s="31">
        <f>LN(G2)</f>
        <v>8.9760842629509341E-2</v>
      </c>
      <c r="K21" t="s">
        <v>33</v>
      </c>
      <c r="L21" s="31">
        <f>LN(K2)</f>
        <v>6.9762586457637693E-2</v>
      </c>
      <c r="O21" t="s">
        <v>33</v>
      </c>
      <c r="P21" s="31">
        <f>LN(O2)</f>
        <v>0.10770464907576013</v>
      </c>
      <c r="S21" t="s">
        <v>33</v>
      </c>
      <c r="T21" s="31">
        <f>LN(S2)</f>
        <v>8.973639459511068E-2</v>
      </c>
      <c r="W21" t="s">
        <v>33</v>
      </c>
      <c r="X21" s="31">
        <f>LN(W2)</f>
        <v>9.089105452992359E-2</v>
      </c>
      <c r="AA21" t="s">
        <v>33</v>
      </c>
      <c r="AB21" s="31">
        <f>LN(AA2)</f>
        <v>8.9220323563405785E-2</v>
      </c>
      <c r="AE21" t="s">
        <v>33</v>
      </c>
      <c r="AF21" s="31">
        <f>LN(AE2)</f>
        <v>8.9926237556002625E-2</v>
      </c>
    </row>
    <row r="22" spans="7:32">
      <c r="G22" t="s">
        <v>43</v>
      </c>
      <c r="H22" s="31">
        <f>LN(H19)</f>
        <v>0.10179133819059721</v>
      </c>
      <c r="K22" t="s">
        <v>43</v>
      </c>
      <c r="L22" s="31">
        <f>LN(L19)</f>
        <v>7.8493810043576751E-2</v>
      </c>
      <c r="O22" t="s">
        <v>43</v>
      </c>
      <c r="P22" s="31">
        <f>LN(P19)</f>
        <v>0.11140449572055451</v>
      </c>
      <c r="S22" t="s">
        <v>43</v>
      </c>
      <c r="T22" s="31">
        <f>LN(T19)</f>
        <v>0.10350795069796165</v>
      </c>
      <c r="W22" t="s">
        <v>43</v>
      </c>
      <c r="X22" s="31">
        <f>LN(X19)</f>
        <v>0.10458968070771985</v>
      </c>
      <c r="AA22" t="s">
        <v>43</v>
      </c>
      <c r="AB22" s="31">
        <f>LN(AB19)</f>
        <v>0.10335841341528121</v>
      </c>
      <c r="AE22" t="s">
        <v>43</v>
      </c>
      <c r="AF22" s="31">
        <f>LN(AF19)</f>
        <v>0.10464317608665609</v>
      </c>
    </row>
    <row r="23" spans="7:32">
      <c r="G23" t="s">
        <v>44</v>
      </c>
      <c r="H23" s="31">
        <f>LN(H20)</f>
        <v>7.7583850024526113E-2</v>
      </c>
      <c r="K23" t="s">
        <v>44</v>
      </c>
      <c r="L23" s="31">
        <f>LN(L20)</f>
        <v>6.0954456627905468E-2</v>
      </c>
      <c r="O23" t="s">
        <v>44</v>
      </c>
      <c r="P23" s="31">
        <f>LN(P20)</f>
        <v>0.10399106271519785</v>
      </c>
      <c r="S23" t="s">
        <v>44</v>
      </c>
      <c r="T23" s="31">
        <f>LN(T20)</f>
        <v>7.5772531283491679E-2</v>
      </c>
      <c r="W23" t="s">
        <v>44</v>
      </c>
      <c r="X23" s="31">
        <f>LN(X20)</f>
        <v>7.7002166652519785E-2</v>
      </c>
      <c r="AA23" t="s">
        <v>44</v>
      </c>
      <c r="AB23" s="31">
        <f>LN(AB20)</f>
        <v>7.4879478124435947E-2</v>
      </c>
      <c r="AE23" t="s">
        <v>44</v>
      </c>
      <c r="AF23" s="31">
        <f>LN(AF20)</f>
        <v>7.498947153102016E-2</v>
      </c>
    </row>
    <row r="24" spans="7:32">
      <c r="G24" t="s">
        <v>45</v>
      </c>
      <c r="H24" s="31">
        <f>H22-H21</f>
        <v>1.2030495561087873E-2</v>
      </c>
      <c r="K24" t="s">
        <v>45</v>
      </c>
      <c r="L24" s="31">
        <f>L22-L21</f>
        <v>8.7312235859390575E-3</v>
      </c>
      <c r="O24" t="s">
        <v>45</v>
      </c>
      <c r="P24" s="31">
        <f>P22-P21</f>
        <v>3.6998466447943773E-3</v>
      </c>
      <c r="S24" t="s">
        <v>45</v>
      </c>
      <c r="T24" s="31">
        <f>T22-T21</f>
        <v>1.3771556102850968E-2</v>
      </c>
      <c r="W24" t="s">
        <v>45</v>
      </c>
      <c r="X24" s="31">
        <f>X22-X21</f>
        <v>1.3698626177796255E-2</v>
      </c>
      <c r="AA24" t="s">
        <v>45</v>
      </c>
      <c r="AB24" s="31">
        <f>AB22-AB21</f>
        <v>1.4138089851875424E-2</v>
      </c>
      <c r="AE24" t="s">
        <v>45</v>
      </c>
      <c r="AF24" s="31">
        <f>AF22-AF21</f>
        <v>1.4716938530653464E-2</v>
      </c>
    </row>
    <row r="25" spans="7:32">
      <c r="G25" t="s">
        <v>46</v>
      </c>
      <c r="H25" s="31">
        <f>H21-H23</f>
        <v>1.2176992604983228E-2</v>
      </c>
      <c r="K25" t="s">
        <v>46</v>
      </c>
      <c r="L25" s="31">
        <f>L21-L23</f>
        <v>8.8081298297322252E-3</v>
      </c>
      <c r="O25" t="s">
        <v>46</v>
      </c>
      <c r="P25" s="31">
        <f>P21-P23</f>
        <v>3.7135863605622793E-3</v>
      </c>
      <c r="S25" t="s">
        <v>46</v>
      </c>
      <c r="T25" s="31">
        <f>T21-T23</f>
        <v>1.3963863311619001E-2</v>
      </c>
      <c r="W25" t="s">
        <v>46</v>
      </c>
      <c r="X25" s="31">
        <f>X21-X23</f>
        <v>1.3888887877403805E-2</v>
      </c>
      <c r="AA25" t="s">
        <v>46</v>
      </c>
      <c r="AB25" s="31">
        <f>AB21-AB23</f>
        <v>1.4340845438969838E-2</v>
      </c>
      <c r="AE25" t="s">
        <v>46</v>
      </c>
      <c r="AF25" s="31">
        <f>AF21-AF23</f>
        <v>1.4936766024982465E-2</v>
      </c>
    </row>
    <row r="26" spans="7:32">
      <c r="G26" t="s">
        <v>47</v>
      </c>
      <c r="H26" s="32">
        <f>AVERAGE(H24:H25)</f>
        <v>1.210374408303555E-2</v>
      </c>
      <c r="K26" t="s">
        <v>47</v>
      </c>
      <c r="L26" s="32">
        <f>AVERAGE(L24:L25)</f>
        <v>8.7696767078356413E-3</v>
      </c>
      <c r="O26" t="s">
        <v>47</v>
      </c>
      <c r="P26" s="32">
        <f>AVERAGE(P24:P25)</f>
        <v>3.7067165026783283E-3</v>
      </c>
      <c r="S26" t="s">
        <v>47</v>
      </c>
      <c r="T26" s="32">
        <f>AVERAGE(T24:T25)</f>
        <v>1.3867709707234985E-2</v>
      </c>
      <c r="W26" t="s">
        <v>47</v>
      </c>
      <c r="X26" s="32">
        <f>AVERAGE(X24:X25)</f>
        <v>1.379375702760003E-2</v>
      </c>
      <c r="AA26" t="s">
        <v>47</v>
      </c>
      <c r="AB26" s="32">
        <f>AVERAGE(AB24:AB25)</f>
        <v>1.4239467645422631E-2</v>
      </c>
      <c r="AE26" t="s">
        <v>47</v>
      </c>
      <c r="AF26" s="32">
        <f>AVERAGE(AF24:AF25)</f>
        <v>1.4826852277817965E-2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/>
  <dimension ref="A1:AJ26"/>
  <sheetViews>
    <sheetView workbookViewId="0">
      <selection activeCell="F1" sqref="F1"/>
    </sheetView>
  </sheetViews>
  <sheetFormatPr defaultRowHeight="15"/>
  <sheetData>
    <row r="1" spans="1:36" ht="16.5" thickTop="1" thickBot="1">
      <c r="B1" s="19" t="s">
        <v>26</v>
      </c>
      <c r="C1" s="19" t="s">
        <v>27</v>
      </c>
      <c r="D1" s="19" t="s">
        <v>28</v>
      </c>
      <c r="E1" s="19" t="s">
        <v>24</v>
      </c>
      <c r="F1" s="19" t="s">
        <v>25</v>
      </c>
      <c r="G1" s="26">
        <f>LN(G2)</f>
        <v>8.9760842629509341E-2</v>
      </c>
      <c r="H1" s="27">
        <f>G4</f>
        <v>0.9189441503306871</v>
      </c>
      <c r="I1" t="s">
        <v>24</v>
      </c>
      <c r="J1" t="s">
        <v>25</v>
      </c>
      <c r="K1" s="28">
        <f>LN(K2)</f>
        <v>6.9762586457637693E-2</v>
      </c>
      <c r="L1" s="29">
        <f>K4</f>
        <v>0.9471893161474223</v>
      </c>
      <c r="M1" t="s">
        <v>24</v>
      </c>
      <c r="N1" t="s">
        <v>25</v>
      </c>
      <c r="O1" s="28">
        <f>LN(O2)</f>
        <v>0.10770464907576013</v>
      </c>
      <c r="P1" s="29">
        <f>O4</f>
        <v>0.99551158003397333</v>
      </c>
      <c r="Q1" t="s">
        <v>24</v>
      </c>
      <c r="R1" t="s">
        <v>25</v>
      </c>
      <c r="S1" s="28">
        <f>LN(S2)</f>
        <v>8.973639459511068E-2</v>
      </c>
      <c r="T1" s="29">
        <f>S4</f>
        <v>0.91937946957770156</v>
      </c>
      <c r="U1" t="s">
        <v>24</v>
      </c>
      <c r="V1" t="s">
        <v>25</v>
      </c>
      <c r="W1" s="28">
        <f>LN(W2)</f>
        <v>9.089105452992359E-2</v>
      </c>
      <c r="X1" s="29">
        <f>W4</f>
        <v>0.92186057399020482</v>
      </c>
      <c r="Y1" t="s">
        <v>24</v>
      </c>
      <c r="Z1" t="s">
        <v>25</v>
      </c>
      <c r="AA1" s="28">
        <f>LN(AA2)</f>
        <v>8.9220323563405785E-2</v>
      </c>
      <c r="AB1" s="29">
        <f>AA4</f>
        <v>0.91455312632148211</v>
      </c>
      <c r="AC1" t="s">
        <v>24</v>
      </c>
      <c r="AD1" t="s">
        <v>25</v>
      </c>
      <c r="AE1" s="28">
        <f>LN(AE2)</f>
        <v>8.9926237556002625E-2</v>
      </c>
      <c r="AF1" s="29">
        <f>AE4</f>
        <v>0.90921251099368694</v>
      </c>
      <c r="AG1" t="s">
        <v>24</v>
      </c>
      <c r="AH1" t="s">
        <v>25</v>
      </c>
      <c r="AI1" s="28">
        <f>LN(AI2)</f>
        <v>8.8174034543552327E-2</v>
      </c>
      <c r="AJ1" s="29">
        <f>AI4</f>
        <v>0.89664813571331659</v>
      </c>
    </row>
    <row r="2" spans="1:36" ht="15.75" thickTop="1">
      <c r="B2">
        <v>6.9762586457637693E-2</v>
      </c>
      <c r="C2" s="30">
        <v>0.9471893161474223</v>
      </c>
      <c r="D2">
        <v>71.74224963960134</v>
      </c>
      <c r="E2" s="21">
        <v>1975</v>
      </c>
      <c r="F2" s="21">
        <v>5.6</v>
      </c>
      <c r="G2">
        <f t="array" ref="G2:H6">LOGEST(F2:F8,E2:E8,TRUE, TRUE)</f>
        <v>1.0939126351494983</v>
      </c>
      <c r="H2">
        <v>8.9767831900542289E-77</v>
      </c>
      <c r="I2" s="21">
        <v>1977</v>
      </c>
      <c r="J2" s="21">
        <v>18</v>
      </c>
      <c r="K2">
        <f t="array" ref="K2:L6">LOGEST(J2:J7,I2:I7,TRUE, TRUE)</f>
        <v>1.0722535835113642</v>
      </c>
      <c r="L2">
        <v>2.0131766630434405E-59</v>
      </c>
      <c r="M2" s="21">
        <v>1975</v>
      </c>
      <c r="N2" s="21">
        <v>5.6</v>
      </c>
      <c r="O2">
        <f t="array" ref="O2:P6">LOGEST(N2:N7,M2:M7,TRUE, TRUE)</f>
        <v>1.1137187589408373</v>
      </c>
      <c r="P2">
        <v>2.3865523707693476E-92</v>
      </c>
      <c r="Q2" s="21">
        <v>1975</v>
      </c>
      <c r="R2" s="21">
        <v>5.6</v>
      </c>
      <c r="S2">
        <f t="array" ref="S2:T6">LOGEST(R2:R7,Q2:Q7,TRUE, TRUE)</f>
        <v>1.0938858914626817</v>
      </c>
      <c r="T2">
        <v>9.5099532431712054E-77</v>
      </c>
      <c r="U2" s="21">
        <v>1975</v>
      </c>
      <c r="V2" s="21">
        <v>5.6</v>
      </c>
      <c r="W2">
        <f t="array" ref="W2:X6">LOGEST(V2:V7,U2:U7,TRUE, TRUE)</f>
        <v>1.0951496871615285</v>
      </c>
      <c r="X2">
        <v>9.6978863289951459E-78</v>
      </c>
      <c r="Y2" s="21">
        <v>1975</v>
      </c>
      <c r="Z2" s="21">
        <v>5.6</v>
      </c>
      <c r="AA2">
        <f t="array" ref="AA2:AB6">LOGEST(Z2:Z7,Y2:Y7,TRUE, TRUE)</f>
        <v>1.0933215142839894</v>
      </c>
      <c r="AB2">
        <v>2.6075720656306147E-76</v>
      </c>
      <c r="AC2" s="21">
        <v>1975</v>
      </c>
      <c r="AD2" s="21">
        <v>5.6</v>
      </c>
      <c r="AE2">
        <f t="array" ref="AE2:AF6">LOGEST(AD2:AD7,AC2:AC7,TRUE, TRUE)</f>
        <v>1.0940935777124574</v>
      </c>
      <c r="AF2">
        <v>6.470753113124655E-77</v>
      </c>
      <c r="AG2" s="21">
        <v>1975</v>
      </c>
      <c r="AH2" s="21">
        <v>5.6</v>
      </c>
      <c r="AI2">
        <f t="array" ref="AI2:AJ6">LOGEST(AH2:AH7,AG2:AG7,TRUE, TRUE)</f>
        <v>1.0921781822206189</v>
      </c>
      <c r="AJ2">
        <v>2.085460034125065E-75</v>
      </c>
    </row>
    <row r="3" spans="1:36">
      <c r="B3">
        <v>0.10770464907576013</v>
      </c>
      <c r="C3" s="30">
        <v>0.99551158003397333</v>
      </c>
      <c r="D3">
        <v>887.18220448986324</v>
      </c>
      <c r="E3" s="21">
        <v>1977</v>
      </c>
      <c r="F3" s="21">
        <v>18</v>
      </c>
      <c r="G3">
        <v>1.1922011632741227E-2</v>
      </c>
      <c r="H3">
        <v>23.74044680866114</v>
      </c>
      <c r="I3" s="21">
        <v>1991</v>
      </c>
      <c r="J3" s="21">
        <v>35</v>
      </c>
      <c r="K3">
        <v>8.2363554021014675E-3</v>
      </c>
      <c r="L3">
        <v>16.423439994771822</v>
      </c>
      <c r="M3" s="21">
        <v>1991</v>
      </c>
      <c r="N3" s="21">
        <v>35</v>
      </c>
      <c r="O3">
        <v>3.6159968132882638E-3</v>
      </c>
      <c r="P3">
        <v>7.2091677848473239</v>
      </c>
      <c r="Q3" s="21">
        <v>1977</v>
      </c>
      <c r="R3" s="21">
        <v>18</v>
      </c>
      <c r="S3">
        <v>1.3286605667485019E-2</v>
      </c>
      <c r="T3">
        <v>26.458470719933402</v>
      </c>
      <c r="U3" s="21">
        <v>1977</v>
      </c>
      <c r="V3" s="21">
        <v>18</v>
      </c>
      <c r="W3">
        <v>1.3231029389394836E-2</v>
      </c>
      <c r="X3">
        <v>26.336758113589145</v>
      </c>
      <c r="Y3" s="21">
        <v>1977</v>
      </c>
      <c r="Z3" s="21">
        <v>18</v>
      </c>
      <c r="AA3">
        <v>1.3635699368823442E-2</v>
      </c>
      <c r="AB3">
        <v>27.139986233024906</v>
      </c>
      <c r="AC3" s="21">
        <v>1977</v>
      </c>
      <c r="AD3" s="21">
        <v>18</v>
      </c>
      <c r="AE3">
        <v>1.4208123660221554E-2</v>
      </c>
      <c r="AF3">
        <v>28.272184135820318</v>
      </c>
      <c r="AG3" s="21">
        <v>1977</v>
      </c>
      <c r="AH3" s="21">
        <v>18</v>
      </c>
      <c r="AI3">
        <v>1.4967830276815756E-2</v>
      </c>
      <c r="AJ3">
        <v>29.776365685231692</v>
      </c>
    </row>
    <row r="4" spans="1:36" ht="15.75" thickBot="1">
      <c r="B4">
        <v>8.973639459511068E-2</v>
      </c>
      <c r="C4" s="30">
        <v>0.91937946957770156</v>
      </c>
      <c r="D4">
        <v>45.615153597323143</v>
      </c>
      <c r="E4" s="21">
        <v>1991</v>
      </c>
      <c r="F4" s="21">
        <v>35</v>
      </c>
      <c r="G4">
        <v>0.9189441503306871</v>
      </c>
      <c r="H4">
        <v>0.32374980935421255</v>
      </c>
      <c r="I4" s="21">
        <v>1996</v>
      </c>
      <c r="J4" s="21">
        <v>50</v>
      </c>
      <c r="K4">
        <v>0.9471893161474223</v>
      </c>
      <c r="L4">
        <v>0.17039504550474097</v>
      </c>
      <c r="M4" s="21">
        <v>1996</v>
      </c>
      <c r="N4" s="21">
        <v>50</v>
      </c>
      <c r="O4">
        <v>0.99551158003397333</v>
      </c>
      <c r="P4">
        <v>8.0802224731457539E-2</v>
      </c>
      <c r="Q4" s="21">
        <v>1996</v>
      </c>
      <c r="R4" s="21">
        <v>50</v>
      </c>
      <c r="S4">
        <v>0.91937946957770156</v>
      </c>
      <c r="T4">
        <v>0.36078292875407231</v>
      </c>
      <c r="U4" s="21">
        <v>1991</v>
      </c>
      <c r="V4" s="21">
        <v>35</v>
      </c>
      <c r="W4">
        <v>0.92186057399020482</v>
      </c>
      <c r="X4">
        <v>0.35292391345331897</v>
      </c>
      <c r="Y4" s="21">
        <v>1991</v>
      </c>
      <c r="Z4" s="21">
        <v>35</v>
      </c>
      <c r="AA4">
        <v>0.91455312632148211</v>
      </c>
      <c r="AB4">
        <v>0.36059486023652798</v>
      </c>
      <c r="AC4" s="21">
        <v>1991</v>
      </c>
      <c r="AD4" s="21">
        <v>35</v>
      </c>
      <c r="AE4">
        <v>0.90921251099368694</v>
      </c>
      <c r="AF4">
        <v>0.36191226803756515</v>
      </c>
      <c r="AG4" s="21">
        <v>1991</v>
      </c>
      <c r="AH4" s="21">
        <v>35</v>
      </c>
      <c r="AI4">
        <v>0.89664813571331659</v>
      </c>
      <c r="AJ4">
        <v>0.35964345937549225</v>
      </c>
    </row>
    <row r="5" spans="1:36" ht="16.5" thickTop="1" thickBot="1">
      <c r="B5">
        <v>9.089105452992359E-2</v>
      </c>
      <c r="C5" s="30">
        <v>0.92186057399020482</v>
      </c>
      <c r="D5">
        <v>47.190547515649591</v>
      </c>
      <c r="E5" s="21">
        <v>1996</v>
      </c>
      <c r="F5" s="21">
        <v>50</v>
      </c>
      <c r="G5">
        <v>56.685862530572699</v>
      </c>
      <c r="H5">
        <v>5</v>
      </c>
      <c r="I5" s="21">
        <v>1997</v>
      </c>
      <c r="J5" s="21">
        <v>67</v>
      </c>
      <c r="K5" s="27">
        <v>71.74224963960134</v>
      </c>
      <c r="L5">
        <v>4</v>
      </c>
      <c r="M5" s="21">
        <v>1997</v>
      </c>
      <c r="N5" s="21">
        <v>67</v>
      </c>
      <c r="O5" s="27">
        <v>887.18220448986324</v>
      </c>
      <c r="P5">
        <v>4</v>
      </c>
      <c r="Q5" s="21">
        <v>1997</v>
      </c>
      <c r="R5" s="21">
        <v>67</v>
      </c>
      <c r="S5" s="27">
        <v>45.615153597323143</v>
      </c>
      <c r="T5">
        <v>4</v>
      </c>
      <c r="U5" s="21">
        <v>1997</v>
      </c>
      <c r="V5" s="21">
        <v>67</v>
      </c>
      <c r="W5" s="27">
        <v>47.190547515649591</v>
      </c>
      <c r="X5">
        <v>4</v>
      </c>
      <c r="Y5" s="21">
        <v>1996</v>
      </c>
      <c r="Z5" s="21">
        <v>50</v>
      </c>
      <c r="AA5" s="27">
        <v>42.812713301243171</v>
      </c>
      <c r="AB5">
        <v>4</v>
      </c>
      <c r="AC5" s="21">
        <v>1996</v>
      </c>
      <c r="AD5" s="21">
        <v>50</v>
      </c>
      <c r="AE5" s="27">
        <v>40.058934152500427</v>
      </c>
      <c r="AF5">
        <v>4</v>
      </c>
      <c r="AG5" s="21">
        <v>1996</v>
      </c>
      <c r="AH5" s="21">
        <v>50</v>
      </c>
      <c r="AI5" s="27">
        <v>34.702736787645826</v>
      </c>
      <c r="AJ5">
        <v>4</v>
      </c>
    </row>
    <row r="6" spans="1:36" ht="15.75" thickTop="1">
      <c r="B6">
        <v>8.9220323563405785E-2</v>
      </c>
      <c r="C6" s="30">
        <v>0.91455312632148211</v>
      </c>
      <c r="D6">
        <v>42.812713301243171</v>
      </c>
      <c r="E6" s="21">
        <v>1997</v>
      </c>
      <c r="F6" s="21">
        <v>67</v>
      </c>
      <c r="G6">
        <v>5.9414685406666337</v>
      </c>
      <c r="H6">
        <v>0.52406969528444491</v>
      </c>
      <c r="I6" s="21">
        <v>2000</v>
      </c>
      <c r="J6" s="21">
        <v>82</v>
      </c>
      <c r="K6">
        <v>2.0829983048430147</v>
      </c>
      <c r="L6">
        <v>0.11613788613025097</v>
      </c>
      <c r="M6" s="21">
        <v>2000</v>
      </c>
      <c r="N6" s="21">
        <v>82</v>
      </c>
      <c r="O6">
        <v>5.7924121886446249</v>
      </c>
      <c r="P6">
        <v>2.6115998086211872E-2</v>
      </c>
      <c r="Q6" s="21">
        <v>2000</v>
      </c>
      <c r="R6" s="21">
        <v>82</v>
      </c>
      <c r="S6">
        <v>5.937465526341275</v>
      </c>
      <c r="T6">
        <v>0.52065728672146405</v>
      </c>
      <c r="U6" s="21">
        <v>2000</v>
      </c>
      <c r="V6" s="21">
        <v>82</v>
      </c>
      <c r="W6">
        <v>5.8778322691190361</v>
      </c>
      <c r="X6">
        <v>0.49822115474882311</v>
      </c>
      <c r="Y6" s="21">
        <v>2000</v>
      </c>
      <c r="Z6" s="21">
        <v>82</v>
      </c>
      <c r="AA6">
        <v>5.5668794516399931</v>
      </c>
      <c r="AB6">
        <v>0.52011461291600458</v>
      </c>
      <c r="AC6" s="21">
        <v>1997</v>
      </c>
      <c r="AD6" s="21">
        <v>67</v>
      </c>
      <c r="AE6">
        <v>5.2469388144016422</v>
      </c>
      <c r="AF6">
        <v>0.52392195902437755</v>
      </c>
      <c r="AG6" s="21">
        <v>1997</v>
      </c>
      <c r="AH6" s="21">
        <v>67</v>
      </c>
      <c r="AI6">
        <v>4.488570585611626</v>
      </c>
      <c r="AJ6">
        <v>0.51737367148628544</v>
      </c>
    </row>
    <row r="7" spans="1:36">
      <c r="B7">
        <v>8.9926237556002625E-2</v>
      </c>
      <c r="C7" s="30">
        <v>0.90921251099368694</v>
      </c>
      <c r="D7">
        <v>40.058934152500427</v>
      </c>
      <c r="E7" s="21">
        <v>2000</v>
      </c>
      <c r="F7" s="21">
        <v>82</v>
      </c>
      <c r="G7" t="s">
        <v>29</v>
      </c>
      <c r="H7">
        <f>TINV(0.0455,H5)</f>
        <v>2.6486542536661553</v>
      </c>
      <c r="I7" s="21">
        <v>2003</v>
      </c>
      <c r="J7" s="21">
        <v>116</v>
      </c>
      <c r="K7" t="s">
        <v>29</v>
      </c>
      <c r="L7">
        <f>TINV(0.0455,L5)</f>
        <v>2.8693151695711707</v>
      </c>
      <c r="M7" s="21">
        <v>2003</v>
      </c>
      <c r="N7" s="21">
        <v>116</v>
      </c>
      <c r="O7" t="s">
        <v>29</v>
      </c>
      <c r="P7">
        <f>TINV(0.0455,P5)</f>
        <v>2.8693151695711707</v>
      </c>
      <c r="Q7" s="21">
        <v>2003</v>
      </c>
      <c r="R7" s="21">
        <v>116</v>
      </c>
      <c r="S7" t="s">
        <v>29</v>
      </c>
      <c r="T7">
        <f>TINV(0.0455,T5)</f>
        <v>2.8693151695711707</v>
      </c>
      <c r="U7" s="21">
        <v>2003</v>
      </c>
      <c r="V7" s="21">
        <v>116</v>
      </c>
      <c r="W7" t="s">
        <v>29</v>
      </c>
      <c r="X7">
        <f>TINV(0.0455,X5)</f>
        <v>2.8693151695711707</v>
      </c>
      <c r="Y7" s="21">
        <v>2003</v>
      </c>
      <c r="Z7" s="21">
        <v>116</v>
      </c>
      <c r="AA7" t="s">
        <v>29</v>
      </c>
      <c r="AB7">
        <f>TINV(0.0455,AB5)</f>
        <v>2.8693151695711707</v>
      </c>
      <c r="AC7" s="21">
        <v>2003</v>
      </c>
      <c r="AD7" s="21">
        <v>116</v>
      </c>
      <c r="AE7" t="s">
        <v>29</v>
      </c>
      <c r="AF7">
        <f>TINV(0.0455,AF5)</f>
        <v>2.8693151695711707</v>
      </c>
      <c r="AG7" s="21">
        <v>2000</v>
      </c>
      <c r="AH7" s="21">
        <v>82</v>
      </c>
    </row>
    <row r="8" spans="1:36">
      <c r="B8">
        <v>8.8174034543552327E-2</v>
      </c>
      <c r="C8" s="30">
        <v>0.89664813571331659</v>
      </c>
      <c r="D8">
        <v>34.702736787645826</v>
      </c>
      <c r="E8" s="21">
        <v>2003</v>
      </c>
      <c r="F8" s="21">
        <v>116</v>
      </c>
      <c r="G8" t="s">
        <v>30</v>
      </c>
      <c r="H8">
        <f>H7*G3</f>
        <v>3.1577286823317438E-2</v>
      </c>
      <c r="K8" t="s">
        <v>30</v>
      </c>
      <c r="L8">
        <f>L7*K3</f>
        <v>2.3632699497229199E-2</v>
      </c>
      <c r="O8" t="s">
        <v>30</v>
      </c>
      <c r="P8">
        <f>P7*O3</f>
        <v>1.0375434509489027E-2</v>
      </c>
      <c r="S8" t="s">
        <v>30</v>
      </c>
      <c r="T8">
        <f>T7*S3</f>
        <v>3.8123459193825052E-2</v>
      </c>
      <c r="W8" t="s">
        <v>30</v>
      </c>
      <c r="X8">
        <f>X7*W3</f>
        <v>3.7963993336032585E-2</v>
      </c>
      <c r="AA8" t="s">
        <v>30</v>
      </c>
      <c r="AB8">
        <f>AB7*AA3</f>
        <v>3.9125119046677141E-2</v>
      </c>
      <c r="AE8" t="s">
        <v>30</v>
      </c>
      <c r="AF8">
        <f>AF7*AE3</f>
        <v>4.0767584749416774E-2</v>
      </c>
    </row>
    <row r="9" spans="1:36">
      <c r="A9" t="s">
        <v>48</v>
      </c>
      <c r="B9" s="19">
        <f>AVERAGE(B2:B8)</f>
        <v>8.934504004591326E-2</v>
      </c>
      <c r="C9" s="19">
        <f>AVERAGE(C2:C8)</f>
        <v>0.92919353039682684</v>
      </c>
      <c r="D9" s="19">
        <f>AVERAGE(D2:D8)</f>
        <v>167.04350564054667</v>
      </c>
      <c r="E9" s="19">
        <f>AVERAGE(E2:E8)</f>
        <v>1991.2857142857142</v>
      </c>
      <c r="F9" s="19">
        <f>AVERAGE(F2:F8)</f>
        <v>53.371428571428574</v>
      </c>
      <c r="G9" t="s">
        <v>31</v>
      </c>
      <c r="H9">
        <f>G2+H8</f>
        <v>1.1254899219728158</v>
      </c>
      <c r="K9" t="s">
        <v>31</v>
      </c>
      <c r="L9">
        <f>K2+L8</f>
        <v>1.0958862830085934</v>
      </c>
      <c r="O9" t="s">
        <v>31</v>
      </c>
      <c r="P9">
        <f>O2+P8</f>
        <v>1.1240941934503264</v>
      </c>
      <c r="S9" t="s">
        <v>31</v>
      </c>
      <c r="T9">
        <f>S2+T8</f>
        <v>1.1320093506565068</v>
      </c>
      <c r="W9" t="s">
        <v>31</v>
      </c>
      <c r="X9">
        <f>W2+X8</f>
        <v>1.133113680497561</v>
      </c>
      <c r="AA9" t="s">
        <v>31</v>
      </c>
      <c r="AB9">
        <f>AA2+AB8</f>
        <v>1.1324466333306664</v>
      </c>
      <c r="AE9" t="s">
        <v>31</v>
      </c>
      <c r="AF9">
        <f>AE2+AF8</f>
        <v>1.1348611624618741</v>
      </c>
    </row>
    <row r="10" spans="1:36">
      <c r="A10" t="s">
        <v>49</v>
      </c>
      <c r="B10" s="19">
        <f>STDEV(B2:B8)</f>
        <v>1.0991023989806755E-2</v>
      </c>
      <c r="C10" s="19">
        <f>STDEV(C2:C8)</f>
        <v>3.3027274927607632E-2</v>
      </c>
      <c r="D10" s="19">
        <f>STDEV(D2:D8)</f>
        <v>317.76933497134803</v>
      </c>
      <c r="E10" s="19">
        <f>STDEV(E2:E8)</f>
        <v>11.086242010025336</v>
      </c>
      <c r="F10" s="19">
        <f>STDEV(F2:F8)</f>
        <v>38.31839046227082</v>
      </c>
      <c r="G10" t="s">
        <v>32</v>
      </c>
      <c r="H10">
        <f>G2-H8</f>
        <v>1.0623353483261808</v>
      </c>
      <c r="K10" t="s">
        <v>32</v>
      </c>
      <c r="L10">
        <f>K2-L8</f>
        <v>1.0486208840141351</v>
      </c>
      <c r="O10" t="s">
        <v>32</v>
      </c>
      <c r="P10">
        <f>O2-P8</f>
        <v>1.1033433244313482</v>
      </c>
      <c r="S10" t="s">
        <v>32</v>
      </c>
      <c r="T10">
        <f>S2-T8</f>
        <v>1.0557624322688566</v>
      </c>
      <c r="W10" t="s">
        <v>32</v>
      </c>
      <c r="X10">
        <f>W2-X8</f>
        <v>1.057185693825496</v>
      </c>
      <c r="AA10" t="s">
        <v>32</v>
      </c>
      <c r="AB10">
        <f>AA2-AB8</f>
        <v>1.0541963952373123</v>
      </c>
      <c r="AE10" t="s">
        <v>32</v>
      </c>
      <c r="AF10">
        <f>AE2-AF8</f>
        <v>1.0533259929630407</v>
      </c>
    </row>
    <row r="11" spans="1:36">
      <c r="A11" t="s">
        <v>50</v>
      </c>
      <c r="B11" s="19">
        <f>MIN(B2:B8)</f>
        <v>6.9762586457637693E-2</v>
      </c>
      <c r="C11" s="19">
        <f>MIN(C2:C8)</f>
        <v>0.89664813571331659</v>
      </c>
      <c r="D11" s="19">
        <f>MIN(D2:D8)</f>
        <v>34.702736787645826</v>
      </c>
      <c r="E11" s="19">
        <f>MIN(E2:E8)</f>
        <v>1975</v>
      </c>
      <c r="F11" s="19">
        <f>MIN(F2:F8)</f>
        <v>5.6</v>
      </c>
      <c r="G11" t="s">
        <v>33</v>
      </c>
      <c r="H11" s="31">
        <f>LN(G2)</f>
        <v>8.9760842629509341E-2</v>
      </c>
      <c r="K11" t="s">
        <v>33</v>
      </c>
      <c r="L11" s="31">
        <f>LN(K2)</f>
        <v>6.9762586457637693E-2</v>
      </c>
      <c r="O11" t="s">
        <v>33</v>
      </c>
      <c r="P11" s="31">
        <f>LN(O2)</f>
        <v>0.10770464907576013</v>
      </c>
      <c r="S11" t="s">
        <v>33</v>
      </c>
      <c r="T11" s="31">
        <f>LN(S2)</f>
        <v>8.973639459511068E-2</v>
      </c>
      <c r="W11" t="s">
        <v>33</v>
      </c>
      <c r="X11" s="31">
        <f>LN(W2)</f>
        <v>9.089105452992359E-2</v>
      </c>
      <c r="AA11" t="s">
        <v>33</v>
      </c>
      <c r="AB11" s="31">
        <f>LN(AA2)</f>
        <v>8.9220323563405785E-2</v>
      </c>
      <c r="AE11" t="s">
        <v>33</v>
      </c>
      <c r="AF11" s="31">
        <f>LN(AE2)</f>
        <v>8.9926237556002625E-2</v>
      </c>
    </row>
    <row r="12" spans="1:36">
      <c r="A12" t="s">
        <v>51</v>
      </c>
      <c r="B12" s="19">
        <f>MAX(B2:B8)</f>
        <v>0.10770464907576013</v>
      </c>
      <c r="C12" s="19">
        <f>MAX(C2:C8)</f>
        <v>0.99551158003397333</v>
      </c>
      <c r="D12" s="19">
        <f>MAX(D2:D8)</f>
        <v>887.18220448986324</v>
      </c>
      <c r="E12" s="19">
        <f>MAX(E2:E8)</f>
        <v>2003</v>
      </c>
      <c r="F12" s="19">
        <f>MAX(F2:F8)</f>
        <v>116</v>
      </c>
      <c r="G12" t="s">
        <v>34</v>
      </c>
      <c r="H12" s="31">
        <f>LN(H9)</f>
        <v>0.11821842705784837</v>
      </c>
      <c r="K12" t="s">
        <v>34</v>
      </c>
      <c r="L12" s="31">
        <f>LN(L9)</f>
        <v>9.1563426763737688E-2</v>
      </c>
      <c r="O12" t="s">
        <v>34</v>
      </c>
      <c r="P12" s="31">
        <f>LN(P9)</f>
        <v>0.11697754996237743</v>
      </c>
      <c r="S12" t="s">
        <v>34</v>
      </c>
      <c r="T12" s="31">
        <f>LN(T9)</f>
        <v>0.12399424004414258</v>
      </c>
      <c r="W12" t="s">
        <v>34</v>
      </c>
      <c r="X12" s="31">
        <f>LN(X9)</f>
        <v>0.12496931284448251</v>
      </c>
      <c r="AA12" t="s">
        <v>34</v>
      </c>
      <c r="AB12" s="31">
        <f>LN(AB9)</f>
        <v>0.12438045437790515</v>
      </c>
      <c r="AE12" t="s">
        <v>34</v>
      </c>
      <c r="AF12" s="31">
        <f>LN(AF9)</f>
        <v>0.1265103196290597</v>
      </c>
    </row>
    <row r="13" spans="1:36">
      <c r="A13" t="s">
        <v>52</v>
      </c>
      <c r="B13" s="19">
        <f>ABS(B12-B11)</f>
        <v>3.7942062618122441E-2</v>
      </c>
      <c r="C13" s="19">
        <f>ABS(C12-C11)</f>
        <v>9.8863444320656746E-2</v>
      </c>
      <c r="D13" s="19">
        <f>ABS(D12-D11)</f>
        <v>852.47946770221745</v>
      </c>
      <c r="E13" s="19">
        <f>ABS(E12-E11)</f>
        <v>28</v>
      </c>
      <c r="F13" s="19">
        <f>ABS(F12-F11)</f>
        <v>110.4</v>
      </c>
      <c r="G13" t="s">
        <v>35</v>
      </c>
      <c r="H13" s="31">
        <f>LN(H10)</f>
        <v>6.0469643526678475E-2</v>
      </c>
      <c r="K13" t="s">
        <v>35</v>
      </c>
      <c r="L13" s="31">
        <f>LN(L10)</f>
        <v>4.7475857050033578E-2</v>
      </c>
      <c r="O13" t="s">
        <v>35</v>
      </c>
      <c r="P13" s="31">
        <f>LN(P10)</f>
        <v>9.8344956055706451E-2</v>
      </c>
      <c r="S13" t="s">
        <v>35</v>
      </c>
      <c r="T13" s="31">
        <f>LN(T10)</f>
        <v>5.4263190532278092E-2</v>
      </c>
      <c r="W13" t="s">
        <v>35</v>
      </c>
      <c r="X13" s="31">
        <f>LN(X10)</f>
        <v>5.561037152012966E-2</v>
      </c>
      <c r="AA13" t="s">
        <v>35</v>
      </c>
      <c r="AB13" s="31">
        <f>LN(AB10)</f>
        <v>5.2778766003520029E-2</v>
      </c>
      <c r="AE13" t="s">
        <v>35</v>
      </c>
      <c r="AF13" s="31">
        <f>LN(AF10)</f>
        <v>5.1952770200455536E-2</v>
      </c>
    </row>
    <row r="14" spans="1:36">
      <c r="A14" t="s">
        <v>53</v>
      </c>
      <c r="B14" s="19">
        <f>COUNT(B2:B8)</f>
        <v>7</v>
      </c>
      <c r="G14" t="s">
        <v>36</v>
      </c>
      <c r="H14" s="31">
        <f>H12-H11</f>
        <v>2.8457584428339025E-2</v>
      </c>
      <c r="K14" t="s">
        <v>36</v>
      </c>
      <c r="L14" s="31">
        <f>L12-L11</f>
        <v>2.1800840306099994E-2</v>
      </c>
      <c r="O14" t="s">
        <v>36</v>
      </c>
      <c r="P14" s="31">
        <f>P12-P11</f>
        <v>9.2729008866172941E-3</v>
      </c>
      <c r="S14" t="s">
        <v>36</v>
      </c>
      <c r="T14" s="31">
        <f>T12-T11</f>
        <v>3.4257845449031904E-2</v>
      </c>
      <c r="W14" t="s">
        <v>36</v>
      </c>
      <c r="X14" s="31">
        <f>X12-X11</f>
        <v>3.4078258314558921E-2</v>
      </c>
      <c r="AA14" t="s">
        <v>36</v>
      </c>
      <c r="AB14" s="31">
        <f>AB12-AB11</f>
        <v>3.5160130814499369E-2</v>
      </c>
      <c r="AE14" t="s">
        <v>36</v>
      </c>
      <c r="AF14" s="31">
        <f>AF12-AF11</f>
        <v>3.6584082073057078E-2</v>
      </c>
    </row>
    <row r="15" spans="1:36">
      <c r="G15" t="s">
        <v>37</v>
      </c>
      <c r="H15" s="31">
        <f>H11-H13</f>
        <v>2.9291199102830866E-2</v>
      </c>
      <c r="K15" t="s">
        <v>37</v>
      </c>
      <c r="L15" s="31">
        <f>L11-L13</f>
        <v>2.2286729407604115E-2</v>
      </c>
      <c r="O15" t="s">
        <v>37</v>
      </c>
      <c r="P15" s="31">
        <f>P11-P13</f>
        <v>9.3596930200536832E-3</v>
      </c>
      <c r="S15" t="s">
        <v>37</v>
      </c>
      <c r="T15" s="31">
        <f>T11-T13</f>
        <v>3.5473204062832588E-2</v>
      </c>
      <c r="W15" t="s">
        <v>37</v>
      </c>
      <c r="X15" s="31">
        <f>X11-X13</f>
        <v>3.528068300979393E-2</v>
      </c>
      <c r="AA15" t="s">
        <v>37</v>
      </c>
      <c r="AB15" s="31">
        <f>AB11-AB13</f>
        <v>3.6441557559885755E-2</v>
      </c>
      <c r="AE15" t="s">
        <v>37</v>
      </c>
      <c r="AF15" s="31">
        <f>AF11-AF13</f>
        <v>3.7973467355547089E-2</v>
      </c>
    </row>
    <row r="16" spans="1:36">
      <c r="G16" t="s">
        <v>38</v>
      </c>
      <c r="H16" s="32">
        <f>AVERAGE(H14:H15)</f>
        <v>2.8874391765584945E-2</v>
      </c>
      <c r="K16" t="s">
        <v>38</v>
      </c>
      <c r="L16" s="32">
        <f>AVERAGE(L14:L15)</f>
        <v>2.2043784856852055E-2</v>
      </c>
      <c r="O16" t="s">
        <v>38</v>
      </c>
      <c r="P16" s="32">
        <f>AVERAGE(P14:P15)</f>
        <v>9.3162969533354886E-3</v>
      </c>
      <c r="S16" t="s">
        <v>38</v>
      </c>
      <c r="T16" s="32">
        <f>AVERAGE(T14:T15)</f>
        <v>3.4865524755932242E-2</v>
      </c>
      <c r="W16" t="s">
        <v>38</v>
      </c>
      <c r="X16" s="32">
        <f>AVERAGE(X14:X15)</f>
        <v>3.4679470662176429E-2</v>
      </c>
      <c r="AA16" t="s">
        <v>38</v>
      </c>
      <c r="AB16" s="32">
        <f>AVERAGE(AB14:AB15)</f>
        <v>3.5800844187192565E-2</v>
      </c>
      <c r="AE16" t="s">
        <v>38</v>
      </c>
      <c r="AF16" s="32">
        <f>AVERAGE(AF14:AF15)</f>
        <v>3.7278774714302083E-2</v>
      </c>
    </row>
    <row r="17" spans="7:32">
      <c r="G17" t="s">
        <v>39</v>
      </c>
      <c r="H17">
        <f>TINV(0.3173,H5)</f>
        <v>1.1105333943044307</v>
      </c>
      <c r="K17" t="s">
        <v>39</v>
      </c>
      <c r="L17">
        <f>TINV(0.3173,L5)</f>
        <v>1.1416549873749267</v>
      </c>
      <c r="O17" t="s">
        <v>39</v>
      </c>
      <c r="P17">
        <f>TINV(0.3173,P5)</f>
        <v>1.1416549873749267</v>
      </c>
      <c r="S17" t="s">
        <v>39</v>
      </c>
      <c r="T17">
        <f>TINV(0.3173,T5)</f>
        <v>1.1416549873749267</v>
      </c>
      <c r="W17" t="s">
        <v>39</v>
      </c>
      <c r="X17">
        <f>TINV(0.3173,X5)</f>
        <v>1.1416549873749267</v>
      </c>
      <c r="AA17" t="s">
        <v>39</v>
      </c>
      <c r="AB17">
        <f>TINV(0.3173,AB5)</f>
        <v>1.1416549873749267</v>
      </c>
      <c r="AE17" t="s">
        <v>39</v>
      </c>
      <c r="AF17">
        <f>TINV(0.3173,AF5)</f>
        <v>1.1416549873749267</v>
      </c>
    </row>
    <row r="18" spans="7:32">
      <c r="G18" t="s">
        <v>40</v>
      </c>
      <c r="H18">
        <f>H17*G3</f>
        <v>1.3239792045445023E-2</v>
      </c>
      <c r="K18" t="s">
        <v>40</v>
      </c>
      <c r="L18">
        <f>L17*K3</f>
        <v>9.4030762226015602E-3</v>
      </c>
      <c r="O18" t="s">
        <v>40</v>
      </c>
      <c r="P18">
        <f>P17*O3</f>
        <v>4.1282207962223877E-3</v>
      </c>
      <c r="S18" t="s">
        <v>40</v>
      </c>
      <c r="T18">
        <f>T17*S3</f>
        <v>1.5168719625568238E-2</v>
      </c>
      <c r="W18" t="s">
        <v>40</v>
      </c>
      <c r="X18">
        <f>X17*W3</f>
        <v>1.5105270690506845E-2</v>
      </c>
      <c r="AA18" t="s">
        <v>40</v>
      </c>
      <c r="AB18">
        <f>AB17*AA3</f>
        <v>1.5567264190762422E-2</v>
      </c>
      <c r="AE18" t="s">
        <v>40</v>
      </c>
      <c r="AF18">
        <f>AF17*AE3</f>
        <v>1.6220775237931636E-2</v>
      </c>
    </row>
    <row r="19" spans="7:32">
      <c r="G19" t="s">
        <v>41</v>
      </c>
      <c r="H19">
        <f>G2+H18</f>
        <v>1.1071524271949433</v>
      </c>
      <c r="K19" t="s">
        <v>41</v>
      </c>
      <c r="L19">
        <f>K2+L18</f>
        <v>1.0816566597339659</v>
      </c>
      <c r="O19" t="s">
        <v>41</v>
      </c>
      <c r="P19">
        <f>O2+P18</f>
        <v>1.1178469797370596</v>
      </c>
      <c r="S19" t="s">
        <v>41</v>
      </c>
      <c r="T19">
        <f>S2+T18</f>
        <v>1.10905461108825</v>
      </c>
      <c r="W19" t="s">
        <v>41</v>
      </c>
      <c r="X19">
        <f>W2+X18</f>
        <v>1.1102549578520353</v>
      </c>
      <c r="AA19" t="s">
        <v>41</v>
      </c>
      <c r="AB19">
        <f>AA2+AB18</f>
        <v>1.1088887784747519</v>
      </c>
      <c r="AE19" t="s">
        <v>41</v>
      </c>
      <c r="AF19">
        <f>AE2+AF18</f>
        <v>1.1103143529503889</v>
      </c>
    </row>
    <row r="20" spans="7:32">
      <c r="G20" t="s">
        <v>42</v>
      </c>
      <c r="H20">
        <f>G2-H18</f>
        <v>1.0806728431040533</v>
      </c>
      <c r="K20" t="s">
        <v>42</v>
      </c>
      <c r="L20">
        <f>K2-L18</f>
        <v>1.0628505072887626</v>
      </c>
      <c r="O20" t="s">
        <v>42</v>
      </c>
      <c r="P20">
        <f>O2-P18</f>
        <v>1.1095905381446149</v>
      </c>
      <c r="S20" t="s">
        <v>42</v>
      </c>
      <c r="T20">
        <f>S2-T18</f>
        <v>1.0787171718371134</v>
      </c>
      <c r="W20" t="s">
        <v>42</v>
      </c>
      <c r="X20">
        <f>W2-X18</f>
        <v>1.0800444164710217</v>
      </c>
      <c r="AA20" t="s">
        <v>42</v>
      </c>
      <c r="AB20">
        <f>AA2-AB18</f>
        <v>1.0777542500932269</v>
      </c>
      <c r="AE20" t="s">
        <v>42</v>
      </c>
      <c r="AF20">
        <f>AE2-AF18</f>
        <v>1.0778728024745259</v>
      </c>
    </row>
    <row r="21" spans="7:32">
      <c r="G21" t="s">
        <v>33</v>
      </c>
      <c r="H21" s="31">
        <f>LN(G2)</f>
        <v>8.9760842629509341E-2</v>
      </c>
      <c r="K21" t="s">
        <v>33</v>
      </c>
      <c r="L21" s="31">
        <f>LN(K2)</f>
        <v>6.9762586457637693E-2</v>
      </c>
      <c r="O21" t="s">
        <v>33</v>
      </c>
      <c r="P21" s="31">
        <f>LN(O2)</f>
        <v>0.10770464907576013</v>
      </c>
      <c r="S21" t="s">
        <v>33</v>
      </c>
      <c r="T21" s="31">
        <f>LN(S2)</f>
        <v>8.973639459511068E-2</v>
      </c>
      <c r="W21" t="s">
        <v>33</v>
      </c>
      <c r="X21" s="31">
        <f>LN(W2)</f>
        <v>9.089105452992359E-2</v>
      </c>
      <c r="AA21" t="s">
        <v>33</v>
      </c>
      <c r="AB21" s="31">
        <f>LN(AA2)</f>
        <v>8.9220323563405785E-2</v>
      </c>
      <c r="AE21" t="s">
        <v>33</v>
      </c>
      <c r="AF21" s="31">
        <f>LN(AE2)</f>
        <v>8.9926237556002625E-2</v>
      </c>
    </row>
    <row r="22" spans="7:32">
      <c r="G22" t="s">
        <v>43</v>
      </c>
      <c r="H22" s="31">
        <f>LN(H19)</f>
        <v>0.10179133819059721</v>
      </c>
      <c r="K22" t="s">
        <v>43</v>
      </c>
      <c r="L22" s="31">
        <f>LN(L19)</f>
        <v>7.8493810043576751E-2</v>
      </c>
      <c r="O22" t="s">
        <v>43</v>
      </c>
      <c r="P22" s="31">
        <f>LN(P19)</f>
        <v>0.11140449572055451</v>
      </c>
      <c r="S22" t="s">
        <v>43</v>
      </c>
      <c r="T22" s="31">
        <f>LN(T19)</f>
        <v>0.10350795069796165</v>
      </c>
      <c r="W22" t="s">
        <v>43</v>
      </c>
      <c r="X22" s="31">
        <f>LN(X19)</f>
        <v>0.10458968070771985</v>
      </c>
      <c r="AA22" t="s">
        <v>43</v>
      </c>
      <c r="AB22" s="31">
        <f>LN(AB19)</f>
        <v>0.10335841341528121</v>
      </c>
      <c r="AE22" t="s">
        <v>43</v>
      </c>
      <c r="AF22" s="31">
        <f>LN(AF19)</f>
        <v>0.10464317608665609</v>
      </c>
    </row>
    <row r="23" spans="7:32">
      <c r="G23" t="s">
        <v>44</v>
      </c>
      <c r="H23" s="31">
        <f>LN(H20)</f>
        <v>7.7583850024526113E-2</v>
      </c>
      <c r="K23" t="s">
        <v>44</v>
      </c>
      <c r="L23" s="31">
        <f>LN(L20)</f>
        <v>6.0954456627905468E-2</v>
      </c>
      <c r="O23" t="s">
        <v>44</v>
      </c>
      <c r="P23" s="31">
        <f>LN(P20)</f>
        <v>0.10399106271519785</v>
      </c>
      <c r="S23" t="s">
        <v>44</v>
      </c>
      <c r="T23" s="31">
        <f>LN(T20)</f>
        <v>7.5772531283491679E-2</v>
      </c>
      <c r="W23" t="s">
        <v>44</v>
      </c>
      <c r="X23" s="31">
        <f>LN(X20)</f>
        <v>7.7002166652519785E-2</v>
      </c>
      <c r="AA23" t="s">
        <v>44</v>
      </c>
      <c r="AB23" s="31">
        <f>LN(AB20)</f>
        <v>7.4879478124435947E-2</v>
      </c>
      <c r="AE23" t="s">
        <v>44</v>
      </c>
      <c r="AF23" s="31">
        <f>LN(AF20)</f>
        <v>7.498947153102016E-2</v>
      </c>
    </row>
    <row r="24" spans="7:32">
      <c r="G24" t="s">
        <v>45</v>
      </c>
      <c r="H24" s="31">
        <f>H22-H21</f>
        <v>1.2030495561087873E-2</v>
      </c>
      <c r="K24" t="s">
        <v>45</v>
      </c>
      <c r="L24" s="31">
        <f>L22-L21</f>
        <v>8.7312235859390575E-3</v>
      </c>
      <c r="O24" t="s">
        <v>45</v>
      </c>
      <c r="P24" s="31">
        <f>P22-P21</f>
        <v>3.6998466447943773E-3</v>
      </c>
      <c r="S24" t="s">
        <v>45</v>
      </c>
      <c r="T24" s="31">
        <f>T22-T21</f>
        <v>1.3771556102850968E-2</v>
      </c>
      <c r="W24" t="s">
        <v>45</v>
      </c>
      <c r="X24" s="31">
        <f>X22-X21</f>
        <v>1.3698626177796255E-2</v>
      </c>
      <c r="AA24" t="s">
        <v>45</v>
      </c>
      <c r="AB24" s="31">
        <f>AB22-AB21</f>
        <v>1.4138089851875424E-2</v>
      </c>
      <c r="AE24" t="s">
        <v>45</v>
      </c>
      <c r="AF24" s="31">
        <f>AF22-AF21</f>
        <v>1.4716938530653464E-2</v>
      </c>
    </row>
    <row r="25" spans="7:32">
      <c r="G25" t="s">
        <v>46</v>
      </c>
      <c r="H25" s="31">
        <f>H21-H23</f>
        <v>1.2176992604983228E-2</v>
      </c>
      <c r="K25" t="s">
        <v>46</v>
      </c>
      <c r="L25" s="31">
        <f>L21-L23</f>
        <v>8.8081298297322252E-3</v>
      </c>
      <c r="O25" t="s">
        <v>46</v>
      </c>
      <c r="P25" s="31">
        <f>P21-P23</f>
        <v>3.7135863605622793E-3</v>
      </c>
      <c r="S25" t="s">
        <v>46</v>
      </c>
      <c r="T25" s="31">
        <f>T21-T23</f>
        <v>1.3963863311619001E-2</v>
      </c>
      <c r="W25" t="s">
        <v>46</v>
      </c>
      <c r="X25" s="31">
        <f>X21-X23</f>
        <v>1.3888887877403805E-2</v>
      </c>
      <c r="AA25" t="s">
        <v>46</v>
      </c>
      <c r="AB25" s="31">
        <f>AB21-AB23</f>
        <v>1.4340845438969838E-2</v>
      </c>
      <c r="AE25" t="s">
        <v>46</v>
      </c>
      <c r="AF25" s="31">
        <f>AF21-AF23</f>
        <v>1.4936766024982465E-2</v>
      </c>
    </row>
    <row r="26" spans="7:32">
      <c r="G26" t="s">
        <v>47</v>
      </c>
      <c r="H26" s="32">
        <f>AVERAGE(H24:H25)</f>
        <v>1.210374408303555E-2</v>
      </c>
      <c r="K26" t="s">
        <v>47</v>
      </c>
      <c r="L26" s="32">
        <f>AVERAGE(L24:L25)</f>
        <v>8.7696767078356413E-3</v>
      </c>
      <c r="O26" t="s">
        <v>47</v>
      </c>
      <c r="P26" s="32">
        <f>AVERAGE(P24:P25)</f>
        <v>3.7067165026783283E-3</v>
      </c>
      <c r="S26" t="s">
        <v>47</v>
      </c>
      <c r="T26" s="32">
        <f>AVERAGE(T24:T25)</f>
        <v>1.3867709707234985E-2</v>
      </c>
      <c r="W26" t="s">
        <v>47</v>
      </c>
      <c r="X26" s="32">
        <f>AVERAGE(X24:X25)</f>
        <v>1.379375702760003E-2</v>
      </c>
      <c r="AA26" t="s">
        <v>47</v>
      </c>
      <c r="AB26" s="32">
        <f>AVERAGE(AB24:AB25)</f>
        <v>1.4239467645422631E-2</v>
      </c>
      <c r="AE26" t="s">
        <v>47</v>
      </c>
      <c r="AF26" s="32">
        <f>AVERAGE(AF24:AF25)</f>
        <v>1.4826852277817965E-2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/>
  <dimension ref="A1:AN26"/>
  <sheetViews>
    <sheetView workbookViewId="0">
      <selection activeCell="F1" sqref="F1"/>
    </sheetView>
  </sheetViews>
  <sheetFormatPr defaultRowHeight="15"/>
  <sheetData>
    <row r="1" spans="1:40" ht="16.5" thickTop="1" thickBot="1">
      <c r="B1" s="19" t="s">
        <v>26</v>
      </c>
      <c r="C1" s="19" t="s">
        <v>27</v>
      </c>
      <c r="D1" s="19" t="s">
        <v>28</v>
      </c>
      <c r="E1" s="19" t="s">
        <v>24</v>
      </c>
      <c r="F1" s="19" t="s">
        <v>25</v>
      </c>
      <c r="G1" s="26">
        <f>LN(G2)</f>
        <v>9.3014379857721027E-2</v>
      </c>
      <c r="H1" s="27">
        <f>G4</f>
        <v>0.89572460815510857</v>
      </c>
      <c r="I1" t="s">
        <v>24</v>
      </c>
      <c r="J1" t="s">
        <v>25</v>
      </c>
      <c r="K1" s="28">
        <f>LN(K2)</f>
        <v>8.0712004634276219E-2</v>
      </c>
      <c r="L1" s="29">
        <f>K4</f>
        <v>0.8470923051929361</v>
      </c>
      <c r="M1" t="s">
        <v>24</v>
      </c>
      <c r="N1" t="s">
        <v>25</v>
      </c>
      <c r="O1" s="28">
        <f>LN(O2)</f>
        <v>0.11139595444434951</v>
      </c>
      <c r="P1" s="29">
        <f>O4</f>
        <v>0.98550185340617413</v>
      </c>
      <c r="Q1" t="s">
        <v>24</v>
      </c>
      <c r="R1" t="s">
        <v>25</v>
      </c>
      <c r="S1" s="28">
        <f>LN(S2)</f>
        <v>8.9760842629509341E-2</v>
      </c>
      <c r="T1" s="29">
        <f>S4</f>
        <v>0.9189441503306871</v>
      </c>
      <c r="U1" t="s">
        <v>24</v>
      </c>
      <c r="V1" t="s">
        <v>25</v>
      </c>
      <c r="W1" s="28">
        <f>LN(W2)</f>
        <v>9.3007799685187714E-2</v>
      </c>
      <c r="X1" s="29">
        <f>W4</f>
        <v>0.89571071975002492</v>
      </c>
      <c r="Y1" t="s">
        <v>24</v>
      </c>
      <c r="Z1" t="s">
        <v>25</v>
      </c>
      <c r="AA1" s="28">
        <f>LN(AA2)</f>
        <v>9.3829389109148509E-2</v>
      </c>
      <c r="AB1" s="29">
        <f>AA4</f>
        <v>0.89458040217031987</v>
      </c>
      <c r="AC1" t="s">
        <v>24</v>
      </c>
      <c r="AD1" t="s">
        <v>25</v>
      </c>
      <c r="AE1" s="28">
        <f>LN(AE2)</f>
        <v>9.1965932298687394E-2</v>
      </c>
      <c r="AF1" s="29">
        <f>AE4</f>
        <v>0.88913927851620422</v>
      </c>
      <c r="AG1" t="s">
        <v>24</v>
      </c>
      <c r="AH1" t="s">
        <v>25</v>
      </c>
      <c r="AI1" s="28">
        <f>LN(AI2)</f>
        <v>9.2594235251271209E-2</v>
      </c>
      <c r="AJ1" s="29">
        <f>AI4</f>
        <v>0.88093532990468637</v>
      </c>
      <c r="AK1" t="s">
        <v>24</v>
      </c>
      <c r="AL1" t="s">
        <v>25</v>
      </c>
      <c r="AM1" s="28">
        <f>LN(AM2)</f>
        <v>9.075471374296816E-2</v>
      </c>
      <c r="AN1" s="29">
        <f>AM4</f>
        <v>0.86501166224388848</v>
      </c>
    </row>
    <row r="2" spans="1:40" ht="15.75" thickTop="1">
      <c r="B2">
        <v>8.0712004634276219E-2</v>
      </c>
      <c r="C2" s="30">
        <v>0.8470923051929361</v>
      </c>
      <c r="D2">
        <v>27.699466212664504</v>
      </c>
      <c r="E2" s="21">
        <v>1975</v>
      </c>
      <c r="F2" s="21">
        <v>5.6</v>
      </c>
      <c r="G2">
        <f t="array" ref="G2:H6">LOGEST(F2:F9,E2:E9,TRUE, TRUE)</f>
        <v>1.0974775167251567</v>
      </c>
      <c r="H2">
        <v>1.2920691832235697E-79</v>
      </c>
      <c r="I2" s="21">
        <v>1977</v>
      </c>
      <c r="J2" s="21">
        <v>18</v>
      </c>
      <c r="K2">
        <f t="array" ref="K2:L6">LOGEST(J2:J8,I2:I8,TRUE, TRUE)</f>
        <v>1.0840586477390892</v>
      </c>
      <c r="L2">
        <v>6.0182268787970015E-69</v>
      </c>
      <c r="M2" s="21">
        <v>1975</v>
      </c>
      <c r="N2" s="21">
        <v>5.6</v>
      </c>
      <c r="O2">
        <f t="array" ref="O2:P6">LOGEST(N2:N8,M2:M8,TRUE, TRUE)</f>
        <v>1.117837431938026</v>
      </c>
      <c r="P2">
        <v>1.4598055233909906E-95</v>
      </c>
      <c r="Q2" s="21">
        <v>1975</v>
      </c>
      <c r="R2" s="21">
        <v>5.6</v>
      </c>
      <c r="S2">
        <f t="array" ref="S2:T6">LOGEST(R2:R8,Q2:Q8,TRUE, TRUE)</f>
        <v>1.0939126351494983</v>
      </c>
      <c r="T2">
        <v>8.9767831900542289E-77</v>
      </c>
      <c r="U2" s="21">
        <v>1975</v>
      </c>
      <c r="V2" s="21">
        <v>5.6</v>
      </c>
      <c r="W2">
        <f t="array" ref="W2:X6">LOGEST(V2:V8,U2:U8,TRUE, TRUE)</f>
        <v>1.0974702951575048</v>
      </c>
      <c r="X2">
        <v>1.30691907694869E-79</v>
      </c>
      <c r="Y2" s="21">
        <v>1975</v>
      </c>
      <c r="Z2" s="21">
        <v>5.6</v>
      </c>
      <c r="AA2">
        <f t="array" ref="AA2:AB6">LOGEST(Z2:Z8,Y2:Y8,TRUE, TRUE)</f>
        <v>1.0983723356478403</v>
      </c>
      <c r="AB2">
        <v>2.5880187097976206E-80</v>
      </c>
      <c r="AC2" s="21">
        <v>1975</v>
      </c>
      <c r="AD2" s="21">
        <v>5.6</v>
      </c>
      <c r="AE2">
        <f t="array" ref="AE2:AF6">LOGEST(AD2:AD8,AC2:AC8,TRUE, TRUE)</f>
        <v>1.0963274720877465</v>
      </c>
      <c r="AF2">
        <v>1.0253800355312864E-78</v>
      </c>
      <c r="AG2" s="21">
        <v>1975</v>
      </c>
      <c r="AH2" s="21">
        <v>5.6</v>
      </c>
      <c r="AI2">
        <f t="array" ref="AI2:AJ6">LOGEST(AH2:AH8,AG2:AG8,TRUE, TRUE)</f>
        <v>1.0970165143164239</v>
      </c>
      <c r="AJ2">
        <v>2.9693032803886046E-79</v>
      </c>
      <c r="AK2" s="21">
        <v>1975</v>
      </c>
      <c r="AL2" s="21">
        <v>5.6</v>
      </c>
      <c r="AM2">
        <f t="array" ref="AM2:AN6">LOGEST(AL2:AL8,AK2:AK8,TRUE, TRUE)</f>
        <v>1.0950003837696491</v>
      </c>
      <c r="AN2">
        <v>1.1409176520141045E-77</v>
      </c>
    </row>
    <row r="3" spans="1:40">
      <c r="B3">
        <v>0.11139595444434951</v>
      </c>
      <c r="C3" s="30">
        <v>0.98550185340617413</v>
      </c>
      <c r="D3">
        <v>339.87166808820189</v>
      </c>
      <c r="E3" s="21">
        <v>1977</v>
      </c>
      <c r="F3" s="21">
        <v>18</v>
      </c>
      <c r="G3">
        <v>1.295621457855827E-2</v>
      </c>
      <c r="H3">
        <v>25.791274565589315</v>
      </c>
      <c r="I3" s="21">
        <v>1986</v>
      </c>
      <c r="J3" s="21">
        <v>13.8</v>
      </c>
      <c r="K3">
        <v>1.5335658676992084E-2</v>
      </c>
      <c r="L3">
        <v>30.562042343471372</v>
      </c>
      <c r="M3" s="21">
        <v>1986</v>
      </c>
      <c r="N3" s="21">
        <v>13.8</v>
      </c>
      <c r="O3">
        <v>6.04243430555991E-3</v>
      </c>
      <c r="P3">
        <v>12.040101026970861</v>
      </c>
      <c r="Q3" s="21">
        <v>1977</v>
      </c>
      <c r="R3" s="21">
        <v>18</v>
      </c>
      <c r="S3">
        <v>1.1922011632741227E-2</v>
      </c>
      <c r="T3">
        <v>23.74044680866114</v>
      </c>
      <c r="U3" s="21">
        <v>1977</v>
      </c>
      <c r="V3" s="21">
        <v>18</v>
      </c>
      <c r="W3">
        <v>1.4192873020247035E-2</v>
      </c>
      <c r="X3">
        <v>28.252315453685458</v>
      </c>
      <c r="Y3" s="21">
        <v>1977</v>
      </c>
      <c r="Z3" s="21">
        <v>18</v>
      </c>
      <c r="AA3">
        <v>1.4404721772719911E-2</v>
      </c>
      <c r="AB3">
        <v>28.66371538286063</v>
      </c>
      <c r="AC3" s="21">
        <v>1977</v>
      </c>
      <c r="AD3" s="21">
        <v>18</v>
      </c>
      <c r="AE3">
        <v>1.4522651910347011E-2</v>
      </c>
      <c r="AF3">
        <v>28.896300956859232</v>
      </c>
      <c r="AG3" s="21">
        <v>1977</v>
      </c>
      <c r="AH3" s="21">
        <v>18</v>
      </c>
      <c r="AI3">
        <v>1.5223635938833085E-2</v>
      </c>
      <c r="AJ3">
        <v>30.284523046921919</v>
      </c>
      <c r="AK3" s="21">
        <v>1977</v>
      </c>
      <c r="AL3" s="21">
        <v>18</v>
      </c>
      <c r="AM3">
        <v>1.6033241437941388E-2</v>
      </c>
      <c r="AN3">
        <v>31.888164681597207</v>
      </c>
    </row>
    <row r="4" spans="1:40" ht="15.75" thickBot="1">
      <c r="B4">
        <v>8.9760842629509341E-2</v>
      </c>
      <c r="C4" s="30">
        <v>0.9189441503306871</v>
      </c>
      <c r="D4">
        <v>56.685862530572699</v>
      </c>
      <c r="E4" s="21">
        <v>1986</v>
      </c>
      <c r="F4" s="21">
        <v>13.8</v>
      </c>
      <c r="G4">
        <v>0.89572460815510857</v>
      </c>
      <c r="H4">
        <v>0.3576185134632664</v>
      </c>
      <c r="I4" s="21">
        <v>1991</v>
      </c>
      <c r="J4" s="21">
        <v>35</v>
      </c>
      <c r="K4">
        <v>0.8470923051929361</v>
      </c>
      <c r="L4">
        <v>0.33698592667802801</v>
      </c>
      <c r="M4" s="21">
        <v>1991</v>
      </c>
      <c r="N4" s="21">
        <v>35</v>
      </c>
      <c r="O4">
        <v>0.98550185340617413</v>
      </c>
      <c r="P4">
        <v>0.14167083351044216</v>
      </c>
      <c r="Q4" s="21">
        <v>1991</v>
      </c>
      <c r="R4" s="21">
        <v>35</v>
      </c>
      <c r="S4">
        <v>0.9189441503306871</v>
      </c>
      <c r="T4">
        <v>0.32374980935421255</v>
      </c>
      <c r="U4" s="21">
        <v>1986</v>
      </c>
      <c r="V4" s="21">
        <v>13.8</v>
      </c>
      <c r="W4">
        <v>0.89571071975002492</v>
      </c>
      <c r="X4">
        <v>0.39171154125036256</v>
      </c>
      <c r="Y4" s="21">
        <v>1986</v>
      </c>
      <c r="Z4" s="21">
        <v>13.8</v>
      </c>
      <c r="AA4">
        <v>0.89458040217031987</v>
      </c>
      <c r="AB4">
        <v>0.38888937826676939</v>
      </c>
      <c r="AC4" s="21">
        <v>1986</v>
      </c>
      <c r="AD4" s="21">
        <v>13.8</v>
      </c>
      <c r="AE4">
        <v>0.88913927851620422</v>
      </c>
      <c r="AF4">
        <v>0.38844458179727176</v>
      </c>
      <c r="AG4" s="21">
        <v>1986</v>
      </c>
      <c r="AH4" s="21">
        <v>13.8</v>
      </c>
      <c r="AI4">
        <v>0.88093532990468637</v>
      </c>
      <c r="AJ4">
        <v>0.39152533073450474</v>
      </c>
      <c r="AK4" s="21">
        <v>1986</v>
      </c>
      <c r="AL4" s="21">
        <v>13.8</v>
      </c>
      <c r="AM4">
        <v>0.86501166224388848</v>
      </c>
      <c r="AN4">
        <v>0.38840743073995188</v>
      </c>
    </row>
    <row r="5" spans="1:40" ht="16.5" thickTop="1" thickBot="1">
      <c r="B5">
        <v>9.3007799685187714E-2</v>
      </c>
      <c r="C5" s="30">
        <v>0.89571071975002492</v>
      </c>
      <c r="D5">
        <v>42.943566088626781</v>
      </c>
      <c r="E5" s="21">
        <v>1991</v>
      </c>
      <c r="F5" s="21">
        <v>35</v>
      </c>
      <c r="G5">
        <v>51.539942011677489</v>
      </c>
      <c r="H5">
        <v>6</v>
      </c>
      <c r="I5" s="21">
        <v>1996</v>
      </c>
      <c r="J5" s="21">
        <v>50</v>
      </c>
      <c r="K5" s="27">
        <v>27.699466212664504</v>
      </c>
      <c r="L5">
        <v>5</v>
      </c>
      <c r="M5" s="21">
        <v>1996</v>
      </c>
      <c r="N5" s="21">
        <v>50</v>
      </c>
      <c r="O5" s="27">
        <v>339.87166808820189</v>
      </c>
      <c r="P5">
        <v>5</v>
      </c>
      <c r="Q5" s="21">
        <v>1996</v>
      </c>
      <c r="R5" s="21">
        <v>50</v>
      </c>
      <c r="S5" s="27">
        <v>56.685862530572699</v>
      </c>
      <c r="T5">
        <v>5</v>
      </c>
      <c r="U5" s="21">
        <v>1996</v>
      </c>
      <c r="V5" s="21">
        <v>50</v>
      </c>
      <c r="W5" s="27">
        <v>42.943566088626781</v>
      </c>
      <c r="X5">
        <v>5</v>
      </c>
      <c r="Y5" s="21">
        <v>1991</v>
      </c>
      <c r="Z5" s="21">
        <v>35</v>
      </c>
      <c r="AA5" s="27">
        <v>42.429511238301124</v>
      </c>
      <c r="AB5">
        <v>5</v>
      </c>
      <c r="AC5" s="21">
        <v>1991</v>
      </c>
      <c r="AD5" s="21">
        <v>35</v>
      </c>
      <c r="AE5" s="27">
        <v>40.101636838353379</v>
      </c>
      <c r="AF5">
        <v>5</v>
      </c>
      <c r="AG5" s="21">
        <v>1991</v>
      </c>
      <c r="AH5" s="21">
        <v>35</v>
      </c>
      <c r="AI5" s="27">
        <v>36.993985251858497</v>
      </c>
      <c r="AJ5">
        <v>5</v>
      </c>
      <c r="AK5" s="21">
        <v>1991</v>
      </c>
      <c r="AL5" s="21">
        <v>35</v>
      </c>
      <c r="AM5" s="27">
        <v>32.040236831671251</v>
      </c>
      <c r="AN5">
        <v>5</v>
      </c>
    </row>
    <row r="6" spans="1:40" ht="15.75" thickTop="1">
      <c r="B6">
        <v>9.3829389109148509E-2</v>
      </c>
      <c r="C6" s="30">
        <v>0.89458040217031987</v>
      </c>
      <c r="D6">
        <v>42.429511238301124</v>
      </c>
      <c r="E6" s="21">
        <v>1996</v>
      </c>
      <c r="F6" s="21">
        <v>50</v>
      </c>
      <c r="G6">
        <v>6.591494784203582</v>
      </c>
      <c r="H6">
        <v>0.76734600703005873</v>
      </c>
      <c r="I6" s="21">
        <v>1997</v>
      </c>
      <c r="J6" s="21">
        <v>67</v>
      </c>
      <c r="K6">
        <v>3.1455379427488506</v>
      </c>
      <c r="L6">
        <v>0.56779757389524632</v>
      </c>
      <c r="M6" s="21">
        <v>1997</v>
      </c>
      <c r="N6" s="21">
        <v>67</v>
      </c>
      <c r="O6">
        <v>6.8214368212788603</v>
      </c>
      <c r="P6">
        <v>0.10035312533771709</v>
      </c>
      <c r="Q6" s="21">
        <v>1997</v>
      </c>
      <c r="R6" s="21">
        <v>67</v>
      </c>
      <c r="S6">
        <v>5.9414685406666337</v>
      </c>
      <c r="T6">
        <v>0.52406969528444491</v>
      </c>
      <c r="U6" s="21">
        <v>1997</v>
      </c>
      <c r="V6" s="21">
        <v>67</v>
      </c>
      <c r="W6">
        <v>6.5891719539652707</v>
      </c>
      <c r="X6">
        <v>0.76718965774367243</v>
      </c>
      <c r="Y6" s="21">
        <v>1997</v>
      </c>
      <c r="Z6" s="21">
        <v>67</v>
      </c>
      <c r="AA6">
        <v>6.4168249482229829</v>
      </c>
      <c r="AB6">
        <v>0.75617474264357232</v>
      </c>
      <c r="AC6" s="21">
        <v>1996</v>
      </c>
      <c r="AD6" s="21">
        <v>50</v>
      </c>
      <c r="AE6">
        <v>6.0509036256374813</v>
      </c>
      <c r="AF6">
        <v>0.7544459656382867</v>
      </c>
      <c r="AG6" s="21">
        <v>1996</v>
      </c>
      <c r="AH6" s="21">
        <v>50</v>
      </c>
      <c r="AI6">
        <v>5.6708851171692469</v>
      </c>
      <c r="AJ6">
        <v>0.76646042303381645</v>
      </c>
      <c r="AK6" s="21">
        <v>1996</v>
      </c>
      <c r="AL6" s="21">
        <v>50</v>
      </c>
      <c r="AM6">
        <v>4.8336007739231102</v>
      </c>
      <c r="AN6">
        <v>0.7543016612700526</v>
      </c>
    </row>
    <row r="7" spans="1:40">
      <c r="B7">
        <v>9.1965932298687394E-2</v>
      </c>
      <c r="C7" s="30">
        <v>0.88913927851620422</v>
      </c>
      <c r="D7">
        <v>40.101636838353379</v>
      </c>
      <c r="E7" s="21">
        <v>1997</v>
      </c>
      <c r="F7" s="21">
        <v>67</v>
      </c>
      <c r="G7" t="s">
        <v>29</v>
      </c>
      <c r="H7">
        <f>TINV(0.0455,H5)</f>
        <v>2.5165283449900864</v>
      </c>
      <c r="I7" s="21">
        <v>2000</v>
      </c>
      <c r="J7" s="21">
        <v>82</v>
      </c>
      <c r="K7" t="s">
        <v>29</v>
      </c>
      <c r="L7">
        <f>TINV(0.0455,L5)</f>
        <v>2.6486542536661553</v>
      </c>
      <c r="M7" s="21">
        <v>2000</v>
      </c>
      <c r="N7" s="21">
        <v>82</v>
      </c>
      <c r="O7" t="s">
        <v>29</v>
      </c>
      <c r="P7">
        <f>TINV(0.0455,P5)</f>
        <v>2.6486542536661553</v>
      </c>
      <c r="Q7" s="21">
        <v>2000</v>
      </c>
      <c r="R7" s="21">
        <v>82</v>
      </c>
      <c r="S7" t="s">
        <v>29</v>
      </c>
      <c r="T7">
        <f>TINV(0.0455,T5)</f>
        <v>2.6486542536661553</v>
      </c>
      <c r="U7" s="21">
        <v>2000</v>
      </c>
      <c r="V7" s="21">
        <v>82</v>
      </c>
      <c r="W7" t="s">
        <v>29</v>
      </c>
      <c r="X7">
        <f>TINV(0.0455,X5)</f>
        <v>2.6486542536661553</v>
      </c>
      <c r="Y7" s="21">
        <v>2000</v>
      </c>
      <c r="Z7" s="21">
        <v>82</v>
      </c>
      <c r="AA7" t="s">
        <v>29</v>
      </c>
      <c r="AB7">
        <f>TINV(0.0455,AB5)</f>
        <v>2.6486542536661553</v>
      </c>
      <c r="AC7" s="21">
        <v>2000</v>
      </c>
      <c r="AD7" s="21">
        <v>82</v>
      </c>
      <c r="AE7" t="s">
        <v>29</v>
      </c>
      <c r="AF7">
        <f>TINV(0.0455,AF5)</f>
        <v>2.6486542536661553</v>
      </c>
      <c r="AG7" s="21">
        <v>1997</v>
      </c>
      <c r="AH7" s="21">
        <v>67</v>
      </c>
      <c r="AI7" t="s">
        <v>29</v>
      </c>
      <c r="AJ7">
        <f>TINV(0.0455,AJ5)</f>
        <v>2.6486542536661553</v>
      </c>
      <c r="AK7" s="21">
        <v>1997</v>
      </c>
      <c r="AL7" s="21">
        <v>67</v>
      </c>
    </row>
    <row r="8" spans="1:40">
      <c r="B8">
        <v>9.2594235251271209E-2</v>
      </c>
      <c r="C8" s="30">
        <v>0.88093532990468637</v>
      </c>
      <c r="D8">
        <v>36.993985251858497</v>
      </c>
      <c r="E8" s="21">
        <v>2000</v>
      </c>
      <c r="F8" s="21">
        <v>82</v>
      </c>
      <c r="G8" t="s">
        <v>30</v>
      </c>
      <c r="H8">
        <f>H7*G3</f>
        <v>3.2604681230715672E-2</v>
      </c>
      <c r="I8" s="21">
        <v>2003</v>
      </c>
      <c r="J8" s="21">
        <v>116</v>
      </c>
      <c r="K8" t="s">
        <v>30</v>
      </c>
      <c r="L8">
        <f>L7*K3</f>
        <v>4.0618857587587369E-2</v>
      </c>
      <c r="M8" s="21">
        <v>2003</v>
      </c>
      <c r="N8" s="21">
        <v>116</v>
      </c>
      <c r="O8" t="s">
        <v>30</v>
      </c>
      <c r="P8">
        <f>P7*O3</f>
        <v>1.6004319325919558E-2</v>
      </c>
      <c r="Q8" s="21">
        <v>2003</v>
      </c>
      <c r="R8" s="21">
        <v>116</v>
      </c>
      <c r="S8" t="s">
        <v>30</v>
      </c>
      <c r="T8">
        <f>T7*S3</f>
        <v>3.1577286823317438E-2</v>
      </c>
      <c r="U8" s="21">
        <v>2003</v>
      </c>
      <c r="V8" s="21">
        <v>116</v>
      </c>
      <c r="W8" t="s">
        <v>30</v>
      </c>
      <c r="X8">
        <f>X7*W3</f>
        <v>3.7592013496820918E-2</v>
      </c>
      <c r="Y8" s="21">
        <v>2003</v>
      </c>
      <c r="Z8" s="21">
        <v>116</v>
      </c>
      <c r="AA8" t="s">
        <v>30</v>
      </c>
      <c r="AB8">
        <f>AB7*AA3</f>
        <v>3.815312759619207E-2</v>
      </c>
      <c r="AC8" s="21">
        <v>2003</v>
      </c>
      <c r="AD8" s="21">
        <v>116</v>
      </c>
      <c r="AE8" t="s">
        <v>30</v>
      </c>
      <c r="AF8">
        <f>AF7*AE3</f>
        <v>3.8465483756853526E-2</v>
      </c>
      <c r="AG8" s="21">
        <v>2003</v>
      </c>
      <c r="AH8" s="21">
        <v>116</v>
      </c>
      <c r="AI8" t="s">
        <v>30</v>
      </c>
      <c r="AJ8">
        <f>AJ7*AI3</f>
        <v>4.0322148085655207E-2</v>
      </c>
      <c r="AK8" s="21">
        <v>2000</v>
      </c>
      <c r="AL8" s="21">
        <v>82</v>
      </c>
    </row>
    <row r="9" spans="1:40">
      <c r="B9">
        <v>9.075471374296816E-2</v>
      </c>
      <c r="C9" s="30">
        <v>0.86501166224388848</v>
      </c>
      <c r="D9">
        <v>32.040236831671251</v>
      </c>
      <c r="E9" s="21">
        <v>2003</v>
      </c>
      <c r="F9" s="21">
        <v>116</v>
      </c>
      <c r="G9" t="s">
        <v>31</v>
      </c>
      <c r="H9">
        <f>G2+H8</f>
        <v>1.1300821979558724</v>
      </c>
      <c r="K9" t="s">
        <v>31</v>
      </c>
      <c r="L9">
        <f>K2+L8</f>
        <v>1.1246775053266767</v>
      </c>
      <c r="O9" t="s">
        <v>31</v>
      </c>
      <c r="P9">
        <f>O2+P8</f>
        <v>1.1338417512639456</v>
      </c>
      <c r="S9" t="s">
        <v>31</v>
      </c>
      <c r="T9">
        <f>S2+T8</f>
        <v>1.1254899219728158</v>
      </c>
      <c r="W9" t="s">
        <v>31</v>
      </c>
      <c r="X9">
        <f>W2+X8</f>
        <v>1.1350623086543257</v>
      </c>
      <c r="AA9" t="s">
        <v>31</v>
      </c>
      <c r="AB9">
        <f>AA2+AB8</f>
        <v>1.1365254632440325</v>
      </c>
      <c r="AE9" t="s">
        <v>31</v>
      </c>
      <c r="AF9">
        <f>AE2+AF8</f>
        <v>1.1347929558445999</v>
      </c>
      <c r="AI9" t="s">
        <v>31</v>
      </c>
      <c r="AJ9">
        <f>AI2+AJ8</f>
        <v>1.1373386624020791</v>
      </c>
    </row>
    <row r="10" spans="1:40">
      <c r="A10" t="s">
        <v>48</v>
      </c>
      <c r="B10" s="19">
        <f>AVERAGE(B2:B9)</f>
        <v>9.3002608974424764E-2</v>
      </c>
      <c r="C10" s="19">
        <f>AVERAGE(C2:C9)</f>
        <v>0.89711446268936512</v>
      </c>
      <c r="D10" s="19">
        <f>AVERAGE(D2:D9)</f>
        <v>77.34574163503126</v>
      </c>
      <c r="E10" s="19">
        <f>AVERAGE(E2:E9)</f>
        <v>1990.625</v>
      </c>
      <c r="F10" s="19">
        <f>AVERAGE(F2:F9)</f>
        <v>48.424999999999997</v>
      </c>
      <c r="G10" t="s">
        <v>32</v>
      </c>
      <c r="H10">
        <f>G2-H8</f>
        <v>1.064872835494441</v>
      </c>
      <c r="K10" t="s">
        <v>32</v>
      </c>
      <c r="L10">
        <f>K2-L8</f>
        <v>1.0434397901515018</v>
      </c>
      <c r="O10" t="s">
        <v>32</v>
      </c>
      <c r="P10">
        <f>O2-P8</f>
        <v>1.1018331126121064</v>
      </c>
      <c r="S10" t="s">
        <v>32</v>
      </c>
      <c r="T10">
        <f>S2-T8</f>
        <v>1.0623353483261808</v>
      </c>
      <c r="W10" t="s">
        <v>32</v>
      </c>
      <c r="X10">
        <f>W2-X8</f>
        <v>1.059878281660684</v>
      </c>
      <c r="AA10" t="s">
        <v>32</v>
      </c>
      <c r="AB10">
        <f>AA2-AB8</f>
        <v>1.0602192080516482</v>
      </c>
      <c r="AE10" t="s">
        <v>32</v>
      </c>
      <c r="AF10">
        <f>AE2-AF8</f>
        <v>1.0578619883308931</v>
      </c>
      <c r="AI10" t="s">
        <v>32</v>
      </c>
      <c r="AJ10">
        <f>AI2-AJ8</f>
        <v>1.0566943662307686</v>
      </c>
    </row>
    <row r="11" spans="1:40">
      <c r="A11" t="s">
        <v>49</v>
      </c>
      <c r="B11" s="19">
        <f>STDEV(B2:B9)</f>
        <v>8.5093331498935672E-3</v>
      </c>
      <c r="C11" s="19">
        <f>STDEV(C2:C9)</f>
        <v>4.1671216504058771E-2</v>
      </c>
      <c r="D11" s="19">
        <f>STDEV(D2:D9)</f>
        <v>106.42373158159738</v>
      </c>
      <c r="E11" s="19">
        <f>STDEV(E2:E9)</f>
        <v>10.432606851323676</v>
      </c>
      <c r="F11" s="19">
        <f>STDEV(F2:F9)</f>
        <v>38.135013907356665</v>
      </c>
      <c r="G11" t="s">
        <v>33</v>
      </c>
      <c r="H11" s="31">
        <f>LN(G2)</f>
        <v>9.3014379857721027E-2</v>
      </c>
      <c r="K11" t="s">
        <v>33</v>
      </c>
      <c r="L11" s="31">
        <f>LN(K2)</f>
        <v>8.0712004634276219E-2</v>
      </c>
      <c r="O11" t="s">
        <v>33</v>
      </c>
      <c r="P11" s="31">
        <f>LN(O2)</f>
        <v>0.11139595444434951</v>
      </c>
      <c r="S11" t="s">
        <v>33</v>
      </c>
      <c r="T11" s="31">
        <f>LN(S2)</f>
        <v>8.9760842629509341E-2</v>
      </c>
      <c r="W11" t="s">
        <v>33</v>
      </c>
      <c r="X11" s="31">
        <f>LN(W2)</f>
        <v>9.3007799685187714E-2</v>
      </c>
      <c r="AA11" t="s">
        <v>33</v>
      </c>
      <c r="AB11" s="31">
        <f>LN(AA2)</f>
        <v>9.3829389109148509E-2</v>
      </c>
      <c r="AE11" t="s">
        <v>33</v>
      </c>
      <c r="AF11" s="31">
        <f>LN(AE2)</f>
        <v>9.1965932298687394E-2</v>
      </c>
      <c r="AI11" t="s">
        <v>33</v>
      </c>
      <c r="AJ11" s="31">
        <f>LN(AI2)</f>
        <v>9.2594235251271209E-2</v>
      </c>
    </row>
    <row r="12" spans="1:40">
      <c r="A12" t="s">
        <v>50</v>
      </c>
      <c r="B12" s="19">
        <f>MIN(B2:B9)</f>
        <v>8.0712004634276219E-2</v>
      </c>
      <c r="C12" s="19">
        <f>MIN(C2:C9)</f>
        <v>0.8470923051929361</v>
      </c>
      <c r="D12" s="19">
        <f>MIN(D2:D9)</f>
        <v>27.699466212664504</v>
      </c>
      <c r="E12" s="19">
        <f>MIN(E2:E9)</f>
        <v>1975</v>
      </c>
      <c r="F12" s="19">
        <f>MIN(F2:F9)</f>
        <v>5.6</v>
      </c>
      <c r="G12" t="s">
        <v>34</v>
      </c>
      <c r="H12" s="31">
        <f>LN(H9)</f>
        <v>0.12229037163258004</v>
      </c>
      <c r="K12" t="s">
        <v>34</v>
      </c>
      <c r="L12" s="31">
        <f>LN(L9)</f>
        <v>0.11749633262915506</v>
      </c>
      <c r="O12" t="s">
        <v>34</v>
      </c>
      <c r="P12" s="31">
        <f>LN(P9)</f>
        <v>0.12561164641771197</v>
      </c>
      <c r="S12" t="s">
        <v>34</v>
      </c>
      <c r="T12" s="31">
        <f>LN(T9)</f>
        <v>0.11821842705784837</v>
      </c>
      <c r="W12" t="s">
        <v>34</v>
      </c>
      <c r="X12" s="31">
        <f>LN(X9)</f>
        <v>0.12668754691935175</v>
      </c>
      <c r="AA12" t="s">
        <v>34</v>
      </c>
      <c r="AB12" s="31">
        <f>LN(AB9)</f>
        <v>0.12797576902562599</v>
      </c>
      <c r="AE12" t="s">
        <v>34</v>
      </c>
      <c r="AF12" s="31">
        <f>LN(AF9)</f>
        <v>0.12645021653516136</v>
      </c>
      <c r="AI12" t="s">
        <v>34</v>
      </c>
      <c r="AJ12" s="31">
        <f>LN(AJ9)</f>
        <v>0.12869102653247858</v>
      </c>
    </row>
    <row r="13" spans="1:40">
      <c r="A13" t="s">
        <v>51</v>
      </c>
      <c r="B13" s="19">
        <f>MAX(B2:B9)</f>
        <v>0.11139595444434951</v>
      </c>
      <c r="C13" s="19">
        <f>MAX(C2:C9)</f>
        <v>0.98550185340617413</v>
      </c>
      <c r="D13" s="19">
        <f>MAX(D2:D9)</f>
        <v>339.87166808820189</v>
      </c>
      <c r="E13" s="19">
        <f>MAX(E2:E9)</f>
        <v>2003</v>
      </c>
      <c r="F13" s="19">
        <f>MAX(F2:F9)</f>
        <v>116</v>
      </c>
      <c r="G13" t="s">
        <v>35</v>
      </c>
      <c r="H13" s="31">
        <f>LN(H10)</f>
        <v>6.2855388740643225E-2</v>
      </c>
      <c r="K13" t="s">
        <v>35</v>
      </c>
      <c r="L13" s="31">
        <f>LN(L10)</f>
        <v>4.2522745967685488E-2</v>
      </c>
      <c r="O13" t="s">
        <v>35</v>
      </c>
      <c r="P13" s="31">
        <f>LN(P10)</f>
        <v>9.6975258801574787E-2</v>
      </c>
      <c r="S13" t="s">
        <v>35</v>
      </c>
      <c r="T13" s="31">
        <f>LN(T10)</f>
        <v>6.0469643526678475E-2</v>
      </c>
      <c r="W13" t="s">
        <v>35</v>
      </c>
      <c r="X13" s="31">
        <f>LN(X10)</f>
        <v>5.8154072908668579E-2</v>
      </c>
      <c r="AA13" t="s">
        <v>35</v>
      </c>
      <c r="AB13" s="31">
        <f>LN(AB10)</f>
        <v>5.8475686792517939E-2</v>
      </c>
      <c r="AE13" t="s">
        <v>35</v>
      </c>
      <c r="AF13" s="31">
        <f>LN(AF10)</f>
        <v>5.6249879115302402E-2</v>
      </c>
      <c r="AI13" t="s">
        <v>35</v>
      </c>
      <c r="AJ13" s="31">
        <f>LN(AJ10)</f>
        <v>5.5145512976015283E-2</v>
      </c>
    </row>
    <row r="14" spans="1:40">
      <c r="A14" t="s">
        <v>52</v>
      </c>
      <c r="B14" s="19">
        <f>ABS(B13-B12)</f>
        <v>3.0683949810073288E-2</v>
      </c>
      <c r="C14" s="19">
        <f>ABS(C13-C12)</f>
        <v>0.13840954821323803</v>
      </c>
      <c r="D14" s="19">
        <f>ABS(D13-D12)</f>
        <v>312.17220187553738</v>
      </c>
      <c r="E14" s="19">
        <f>ABS(E13-E12)</f>
        <v>28</v>
      </c>
      <c r="F14" s="19">
        <f>ABS(F13-F12)</f>
        <v>110.4</v>
      </c>
      <c r="G14" t="s">
        <v>36</v>
      </c>
      <c r="H14" s="31">
        <f>H12-H11</f>
        <v>2.9275991774859011E-2</v>
      </c>
      <c r="K14" t="s">
        <v>36</v>
      </c>
      <c r="L14" s="31">
        <f>L12-L11</f>
        <v>3.6784327994878838E-2</v>
      </c>
      <c r="O14" t="s">
        <v>36</v>
      </c>
      <c r="P14" s="31">
        <f>P12-P11</f>
        <v>1.4215691973362463E-2</v>
      </c>
      <c r="S14" t="s">
        <v>36</v>
      </c>
      <c r="T14" s="31">
        <f>T12-T11</f>
        <v>2.8457584428339025E-2</v>
      </c>
      <c r="W14" t="s">
        <v>36</v>
      </c>
      <c r="X14" s="31">
        <f>X12-X11</f>
        <v>3.3679747234164031E-2</v>
      </c>
      <c r="AA14" t="s">
        <v>36</v>
      </c>
      <c r="AB14" s="31">
        <f>AB12-AB11</f>
        <v>3.4146379916477482E-2</v>
      </c>
      <c r="AE14" t="s">
        <v>36</v>
      </c>
      <c r="AF14" s="31">
        <f>AF12-AF11</f>
        <v>3.4484284236473969E-2</v>
      </c>
      <c r="AI14" t="s">
        <v>36</v>
      </c>
      <c r="AJ14" s="31">
        <f>AJ12-AJ11</f>
        <v>3.6096791281207366E-2</v>
      </c>
    </row>
    <row r="15" spans="1:40">
      <c r="A15" t="s">
        <v>53</v>
      </c>
      <c r="B15" s="19">
        <f>COUNT(B2:B9)</f>
        <v>8</v>
      </c>
      <c r="G15" t="s">
        <v>37</v>
      </c>
      <c r="H15" s="31">
        <f>H11-H13</f>
        <v>3.0158991117077802E-2</v>
      </c>
      <c r="K15" t="s">
        <v>37</v>
      </c>
      <c r="L15" s="31">
        <f>L11-L13</f>
        <v>3.8189258666590731E-2</v>
      </c>
      <c r="O15" t="s">
        <v>37</v>
      </c>
      <c r="P15" s="31">
        <f>P11-P13</f>
        <v>1.442069564277472E-2</v>
      </c>
      <c r="S15" t="s">
        <v>37</v>
      </c>
      <c r="T15" s="31">
        <f>T11-T13</f>
        <v>2.9291199102830866E-2</v>
      </c>
      <c r="W15" t="s">
        <v>37</v>
      </c>
      <c r="X15" s="31">
        <f>X11-X13</f>
        <v>3.4853726776519135E-2</v>
      </c>
      <c r="AA15" t="s">
        <v>37</v>
      </c>
      <c r="AB15" s="31">
        <f>AB11-AB13</f>
        <v>3.535370231663057E-2</v>
      </c>
      <c r="AE15" t="s">
        <v>37</v>
      </c>
      <c r="AF15" s="31">
        <f>AF11-AF13</f>
        <v>3.5716053183384992E-2</v>
      </c>
      <c r="AI15" t="s">
        <v>37</v>
      </c>
      <c r="AJ15" s="31">
        <f>AJ11-AJ13</f>
        <v>3.7448722275255926E-2</v>
      </c>
    </row>
    <row r="16" spans="1:40">
      <c r="G16" t="s">
        <v>38</v>
      </c>
      <c r="H16" s="32">
        <f>AVERAGE(H14:H15)</f>
        <v>2.9717491445968407E-2</v>
      </c>
      <c r="K16" t="s">
        <v>38</v>
      </c>
      <c r="L16" s="32">
        <f>AVERAGE(L14:L15)</f>
        <v>3.7486793330734784E-2</v>
      </c>
      <c r="O16" t="s">
        <v>38</v>
      </c>
      <c r="P16" s="32">
        <f>AVERAGE(P14:P15)</f>
        <v>1.4318193808068591E-2</v>
      </c>
      <c r="S16" t="s">
        <v>38</v>
      </c>
      <c r="T16" s="32">
        <f>AVERAGE(T14:T15)</f>
        <v>2.8874391765584945E-2</v>
      </c>
      <c r="W16" t="s">
        <v>38</v>
      </c>
      <c r="X16" s="32">
        <f>AVERAGE(X14:X15)</f>
        <v>3.426673700534158E-2</v>
      </c>
      <c r="AA16" t="s">
        <v>38</v>
      </c>
      <c r="AB16" s="32">
        <f>AVERAGE(AB14:AB15)</f>
        <v>3.4750041116554026E-2</v>
      </c>
      <c r="AE16" t="s">
        <v>38</v>
      </c>
      <c r="AF16" s="32">
        <f>AVERAGE(AF14:AF15)</f>
        <v>3.5100168709929477E-2</v>
      </c>
      <c r="AI16" t="s">
        <v>38</v>
      </c>
      <c r="AJ16" s="32">
        <f>AVERAGE(AJ14:AJ15)</f>
        <v>3.6772756778231649E-2</v>
      </c>
    </row>
    <row r="17" spans="7:36">
      <c r="G17" t="s">
        <v>39</v>
      </c>
      <c r="H17">
        <f>TINV(0.3173,H5)</f>
        <v>1.0905949072090753</v>
      </c>
      <c r="K17" t="s">
        <v>39</v>
      </c>
      <c r="L17">
        <f>TINV(0.3173,L5)</f>
        <v>1.1105333943044307</v>
      </c>
      <c r="O17" t="s">
        <v>39</v>
      </c>
      <c r="P17">
        <f>TINV(0.3173,P5)</f>
        <v>1.1105333943044307</v>
      </c>
      <c r="S17" t="s">
        <v>39</v>
      </c>
      <c r="T17">
        <f>TINV(0.3173,T5)</f>
        <v>1.1105333943044307</v>
      </c>
      <c r="W17" t="s">
        <v>39</v>
      </c>
      <c r="X17">
        <f>TINV(0.3173,X5)</f>
        <v>1.1105333943044307</v>
      </c>
      <c r="AA17" t="s">
        <v>39</v>
      </c>
      <c r="AB17">
        <f>TINV(0.3173,AB5)</f>
        <v>1.1105333943044307</v>
      </c>
      <c r="AE17" t="s">
        <v>39</v>
      </c>
      <c r="AF17">
        <f>TINV(0.3173,AF5)</f>
        <v>1.1105333943044307</v>
      </c>
      <c r="AI17" t="s">
        <v>39</v>
      </c>
      <c r="AJ17">
        <f>TINV(0.3173,AJ5)</f>
        <v>1.1105333943044307</v>
      </c>
    </row>
    <row r="18" spans="7:36">
      <c r="G18" t="s">
        <v>40</v>
      </c>
      <c r="H18">
        <f>H17*G3</f>
        <v>1.4129981636083625E-2</v>
      </c>
      <c r="K18" t="s">
        <v>40</v>
      </c>
      <c r="L18">
        <f>L17*K3</f>
        <v>1.7030761084454213E-2</v>
      </c>
      <c r="O18" t="s">
        <v>40</v>
      </c>
      <c r="P18">
        <f>P17*O3</f>
        <v>6.7103250792149823E-3</v>
      </c>
      <c r="S18" t="s">
        <v>40</v>
      </c>
      <c r="T18">
        <f>T17*S3</f>
        <v>1.3239792045445023E-2</v>
      </c>
      <c r="W18" t="s">
        <v>40</v>
      </c>
      <c r="X18">
        <f>X17*W3</f>
        <v>1.5761659450106717E-2</v>
      </c>
      <c r="AA18" t="s">
        <v>40</v>
      </c>
      <c r="AB18">
        <f>AB17*AA3</f>
        <v>1.5996924564269578E-2</v>
      </c>
      <c r="AE18" t="s">
        <v>40</v>
      </c>
      <c r="AF18">
        <f>AF17*AE3</f>
        <v>1.6127889920299388E-2</v>
      </c>
      <c r="AI18" t="s">
        <v>40</v>
      </c>
      <c r="AJ18">
        <f>AJ17*AI3</f>
        <v>1.6906356092807225E-2</v>
      </c>
    </row>
    <row r="19" spans="7:36">
      <c r="G19" t="s">
        <v>41</v>
      </c>
      <c r="H19">
        <f>G2+H18</f>
        <v>1.1116074983612403</v>
      </c>
      <c r="K19" t="s">
        <v>41</v>
      </c>
      <c r="L19">
        <f>K2+L18</f>
        <v>1.1010894088235434</v>
      </c>
      <c r="O19" t="s">
        <v>41</v>
      </c>
      <c r="P19">
        <f>O2+P18</f>
        <v>1.1245477570172409</v>
      </c>
      <c r="S19" t="s">
        <v>41</v>
      </c>
      <c r="T19">
        <f>S2+T18</f>
        <v>1.1071524271949433</v>
      </c>
      <c r="W19" t="s">
        <v>41</v>
      </c>
      <c r="X19">
        <f>W2+X18</f>
        <v>1.1132319546076115</v>
      </c>
      <c r="AA19" t="s">
        <v>41</v>
      </c>
      <c r="AB19">
        <f>AA2+AB18</f>
        <v>1.1143692602121098</v>
      </c>
      <c r="AE19" t="s">
        <v>41</v>
      </c>
      <c r="AF19">
        <f>AE2+AF18</f>
        <v>1.112455362008046</v>
      </c>
      <c r="AI19" t="s">
        <v>41</v>
      </c>
      <c r="AJ19">
        <f>AI2+AJ18</f>
        <v>1.1139228704092312</v>
      </c>
    </row>
    <row r="20" spans="7:36">
      <c r="G20" t="s">
        <v>42</v>
      </c>
      <c r="H20">
        <f>G2-H18</f>
        <v>1.0833475350890731</v>
      </c>
      <c r="K20" t="s">
        <v>42</v>
      </c>
      <c r="L20">
        <f>K2-L18</f>
        <v>1.067027886654635</v>
      </c>
      <c r="O20" t="s">
        <v>42</v>
      </c>
      <c r="P20">
        <f>O2-P18</f>
        <v>1.1111271068588111</v>
      </c>
      <c r="S20" t="s">
        <v>42</v>
      </c>
      <c r="T20">
        <f>S2-T18</f>
        <v>1.0806728431040533</v>
      </c>
      <c r="W20" t="s">
        <v>42</v>
      </c>
      <c r="X20">
        <f>W2-X18</f>
        <v>1.0817086357073982</v>
      </c>
      <c r="AA20" t="s">
        <v>42</v>
      </c>
      <c r="AB20">
        <f>AA2-AB18</f>
        <v>1.0823754110835708</v>
      </c>
      <c r="AE20" t="s">
        <v>42</v>
      </c>
      <c r="AF20">
        <f>AE2-AF18</f>
        <v>1.080199582167447</v>
      </c>
      <c r="AI20" t="s">
        <v>42</v>
      </c>
      <c r="AJ20">
        <f>AI2-AJ18</f>
        <v>1.0801101582236166</v>
      </c>
    </row>
    <row r="21" spans="7:36">
      <c r="G21" t="s">
        <v>33</v>
      </c>
      <c r="H21" s="31">
        <f>LN(G2)</f>
        <v>9.3014379857721027E-2</v>
      </c>
      <c r="K21" t="s">
        <v>33</v>
      </c>
      <c r="L21" s="31">
        <f>LN(K2)</f>
        <v>8.0712004634276219E-2</v>
      </c>
      <c r="O21" t="s">
        <v>33</v>
      </c>
      <c r="P21" s="31">
        <f>LN(O2)</f>
        <v>0.11139595444434951</v>
      </c>
      <c r="S21" t="s">
        <v>33</v>
      </c>
      <c r="T21" s="31">
        <f>LN(S2)</f>
        <v>8.9760842629509341E-2</v>
      </c>
      <c r="W21" t="s">
        <v>33</v>
      </c>
      <c r="X21" s="31">
        <f>LN(W2)</f>
        <v>9.3007799685187714E-2</v>
      </c>
      <c r="AA21" t="s">
        <v>33</v>
      </c>
      <c r="AB21" s="31">
        <f>LN(AA2)</f>
        <v>9.3829389109148509E-2</v>
      </c>
      <c r="AE21" t="s">
        <v>33</v>
      </c>
      <c r="AF21" s="31">
        <f>LN(AE2)</f>
        <v>9.1965932298687394E-2</v>
      </c>
      <c r="AI21" t="s">
        <v>33</v>
      </c>
      <c r="AJ21" s="31">
        <f>LN(AI2)</f>
        <v>9.2594235251271209E-2</v>
      </c>
    </row>
    <row r="22" spans="7:36">
      <c r="G22" t="s">
        <v>43</v>
      </c>
      <c r="H22" s="31">
        <f>LN(H19)</f>
        <v>0.10580716442053158</v>
      </c>
      <c r="K22" t="s">
        <v>43</v>
      </c>
      <c r="L22" s="31">
        <f>LN(L19)</f>
        <v>9.6300061367638454E-2</v>
      </c>
      <c r="O22" t="s">
        <v>43</v>
      </c>
      <c r="P22" s="31">
        <f>LN(P19)</f>
        <v>0.1173809610727779</v>
      </c>
      <c r="S22" t="s">
        <v>43</v>
      </c>
      <c r="T22" s="31">
        <f>LN(T19)</f>
        <v>0.10179133819059721</v>
      </c>
      <c r="W22" t="s">
        <v>43</v>
      </c>
      <c r="X22" s="31">
        <f>LN(X19)</f>
        <v>0.10726745543872268</v>
      </c>
      <c r="AA22" t="s">
        <v>43</v>
      </c>
      <c r="AB22" s="31">
        <f>LN(AB19)</f>
        <v>0.10828855894302133</v>
      </c>
      <c r="AE22" t="s">
        <v>43</v>
      </c>
      <c r="AF22" s="31">
        <f>LN(AF19)</f>
        <v>0.10656961021555598</v>
      </c>
      <c r="AI22" t="s">
        <v>43</v>
      </c>
      <c r="AJ22" s="31">
        <f>LN(AJ19)</f>
        <v>0.10788790249163807</v>
      </c>
    </row>
    <row r="23" spans="7:36">
      <c r="G23" t="s">
        <v>44</v>
      </c>
      <c r="H23" s="31">
        <f>LN(H20)</f>
        <v>8.0055816900600693E-2</v>
      </c>
      <c r="K23" t="s">
        <v>44</v>
      </c>
      <c r="L23" s="31">
        <f>LN(L20)</f>
        <v>6.4877107549442481E-2</v>
      </c>
      <c r="O23" t="s">
        <v>44</v>
      </c>
      <c r="P23" s="31">
        <f>LN(P20)</f>
        <v>0.1053749117271324</v>
      </c>
      <c r="S23" t="s">
        <v>44</v>
      </c>
      <c r="T23" s="31">
        <f>LN(T20)</f>
        <v>7.7583850024526113E-2</v>
      </c>
      <c r="W23" t="s">
        <v>44</v>
      </c>
      <c r="X23" s="31">
        <f>LN(X20)</f>
        <v>7.8541861081052336E-2</v>
      </c>
      <c r="AA23" t="s">
        <v>44</v>
      </c>
      <c r="AB23" s="31">
        <f>LN(AB20)</f>
        <v>7.9158080583488707E-2</v>
      </c>
      <c r="AE23" t="s">
        <v>44</v>
      </c>
      <c r="AF23" s="31">
        <f>LN(AF20)</f>
        <v>7.7145822366216962E-2</v>
      </c>
      <c r="AI23" t="s">
        <v>44</v>
      </c>
      <c r="AJ23" s="31">
        <f>LN(AJ20)</f>
        <v>7.7063034289850299E-2</v>
      </c>
    </row>
    <row r="24" spans="7:36">
      <c r="G24" t="s">
        <v>45</v>
      </c>
      <c r="H24" s="31">
        <f>H22-H21</f>
        <v>1.279278456281055E-2</v>
      </c>
      <c r="K24" t="s">
        <v>45</v>
      </c>
      <c r="L24" s="31">
        <f>L22-L21</f>
        <v>1.5588056733362235E-2</v>
      </c>
      <c r="O24" t="s">
        <v>45</v>
      </c>
      <c r="P24" s="31">
        <f>P22-P21</f>
        <v>5.9850066284283937E-3</v>
      </c>
      <c r="S24" t="s">
        <v>45</v>
      </c>
      <c r="T24" s="31">
        <f>T22-T21</f>
        <v>1.2030495561087873E-2</v>
      </c>
      <c r="W24" t="s">
        <v>45</v>
      </c>
      <c r="X24" s="31">
        <f>X22-X21</f>
        <v>1.4259655753534967E-2</v>
      </c>
      <c r="AA24" t="s">
        <v>45</v>
      </c>
      <c r="AB24" s="31">
        <f>AB22-AB21</f>
        <v>1.4459169833872826E-2</v>
      </c>
      <c r="AE24" t="s">
        <v>45</v>
      </c>
      <c r="AF24" s="31">
        <f>AF22-AF21</f>
        <v>1.460367791686859E-2</v>
      </c>
      <c r="AI24" t="s">
        <v>45</v>
      </c>
      <c r="AJ24" s="31">
        <f>AJ22-AJ21</f>
        <v>1.5293667240366862E-2</v>
      </c>
    </row>
    <row r="25" spans="7:36">
      <c r="G25" t="s">
        <v>46</v>
      </c>
      <c r="H25" s="31">
        <f>H21-H23</f>
        <v>1.2958562957120334E-2</v>
      </c>
      <c r="K25" t="s">
        <v>46</v>
      </c>
      <c r="L25" s="31">
        <f>L21-L23</f>
        <v>1.5834897084833738E-2</v>
      </c>
      <c r="O25" t="s">
        <v>46</v>
      </c>
      <c r="P25" s="31">
        <f>P21-P23</f>
        <v>6.0210427172171094E-3</v>
      </c>
      <c r="S25" t="s">
        <v>46</v>
      </c>
      <c r="T25" s="31">
        <f>T21-T23</f>
        <v>1.2176992604983228E-2</v>
      </c>
      <c r="W25" t="s">
        <v>46</v>
      </c>
      <c r="X25" s="31">
        <f>X21-X23</f>
        <v>1.4465938604135378E-2</v>
      </c>
      <c r="AA25" t="s">
        <v>46</v>
      </c>
      <c r="AB25" s="31">
        <f>AB21-AB23</f>
        <v>1.4671308525659801E-2</v>
      </c>
      <c r="AE25" t="s">
        <v>46</v>
      </c>
      <c r="AF25" s="31">
        <f>AF21-AF23</f>
        <v>1.4820109932470432E-2</v>
      </c>
      <c r="AI25" t="s">
        <v>46</v>
      </c>
      <c r="AJ25" s="31">
        <f>AJ21-AJ23</f>
        <v>1.553120096142091E-2</v>
      </c>
    </row>
    <row r="26" spans="7:36">
      <c r="G26" t="s">
        <v>47</v>
      </c>
      <c r="H26" s="32">
        <f>AVERAGE(H24:H25)</f>
        <v>1.2875673759965442E-2</v>
      </c>
      <c r="K26" t="s">
        <v>47</v>
      </c>
      <c r="L26" s="32">
        <f>AVERAGE(L24:L25)</f>
        <v>1.5711476909097986E-2</v>
      </c>
      <c r="O26" t="s">
        <v>47</v>
      </c>
      <c r="P26" s="32">
        <f>AVERAGE(P24:P25)</f>
        <v>6.0030246728227515E-3</v>
      </c>
      <c r="S26" t="s">
        <v>47</v>
      </c>
      <c r="T26" s="32">
        <f>AVERAGE(T24:T25)</f>
        <v>1.210374408303555E-2</v>
      </c>
      <c r="W26" t="s">
        <v>47</v>
      </c>
      <c r="X26" s="32">
        <f>AVERAGE(X24:X25)</f>
        <v>1.4362797178835172E-2</v>
      </c>
      <c r="AA26" t="s">
        <v>47</v>
      </c>
      <c r="AB26" s="32">
        <f>AVERAGE(AB24:AB25)</f>
        <v>1.4565239179766314E-2</v>
      </c>
      <c r="AE26" t="s">
        <v>47</v>
      </c>
      <c r="AF26" s="32">
        <f>AVERAGE(AF24:AF25)</f>
        <v>1.4711893924669511E-2</v>
      </c>
      <c r="AI26" t="s">
        <v>47</v>
      </c>
      <c r="AJ26" s="32">
        <f>AVERAGE(AJ24:AJ25)</f>
        <v>1.5412434100893886E-2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/>
  <dimension ref="A1:AN26"/>
  <sheetViews>
    <sheetView workbookViewId="0">
      <selection activeCell="F1" sqref="F1"/>
    </sheetView>
  </sheetViews>
  <sheetFormatPr defaultRowHeight="15"/>
  <sheetData>
    <row r="1" spans="1:40" ht="16.5" thickTop="1" thickBot="1">
      <c r="B1" s="19" t="s">
        <v>26</v>
      </c>
      <c r="C1" s="19" t="s">
        <v>27</v>
      </c>
      <c r="D1" s="19" t="s">
        <v>28</v>
      </c>
      <c r="E1" s="19" t="s">
        <v>24</v>
      </c>
      <c r="F1" s="19" t="s">
        <v>25</v>
      </c>
      <c r="G1" s="28">
        <f>LN(G2)</f>
        <v>9.3014379857721027E-2</v>
      </c>
      <c r="H1" s="29">
        <f>G4</f>
        <v>0.89572460815510857</v>
      </c>
      <c r="I1" t="s">
        <v>24</v>
      </c>
      <c r="J1" t="s">
        <v>25</v>
      </c>
      <c r="K1" s="28">
        <f>LN(K2)</f>
        <v>8.0712004634276219E-2</v>
      </c>
      <c r="L1" s="29">
        <f>K4</f>
        <v>0.8470923051929361</v>
      </c>
      <c r="M1" t="s">
        <v>24</v>
      </c>
      <c r="N1" t="s">
        <v>25</v>
      </c>
      <c r="O1" s="28">
        <f>LN(O2)</f>
        <v>0.11139595444434951</v>
      </c>
      <c r="P1" s="29">
        <f>O4</f>
        <v>0.98550185340617413</v>
      </c>
      <c r="Q1" t="s">
        <v>24</v>
      </c>
      <c r="R1" t="s">
        <v>25</v>
      </c>
      <c r="S1" s="28">
        <f>LN(S2)</f>
        <v>8.9760842629509341E-2</v>
      </c>
      <c r="T1" s="29">
        <f>S4</f>
        <v>0.9189441503306871</v>
      </c>
      <c r="U1" t="s">
        <v>24</v>
      </c>
      <c r="V1" t="s">
        <v>25</v>
      </c>
      <c r="W1" s="28">
        <f>LN(W2)</f>
        <v>9.3007799685187714E-2</v>
      </c>
      <c r="X1" s="29">
        <f>W4</f>
        <v>0.89571071975002492</v>
      </c>
      <c r="Y1" t="s">
        <v>24</v>
      </c>
      <c r="Z1" t="s">
        <v>25</v>
      </c>
      <c r="AA1" s="28">
        <f>LN(AA2)</f>
        <v>9.3829389109148509E-2</v>
      </c>
      <c r="AB1" s="29">
        <f>AA4</f>
        <v>0.89458040217031987</v>
      </c>
      <c r="AC1" t="s">
        <v>24</v>
      </c>
      <c r="AD1" t="s">
        <v>25</v>
      </c>
      <c r="AE1" s="28">
        <f>LN(AE2)</f>
        <v>9.1965932298687394E-2</v>
      </c>
      <c r="AF1" s="29">
        <f>AE4</f>
        <v>0.88913927851620422</v>
      </c>
      <c r="AG1" t="s">
        <v>24</v>
      </c>
      <c r="AH1" t="s">
        <v>25</v>
      </c>
      <c r="AI1" s="28">
        <f>LN(AI2)</f>
        <v>9.2594235251271209E-2</v>
      </c>
      <c r="AJ1" s="29">
        <f>AI4</f>
        <v>0.88093532990468637</v>
      </c>
      <c r="AK1" t="s">
        <v>24</v>
      </c>
      <c r="AL1" t="s">
        <v>25</v>
      </c>
      <c r="AM1" s="28">
        <f>LN(AM2)</f>
        <v>9.075471374296816E-2</v>
      </c>
      <c r="AN1" s="29">
        <f>AM4</f>
        <v>0.86501166224388848</v>
      </c>
    </row>
    <row r="2" spans="1:40" ht="15.75" thickTop="1">
      <c r="B2">
        <v>8.0712004634276219E-2</v>
      </c>
      <c r="C2" s="30">
        <v>0.8470923051929361</v>
      </c>
      <c r="D2">
        <v>27.699466212664504</v>
      </c>
      <c r="E2" s="21">
        <v>1975</v>
      </c>
      <c r="F2" s="21">
        <v>5.6</v>
      </c>
      <c r="G2">
        <f t="array" ref="G2:H6">LOGEST(F2:F9,E2:E9,TRUE, TRUE)</f>
        <v>1.0974775167251567</v>
      </c>
      <c r="H2">
        <v>1.2920691832235697E-79</v>
      </c>
      <c r="I2" s="21">
        <v>1977</v>
      </c>
      <c r="J2" s="21">
        <v>18</v>
      </c>
      <c r="K2">
        <f t="array" ref="K2:L6">LOGEST(J2:J8,I2:I8,TRUE, TRUE)</f>
        <v>1.0840586477390892</v>
      </c>
      <c r="L2">
        <v>6.0182268787970015E-69</v>
      </c>
      <c r="M2" s="21">
        <v>1975</v>
      </c>
      <c r="N2" s="21">
        <v>5.6</v>
      </c>
      <c r="O2">
        <f t="array" ref="O2:P6">LOGEST(N2:N8,M2:M8,TRUE, TRUE)</f>
        <v>1.117837431938026</v>
      </c>
      <c r="P2">
        <v>1.4598055233909906E-95</v>
      </c>
      <c r="Q2" s="21">
        <v>1975</v>
      </c>
      <c r="R2" s="21">
        <v>5.6</v>
      </c>
      <c r="S2">
        <f t="array" ref="S2:T6">LOGEST(R2:R8,Q2:Q8,TRUE, TRUE)</f>
        <v>1.0939126351494983</v>
      </c>
      <c r="T2">
        <v>8.9767831900542289E-77</v>
      </c>
      <c r="U2" s="21">
        <v>1975</v>
      </c>
      <c r="V2" s="21">
        <v>5.6</v>
      </c>
      <c r="W2">
        <f t="array" ref="W2:X6">LOGEST(V2:V8,U2:U8,TRUE, TRUE)</f>
        <v>1.0974702951575048</v>
      </c>
      <c r="X2">
        <v>1.30691907694869E-79</v>
      </c>
      <c r="Y2" s="21">
        <v>1975</v>
      </c>
      <c r="Z2" s="21">
        <v>5.6</v>
      </c>
      <c r="AA2">
        <f t="array" ref="AA2:AB6">LOGEST(Z2:Z8,Y2:Y8,TRUE, TRUE)</f>
        <v>1.0983723356478403</v>
      </c>
      <c r="AB2">
        <v>2.5880187097976206E-80</v>
      </c>
      <c r="AC2" s="21">
        <v>1975</v>
      </c>
      <c r="AD2" s="21">
        <v>5.6</v>
      </c>
      <c r="AE2">
        <f t="array" ref="AE2:AF6">LOGEST(AD2:AD8,AC2:AC8,TRUE, TRUE)</f>
        <v>1.0963274720877465</v>
      </c>
      <c r="AF2">
        <v>1.0253800355312864E-78</v>
      </c>
      <c r="AG2" s="21">
        <v>1975</v>
      </c>
      <c r="AH2" s="21">
        <v>5.6</v>
      </c>
      <c r="AI2">
        <f t="array" ref="AI2:AJ6">LOGEST(AH2:AH8,AG2:AG8,TRUE, TRUE)</f>
        <v>1.0970165143164239</v>
      </c>
      <c r="AJ2">
        <v>2.9693032803886046E-79</v>
      </c>
      <c r="AK2" s="21">
        <v>1975</v>
      </c>
      <c r="AL2" s="21">
        <v>5.6</v>
      </c>
      <c r="AM2">
        <f t="array" ref="AM2:AN6">LOGEST(AL2:AL8,AK2:AK8,TRUE, TRUE)</f>
        <v>1.0950003837696491</v>
      </c>
      <c r="AN2">
        <v>1.1409176520141045E-77</v>
      </c>
    </row>
    <row r="3" spans="1:40">
      <c r="B3">
        <v>0.11139595444434951</v>
      </c>
      <c r="C3" s="30">
        <v>0.98550185340617413</v>
      </c>
      <c r="D3">
        <v>339.87166808820189</v>
      </c>
      <c r="E3" s="21">
        <v>1977</v>
      </c>
      <c r="F3" s="21">
        <v>18</v>
      </c>
      <c r="G3">
        <v>1.295621457855827E-2</v>
      </c>
      <c r="H3">
        <v>25.791274565589315</v>
      </c>
      <c r="I3" s="21">
        <v>1986</v>
      </c>
      <c r="J3" s="21">
        <v>13.8</v>
      </c>
      <c r="K3">
        <v>1.5335658676992084E-2</v>
      </c>
      <c r="L3">
        <v>30.562042343471372</v>
      </c>
      <c r="M3" s="21">
        <v>1986</v>
      </c>
      <c r="N3" s="21">
        <v>13.8</v>
      </c>
      <c r="O3">
        <v>6.04243430555991E-3</v>
      </c>
      <c r="P3">
        <v>12.040101026970861</v>
      </c>
      <c r="Q3" s="21">
        <v>1977</v>
      </c>
      <c r="R3" s="21">
        <v>18</v>
      </c>
      <c r="S3">
        <v>1.1922011632741227E-2</v>
      </c>
      <c r="T3">
        <v>23.74044680866114</v>
      </c>
      <c r="U3" s="21">
        <v>1977</v>
      </c>
      <c r="V3" s="21">
        <v>18</v>
      </c>
      <c r="W3">
        <v>1.4192873020247035E-2</v>
      </c>
      <c r="X3">
        <v>28.252315453685458</v>
      </c>
      <c r="Y3" s="21">
        <v>1977</v>
      </c>
      <c r="Z3" s="21">
        <v>18</v>
      </c>
      <c r="AA3">
        <v>1.4404721772719911E-2</v>
      </c>
      <c r="AB3">
        <v>28.66371538286063</v>
      </c>
      <c r="AC3" s="21">
        <v>1977</v>
      </c>
      <c r="AD3" s="21">
        <v>18</v>
      </c>
      <c r="AE3">
        <v>1.4522651910347011E-2</v>
      </c>
      <c r="AF3">
        <v>28.896300956859232</v>
      </c>
      <c r="AG3" s="21">
        <v>1977</v>
      </c>
      <c r="AH3" s="21">
        <v>18</v>
      </c>
      <c r="AI3">
        <v>1.5223635938833085E-2</v>
      </c>
      <c r="AJ3">
        <v>30.284523046921919</v>
      </c>
      <c r="AK3" s="21">
        <v>1977</v>
      </c>
      <c r="AL3" s="21">
        <v>18</v>
      </c>
      <c r="AM3">
        <v>1.6033241437941388E-2</v>
      </c>
      <c r="AN3">
        <v>31.888164681597207</v>
      </c>
    </row>
    <row r="4" spans="1:40" ht="15.75" thickBot="1">
      <c r="B4">
        <v>8.9760842629509341E-2</v>
      </c>
      <c r="C4" s="30">
        <v>0.9189441503306871</v>
      </c>
      <c r="D4">
        <v>56.685862530572699</v>
      </c>
      <c r="E4" s="21">
        <v>1986</v>
      </c>
      <c r="F4" s="21">
        <v>13.8</v>
      </c>
      <c r="G4">
        <v>0.89572460815510857</v>
      </c>
      <c r="H4">
        <v>0.3576185134632664</v>
      </c>
      <c r="I4" s="21">
        <v>1991</v>
      </c>
      <c r="J4" s="21">
        <v>35</v>
      </c>
      <c r="K4">
        <v>0.8470923051929361</v>
      </c>
      <c r="L4">
        <v>0.33698592667802801</v>
      </c>
      <c r="M4" s="21">
        <v>1991</v>
      </c>
      <c r="N4" s="21">
        <v>35</v>
      </c>
      <c r="O4">
        <v>0.98550185340617413</v>
      </c>
      <c r="P4">
        <v>0.14167083351044216</v>
      </c>
      <c r="Q4" s="21">
        <v>1991</v>
      </c>
      <c r="R4" s="21">
        <v>35</v>
      </c>
      <c r="S4">
        <v>0.9189441503306871</v>
      </c>
      <c r="T4">
        <v>0.32374980935421255</v>
      </c>
      <c r="U4" s="21">
        <v>1986</v>
      </c>
      <c r="V4" s="21">
        <v>13.8</v>
      </c>
      <c r="W4">
        <v>0.89571071975002492</v>
      </c>
      <c r="X4">
        <v>0.39171154125036256</v>
      </c>
      <c r="Y4" s="21">
        <v>1986</v>
      </c>
      <c r="Z4" s="21">
        <v>13.8</v>
      </c>
      <c r="AA4">
        <v>0.89458040217031987</v>
      </c>
      <c r="AB4">
        <v>0.38888937826676939</v>
      </c>
      <c r="AC4" s="21">
        <v>1986</v>
      </c>
      <c r="AD4" s="21">
        <v>13.8</v>
      </c>
      <c r="AE4">
        <v>0.88913927851620422</v>
      </c>
      <c r="AF4">
        <v>0.38844458179727176</v>
      </c>
      <c r="AG4" s="21">
        <v>1986</v>
      </c>
      <c r="AH4" s="21">
        <v>13.8</v>
      </c>
      <c r="AI4">
        <v>0.88093532990468637</v>
      </c>
      <c r="AJ4">
        <v>0.39152533073450474</v>
      </c>
      <c r="AK4" s="21">
        <v>1986</v>
      </c>
      <c r="AL4" s="21">
        <v>13.8</v>
      </c>
      <c r="AM4">
        <v>0.86501166224388848</v>
      </c>
      <c r="AN4">
        <v>0.38840743073995188</v>
      </c>
    </row>
    <row r="5" spans="1:40" ht="16.5" thickTop="1" thickBot="1">
      <c r="B5">
        <v>9.3007799685187714E-2</v>
      </c>
      <c r="C5" s="30">
        <v>0.89571071975002492</v>
      </c>
      <c r="D5">
        <v>42.943566088626781</v>
      </c>
      <c r="E5" s="21">
        <v>1991</v>
      </c>
      <c r="F5" s="21">
        <v>35</v>
      </c>
      <c r="G5">
        <v>51.539942011677489</v>
      </c>
      <c r="H5">
        <v>6</v>
      </c>
      <c r="I5" s="21">
        <v>1996</v>
      </c>
      <c r="J5" s="21">
        <v>50</v>
      </c>
      <c r="K5" s="27">
        <v>27.699466212664504</v>
      </c>
      <c r="L5">
        <v>5</v>
      </c>
      <c r="M5" s="21">
        <v>1996</v>
      </c>
      <c r="N5" s="21">
        <v>50</v>
      </c>
      <c r="O5" s="27">
        <v>339.87166808820189</v>
      </c>
      <c r="P5">
        <v>5</v>
      </c>
      <c r="Q5" s="21">
        <v>1996</v>
      </c>
      <c r="R5" s="21">
        <v>50</v>
      </c>
      <c r="S5" s="27">
        <v>56.685862530572699</v>
      </c>
      <c r="T5">
        <v>5</v>
      </c>
      <c r="U5" s="21">
        <v>1996</v>
      </c>
      <c r="V5" s="21">
        <v>50</v>
      </c>
      <c r="W5" s="27">
        <v>42.943566088626781</v>
      </c>
      <c r="X5">
        <v>5</v>
      </c>
      <c r="Y5" s="21">
        <v>1991</v>
      </c>
      <c r="Z5" s="21">
        <v>35</v>
      </c>
      <c r="AA5" s="27">
        <v>42.429511238301124</v>
      </c>
      <c r="AB5">
        <v>5</v>
      </c>
      <c r="AC5" s="21">
        <v>1991</v>
      </c>
      <c r="AD5" s="21">
        <v>35</v>
      </c>
      <c r="AE5" s="27">
        <v>40.101636838353379</v>
      </c>
      <c r="AF5">
        <v>5</v>
      </c>
      <c r="AG5" s="21">
        <v>1991</v>
      </c>
      <c r="AH5" s="21">
        <v>35</v>
      </c>
      <c r="AI5" s="27">
        <v>36.993985251858497</v>
      </c>
      <c r="AJ5">
        <v>5</v>
      </c>
      <c r="AK5" s="21">
        <v>1991</v>
      </c>
      <c r="AL5" s="21">
        <v>35</v>
      </c>
      <c r="AM5" s="27">
        <v>32.040236831671251</v>
      </c>
      <c r="AN5">
        <v>5</v>
      </c>
    </row>
    <row r="6" spans="1:40" ht="15.75" thickTop="1">
      <c r="B6">
        <v>9.3829389109148509E-2</v>
      </c>
      <c r="C6" s="30">
        <v>0.89458040217031987</v>
      </c>
      <c r="D6">
        <v>42.429511238301124</v>
      </c>
      <c r="E6" s="21">
        <v>1996</v>
      </c>
      <c r="F6" s="21">
        <v>50</v>
      </c>
      <c r="G6">
        <v>6.591494784203582</v>
      </c>
      <c r="H6">
        <v>0.76734600703005873</v>
      </c>
      <c r="I6" s="21">
        <v>1997</v>
      </c>
      <c r="J6" s="21">
        <v>67</v>
      </c>
      <c r="K6">
        <v>3.1455379427488506</v>
      </c>
      <c r="L6">
        <v>0.56779757389524632</v>
      </c>
      <c r="M6" s="21">
        <v>1997</v>
      </c>
      <c r="N6" s="21">
        <v>67</v>
      </c>
      <c r="O6">
        <v>6.8214368212788603</v>
      </c>
      <c r="P6">
        <v>0.10035312533771709</v>
      </c>
      <c r="Q6" s="21">
        <v>1997</v>
      </c>
      <c r="R6" s="21">
        <v>67</v>
      </c>
      <c r="S6">
        <v>5.9414685406666337</v>
      </c>
      <c r="T6">
        <v>0.52406969528444491</v>
      </c>
      <c r="U6" s="21">
        <v>1997</v>
      </c>
      <c r="V6" s="21">
        <v>67</v>
      </c>
      <c r="W6">
        <v>6.5891719539652707</v>
      </c>
      <c r="X6">
        <v>0.76718965774367243</v>
      </c>
      <c r="Y6" s="21">
        <v>1997</v>
      </c>
      <c r="Z6" s="21">
        <v>67</v>
      </c>
      <c r="AA6">
        <v>6.4168249482229829</v>
      </c>
      <c r="AB6">
        <v>0.75617474264357232</v>
      </c>
      <c r="AC6" s="21">
        <v>1996</v>
      </c>
      <c r="AD6" s="21">
        <v>50</v>
      </c>
      <c r="AE6">
        <v>6.0509036256374813</v>
      </c>
      <c r="AF6">
        <v>0.7544459656382867</v>
      </c>
      <c r="AG6" s="21">
        <v>1996</v>
      </c>
      <c r="AH6" s="21">
        <v>50</v>
      </c>
      <c r="AI6">
        <v>5.6708851171692469</v>
      </c>
      <c r="AJ6">
        <v>0.76646042303381645</v>
      </c>
      <c r="AK6" s="21">
        <v>1996</v>
      </c>
      <c r="AL6" s="21">
        <v>50</v>
      </c>
      <c r="AM6">
        <v>4.8336007739231102</v>
      </c>
      <c r="AN6">
        <v>0.7543016612700526</v>
      </c>
    </row>
    <row r="7" spans="1:40">
      <c r="B7">
        <v>9.1965932298687394E-2</v>
      </c>
      <c r="C7" s="30">
        <v>0.88913927851620422</v>
      </c>
      <c r="D7">
        <v>40.101636838353379</v>
      </c>
      <c r="E7" s="21">
        <v>1997</v>
      </c>
      <c r="F7" s="21">
        <v>67</v>
      </c>
      <c r="G7" t="s">
        <v>29</v>
      </c>
      <c r="H7">
        <f>TINV(0.0455,H5)</f>
        <v>2.5165283449900864</v>
      </c>
      <c r="I7" s="21">
        <v>2000</v>
      </c>
      <c r="J7" s="21">
        <v>82</v>
      </c>
      <c r="K7" t="s">
        <v>29</v>
      </c>
      <c r="L7">
        <f>TINV(0.0455,L5)</f>
        <v>2.6486542536661553</v>
      </c>
      <c r="M7" s="21">
        <v>2000</v>
      </c>
      <c r="N7" s="21">
        <v>82</v>
      </c>
      <c r="O7" t="s">
        <v>29</v>
      </c>
      <c r="P7">
        <f>TINV(0.0455,P5)</f>
        <v>2.6486542536661553</v>
      </c>
      <c r="Q7" s="21">
        <v>2000</v>
      </c>
      <c r="R7" s="21">
        <v>82</v>
      </c>
      <c r="S7" t="s">
        <v>29</v>
      </c>
      <c r="T7">
        <f>TINV(0.0455,T5)</f>
        <v>2.6486542536661553</v>
      </c>
      <c r="U7" s="21">
        <v>2000</v>
      </c>
      <c r="V7" s="21">
        <v>82</v>
      </c>
      <c r="W7" t="s">
        <v>29</v>
      </c>
      <c r="X7">
        <f>TINV(0.0455,X5)</f>
        <v>2.6486542536661553</v>
      </c>
      <c r="Y7" s="21">
        <v>2000</v>
      </c>
      <c r="Z7" s="21">
        <v>82</v>
      </c>
      <c r="AA7" t="s">
        <v>29</v>
      </c>
      <c r="AB7">
        <f>TINV(0.0455,AB5)</f>
        <v>2.6486542536661553</v>
      </c>
      <c r="AC7" s="21">
        <v>2000</v>
      </c>
      <c r="AD7" s="21">
        <v>82</v>
      </c>
      <c r="AE7" t="s">
        <v>29</v>
      </c>
      <c r="AF7">
        <f>TINV(0.0455,AF5)</f>
        <v>2.6486542536661553</v>
      </c>
      <c r="AG7" s="21">
        <v>1997</v>
      </c>
      <c r="AH7" s="21">
        <v>67</v>
      </c>
      <c r="AI7" t="s">
        <v>29</v>
      </c>
      <c r="AJ7">
        <f>TINV(0.0455,AJ5)</f>
        <v>2.6486542536661553</v>
      </c>
      <c r="AK7" s="21">
        <v>1997</v>
      </c>
      <c r="AL7" s="21">
        <v>67</v>
      </c>
    </row>
    <row r="8" spans="1:40">
      <c r="B8">
        <v>9.2594235251271209E-2</v>
      </c>
      <c r="C8" s="30">
        <v>0.88093532990468637</v>
      </c>
      <c r="D8">
        <v>36.993985251858497</v>
      </c>
      <c r="E8" s="21">
        <v>2000</v>
      </c>
      <c r="F8" s="21">
        <v>82</v>
      </c>
      <c r="G8" t="s">
        <v>30</v>
      </c>
      <c r="H8">
        <f>H7*G3</f>
        <v>3.2604681230715672E-2</v>
      </c>
      <c r="I8" s="21">
        <v>2003</v>
      </c>
      <c r="J8" s="21">
        <v>116</v>
      </c>
      <c r="K8" t="s">
        <v>30</v>
      </c>
      <c r="L8">
        <f>L7*K3</f>
        <v>4.0618857587587369E-2</v>
      </c>
      <c r="M8" s="21">
        <v>2003</v>
      </c>
      <c r="N8" s="21">
        <v>116</v>
      </c>
      <c r="O8" t="s">
        <v>30</v>
      </c>
      <c r="P8">
        <f>P7*O3</f>
        <v>1.6004319325919558E-2</v>
      </c>
      <c r="Q8" s="21">
        <v>2003</v>
      </c>
      <c r="R8" s="21">
        <v>116</v>
      </c>
      <c r="S8" t="s">
        <v>30</v>
      </c>
      <c r="T8">
        <f>T7*S3</f>
        <v>3.1577286823317438E-2</v>
      </c>
      <c r="U8" s="21">
        <v>2003</v>
      </c>
      <c r="V8" s="21">
        <v>116</v>
      </c>
      <c r="W8" t="s">
        <v>30</v>
      </c>
      <c r="X8">
        <f>X7*W3</f>
        <v>3.7592013496820918E-2</v>
      </c>
      <c r="Y8" s="21">
        <v>2003</v>
      </c>
      <c r="Z8" s="21">
        <v>116</v>
      </c>
      <c r="AA8" t="s">
        <v>30</v>
      </c>
      <c r="AB8">
        <f>AB7*AA3</f>
        <v>3.815312759619207E-2</v>
      </c>
      <c r="AC8" s="21">
        <v>2003</v>
      </c>
      <c r="AD8" s="21">
        <v>116</v>
      </c>
      <c r="AE8" t="s">
        <v>30</v>
      </c>
      <c r="AF8">
        <f>AF7*AE3</f>
        <v>3.8465483756853526E-2</v>
      </c>
      <c r="AG8" s="21">
        <v>2003</v>
      </c>
      <c r="AH8" s="21">
        <v>116</v>
      </c>
      <c r="AI8" t="s">
        <v>30</v>
      </c>
      <c r="AJ8">
        <f>AJ7*AI3</f>
        <v>4.0322148085655207E-2</v>
      </c>
      <c r="AK8" s="21">
        <v>2000</v>
      </c>
      <c r="AL8" s="21">
        <v>82</v>
      </c>
    </row>
    <row r="9" spans="1:40">
      <c r="B9">
        <v>9.075471374296816E-2</v>
      </c>
      <c r="C9" s="30">
        <v>0.86501166224388848</v>
      </c>
      <c r="D9">
        <v>32.040236831671251</v>
      </c>
      <c r="E9" s="21">
        <v>2003</v>
      </c>
      <c r="F9" s="21">
        <v>116</v>
      </c>
      <c r="G9" t="s">
        <v>31</v>
      </c>
      <c r="H9">
        <f>G2+H8</f>
        <v>1.1300821979558724</v>
      </c>
      <c r="K9" t="s">
        <v>31</v>
      </c>
      <c r="L9">
        <f>K2+L8</f>
        <v>1.1246775053266767</v>
      </c>
      <c r="O9" t="s">
        <v>31</v>
      </c>
      <c r="P9">
        <f>O2+P8</f>
        <v>1.1338417512639456</v>
      </c>
      <c r="S9" t="s">
        <v>31</v>
      </c>
      <c r="T9">
        <f>S2+T8</f>
        <v>1.1254899219728158</v>
      </c>
      <c r="W9" t="s">
        <v>31</v>
      </c>
      <c r="X9">
        <f>W2+X8</f>
        <v>1.1350623086543257</v>
      </c>
      <c r="AA9" t="s">
        <v>31</v>
      </c>
      <c r="AB9">
        <f>AA2+AB8</f>
        <v>1.1365254632440325</v>
      </c>
      <c r="AE9" t="s">
        <v>31</v>
      </c>
      <c r="AF9">
        <f>AE2+AF8</f>
        <v>1.1347929558445999</v>
      </c>
      <c r="AI9" t="s">
        <v>31</v>
      </c>
      <c r="AJ9">
        <f>AI2+AJ8</f>
        <v>1.1373386624020791</v>
      </c>
    </row>
    <row r="10" spans="1:40">
      <c r="A10" t="s">
        <v>48</v>
      </c>
      <c r="B10" s="19">
        <f>AVERAGE(B2:B9)</f>
        <v>9.3002608974424764E-2</v>
      </c>
      <c r="C10" s="19">
        <f>AVERAGE(C2:C9)</f>
        <v>0.89711446268936512</v>
      </c>
      <c r="D10" s="19">
        <f>AVERAGE(D2:D9)</f>
        <v>77.34574163503126</v>
      </c>
      <c r="E10" s="19">
        <f>AVERAGE(E2:E9)</f>
        <v>1990.625</v>
      </c>
      <c r="F10" s="19">
        <f>AVERAGE(F2:F9)</f>
        <v>48.424999999999997</v>
      </c>
      <c r="G10" t="s">
        <v>32</v>
      </c>
      <c r="H10">
        <f>G2-H8</f>
        <v>1.064872835494441</v>
      </c>
      <c r="K10" t="s">
        <v>32</v>
      </c>
      <c r="L10">
        <f>K2-L8</f>
        <v>1.0434397901515018</v>
      </c>
      <c r="O10" t="s">
        <v>32</v>
      </c>
      <c r="P10">
        <f>O2-P8</f>
        <v>1.1018331126121064</v>
      </c>
      <c r="S10" t="s">
        <v>32</v>
      </c>
      <c r="T10">
        <f>S2-T8</f>
        <v>1.0623353483261808</v>
      </c>
      <c r="W10" t="s">
        <v>32</v>
      </c>
      <c r="X10">
        <f>W2-X8</f>
        <v>1.059878281660684</v>
      </c>
      <c r="AA10" t="s">
        <v>32</v>
      </c>
      <c r="AB10">
        <f>AA2-AB8</f>
        <v>1.0602192080516482</v>
      </c>
      <c r="AE10" t="s">
        <v>32</v>
      </c>
      <c r="AF10">
        <f>AE2-AF8</f>
        <v>1.0578619883308931</v>
      </c>
      <c r="AI10" t="s">
        <v>32</v>
      </c>
      <c r="AJ10">
        <f>AI2-AJ8</f>
        <v>1.0566943662307686</v>
      </c>
    </row>
    <row r="11" spans="1:40">
      <c r="A11" t="s">
        <v>49</v>
      </c>
      <c r="B11" s="19">
        <f>STDEV(B2:B9)</f>
        <v>8.5093331498935672E-3</v>
      </c>
      <c r="C11" s="19">
        <f>STDEV(C2:C9)</f>
        <v>4.1671216504058771E-2</v>
      </c>
      <c r="D11" s="19">
        <f>STDEV(D2:D9)</f>
        <v>106.42373158159738</v>
      </c>
      <c r="E11" s="19">
        <f>STDEV(E2:E9)</f>
        <v>10.432606851323676</v>
      </c>
      <c r="F11" s="19">
        <f>STDEV(F2:F9)</f>
        <v>38.135013907356665</v>
      </c>
      <c r="G11" t="s">
        <v>33</v>
      </c>
      <c r="H11" s="31">
        <f>LN(G2)</f>
        <v>9.3014379857721027E-2</v>
      </c>
      <c r="K11" t="s">
        <v>33</v>
      </c>
      <c r="L11" s="31">
        <f>LN(K2)</f>
        <v>8.0712004634276219E-2</v>
      </c>
      <c r="O11" t="s">
        <v>33</v>
      </c>
      <c r="P11" s="31">
        <f>LN(O2)</f>
        <v>0.11139595444434951</v>
      </c>
      <c r="S11" t="s">
        <v>33</v>
      </c>
      <c r="T11" s="31">
        <f>LN(S2)</f>
        <v>8.9760842629509341E-2</v>
      </c>
      <c r="W11" t="s">
        <v>33</v>
      </c>
      <c r="X11" s="31">
        <f>LN(W2)</f>
        <v>9.3007799685187714E-2</v>
      </c>
      <c r="AA11" t="s">
        <v>33</v>
      </c>
      <c r="AB11" s="31">
        <f>LN(AA2)</f>
        <v>9.3829389109148509E-2</v>
      </c>
      <c r="AE11" t="s">
        <v>33</v>
      </c>
      <c r="AF11" s="31">
        <f>LN(AE2)</f>
        <v>9.1965932298687394E-2</v>
      </c>
      <c r="AI11" t="s">
        <v>33</v>
      </c>
      <c r="AJ11" s="31">
        <f>LN(AI2)</f>
        <v>9.2594235251271209E-2</v>
      </c>
    </row>
    <row r="12" spans="1:40">
      <c r="A12" t="s">
        <v>50</v>
      </c>
      <c r="B12" s="19">
        <f>MIN(B2:B9)</f>
        <v>8.0712004634276219E-2</v>
      </c>
      <c r="C12" s="19">
        <f>MIN(C2:C9)</f>
        <v>0.8470923051929361</v>
      </c>
      <c r="D12" s="19">
        <f>MIN(D2:D9)</f>
        <v>27.699466212664504</v>
      </c>
      <c r="E12" s="19">
        <f>MIN(E2:E9)</f>
        <v>1975</v>
      </c>
      <c r="F12" s="19">
        <f>MIN(F2:F9)</f>
        <v>5.6</v>
      </c>
      <c r="G12" t="s">
        <v>34</v>
      </c>
      <c r="H12" s="31">
        <f>LN(H9)</f>
        <v>0.12229037163258004</v>
      </c>
      <c r="K12" t="s">
        <v>34</v>
      </c>
      <c r="L12" s="31">
        <f>LN(L9)</f>
        <v>0.11749633262915506</v>
      </c>
      <c r="O12" t="s">
        <v>34</v>
      </c>
      <c r="P12" s="31">
        <f>LN(P9)</f>
        <v>0.12561164641771197</v>
      </c>
      <c r="S12" t="s">
        <v>34</v>
      </c>
      <c r="T12" s="31">
        <f>LN(T9)</f>
        <v>0.11821842705784837</v>
      </c>
      <c r="W12" t="s">
        <v>34</v>
      </c>
      <c r="X12" s="31">
        <f>LN(X9)</f>
        <v>0.12668754691935175</v>
      </c>
      <c r="AA12" t="s">
        <v>34</v>
      </c>
      <c r="AB12" s="31">
        <f>LN(AB9)</f>
        <v>0.12797576902562599</v>
      </c>
      <c r="AE12" t="s">
        <v>34</v>
      </c>
      <c r="AF12" s="31">
        <f>LN(AF9)</f>
        <v>0.12645021653516136</v>
      </c>
      <c r="AI12" t="s">
        <v>34</v>
      </c>
      <c r="AJ12" s="31">
        <f>LN(AJ9)</f>
        <v>0.12869102653247858</v>
      </c>
    </row>
    <row r="13" spans="1:40">
      <c r="A13" t="s">
        <v>51</v>
      </c>
      <c r="B13" s="19">
        <f>MAX(B2:B9)</f>
        <v>0.11139595444434951</v>
      </c>
      <c r="C13" s="19">
        <f>MAX(C2:C9)</f>
        <v>0.98550185340617413</v>
      </c>
      <c r="D13" s="19">
        <f>MAX(D2:D9)</f>
        <v>339.87166808820189</v>
      </c>
      <c r="E13" s="19">
        <f>MAX(E2:E9)</f>
        <v>2003</v>
      </c>
      <c r="F13" s="19">
        <f>MAX(F2:F9)</f>
        <v>116</v>
      </c>
      <c r="G13" t="s">
        <v>35</v>
      </c>
      <c r="H13" s="31">
        <f>LN(H10)</f>
        <v>6.2855388740643225E-2</v>
      </c>
      <c r="K13" t="s">
        <v>35</v>
      </c>
      <c r="L13" s="31">
        <f>LN(L10)</f>
        <v>4.2522745967685488E-2</v>
      </c>
      <c r="O13" t="s">
        <v>35</v>
      </c>
      <c r="P13" s="31">
        <f>LN(P10)</f>
        <v>9.6975258801574787E-2</v>
      </c>
      <c r="S13" t="s">
        <v>35</v>
      </c>
      <c r="T13" s="31">
        <f>LN(T10)</f>
        <v>6.0469643526678475E-2</v>
      </c>
      <c r="W13" t="s">
        <v>35</v>
      </c>
      <c r="X13" s="31">
        <f>LN(X10)</f>
        <v>5.8154072908668579E-2</v>
      </c>
      <c r="AA13" t="s">
        <v>35</v>
      </c>
      <c r="AB13" s="31">
        <f>LN(AB10)</f>
        <v>5.8475686792517939E-2</v>
      </c>
      <c r="AE13" t="s">
        <v>35</v>
      </c>
      <c r="AF13" s="31">
        <f>LN(AF10)</f>
        <v>5.6249879115302402E-2</v>
      </c>
      <c r="AI13" t="s">
        <v>35</v>
      </c>
      <c r="AJ13" s="31">
        <f>LN(AJ10)</f>
        <v>5.5145512976015283E-2</v>
      </c>
    </row>
    <row r="14" spans="1:40">
      <c r="A14" t="s">
        <v>52</v>
      </c>
      <c r="B14" s="19">
        <f>ABS(B13-B12)</f>
        <v>3.0683949810073288E-2</v>
      </c>
      <c r="C14" s="19">
        <f>ABS(C13-C12)</f>
        <v>0.13840954821323803</v>
      </c>
      <c r="D14" s="19">
        <f>ABS(D13-D12)</f>
        <v>312.17220187553738</v>
      </c>
      <c r="E14" s="19">
        <f>ABS(E13-E12)</f>
        <v>28</v>
      </c>
      <c r="F14" s="19">
        <f>ABS(F13-F12)</f>
        <v>110.4</v>
      </c>
      <c r="G14" t="s">
        <v>36</v>
      </c>
      <c r="H14" s="31">
        <f>H12-H11</f>
        <v>2.9275991774859011E-2</v>
      </c>
      <c r="K14" t="s">
        <v>36</v>
      </c>
      <c r="L14" s="31">
        <f>L12-L11</f>
        <v>3.6784327994878838E-2</v>
      </c>
      <c r="O14" t="s">
        <v>36</v>
      </c>
      <c r="P14" s="31">
        <f>P12-P11</f>
        <v>1.4215691973362463E-2</v>
      </c>
      <c r="S14" t="s">
        <v>36</v>
      </c>
      <c r="T14" s="31">
        <f>T12-T11</f>
        <v>2.8457584428339025E-2</v>
      </c>
      <c r="W14" t="s">
        <v>36</v>
      </c>
      <c r="X14" s="31">
        <f>X12-X11</f>
        <v>3.3679747234164031E-2</v>
      </c>
      <c r="AA14" t="s">
        <v>36</v>
      </c>
      <c r="AB14" s="31">
        <f>AB12-AB11</f>
        <v>3.4146379916477482E-2</v>
      </c>
      <c r="AE14" t="s">
        <v>36</v>
      </c>
      <c r="AF14" s="31">
        <f>AF12-AF11</f>
        <v>3.4484284236473969E-2</v>
      </c>
      <c r="AI14" t="s">
        <v>36</v>
      </c>
      <c r="AJ14" s="31">
        <f>AJ12-AJ11</f>
        <v>3.6096791281207366E-2</v>
      </c>
    </row>
    <row r="15" spans="1:40">
      <c r="A15" t="s">
        <v>53</v>
      </c>
      <c r="B15" s="19">
        <f>COUNT(B2:B9)</f>
        <v>8</v>
      </c>
      <c r="G15" t="s">
        <v>37</v>
      </c>
      <c r="H15" s="31">
        <f>H11-H13</f>
        <v>3.0158991117077802E-2</v>
      </c>
      <c r="K15" t="s">
        <v>37</v>
      </c>
      <c r="L15" s="31">
        <f>L11-L13</f>
        <v>3.8189258666590731E-2</v>
      </c>
      <c r="O15" t="s">
        <v>37</v>
      </c>
      <c r="P15" s="31">
        <f>P11-P13</f>
        <v>1.442069564277472E-2</v>
      </c>
      <c r="S15" t="s">
        <v>37</v>
      </c>
      <c r="T15" s="31">
        <f>T11-T13</f>
        <v>2.9291199102830866E-2</v>
      </c>
      <c r="W15" t="s">
        <v>37</v>
      </c>
      <c r="X15" s="31">
        <f>X11-X13</f>
        <v>3.4853726776519135E-2</v>
      </c>
      <c r="AA15" t="s">
        <v>37</v>
      </c>
      <c r="AB15" s="31">
        <f>AB11-AB13</f>
        <v>3.535370231663057E-2</v>
      </c>
      <c r="AE15" t="s">
        <v>37</v>
      </c>
      <c r="AF15" s="31">
        <f>AF11-AF13</f>
        <v>3.5716053183384992E-2</v>
      </c>
      <c r="AI15" t="s">
        <v>37</v>
      </c>
      <c r="AJ15" s="31">
        <f>AJ11-AJ13</f>
        <v>3.7448722275255926E-2</v>
      </c>
    </row>
    <row r="16" spans="1:40">
      <c r="G16" t="s">
        <v>38</v>
      </c>
      <c r="H16" s="32">
        <f>AVERAGE(H14:H15)</f>
        <v>2.9717491445968407E-2</v>
      </c>
      <c r="K16" t="s">
        <v>38</v>
      </c>
      <c r="L16" s="32">
        <f>AVERAGE(L14:L15)</f>
        <v>3.7486793330734784E-2</v>
      </c>
      <c r="O16" t="s">
        <v>38</v>
      </c>
      <c r="P16" s="32">
        <f>AVERAGE(P14:P15)</f>
        <v>1.4318193808068591E-2</v>
      </c>
      <c r="S16" t="s">
        <v>38</v>
      </c>
      <c r="T16" s="32">
        <f>AVERAGE(T14:T15)</f>
        <v>2.8874391765584945E-2</v>
      </c>
      <c r="W16" t="s">
        <v>38</v>
      </c>
      <c r="X16" s="32">
        <f>AVERAGE(X14:X15)</f>
        <v>3.426673700534158E-2</v>
      </c>
      <c r="AA16" t="s">
        <v>38</v>
      </c>
      <c r="AB16" s="32">
        <f>AVERAGE(AB14:AB15)</f>
        <v>3.4750041116554026E-2</v>
      </c>
      <c r="AE16" t="s">
        <v>38</v>
      </c>
      <c r="AF16" s="32">
        <f>AVERAGE(AF14:AF15)</f>
        <v>3.5100168709929477E-2</v>
      </c>
      <c r="AI16" t="s">
        <v>38</v>
      </c>
      <c r="AJ16" s="32">
        <f>AVERAGE(AJ14:AJ15)</f>
        <v>3.6772756778231649E-2</v>
      </c>
    </row>
    <row r="17" spans="7:36">
      <c r="G17" t="s">
        <v>39</v>
      </c>
      <c r="H17">
        <f>TINV(0.3173,H5)</f>
        <v>1.0905949072090753</v>
      </c>
      <c r="K17" t="s">
        <v>39</v>
      </c>
      <c r="L17">
        <f>TINV(0.3173,L5)</f>
        <v>1.1105333943044307</v>
      </c>
      <c r="O17" t="s">
        <v>39</v>
      </c>
      <c r="P17">
        <f>TINV(0.3173,P5)</f>
        <v>1.1105333943044307</v>
      </c>
      <c r="S17" t="s">
        <v>39</v>
      </c>
      <c r="T17">
        <f>TINV(0.3173,T5)</f>
        <v>1.1105333943044307</v>
      </c>
      <c r="W17" t="s">
        <v>39</v>
      </c>
      <c r="X17">
        <f>TINV(0.3173,X5)</f>
        <v>1.1105333943044307</v>
      </c>
      <c r="AA17" t="s">
        <v>39</v>
      </c>
      <c r="AB17">
        <f>TINV(0.3173,AB5)</f>
        <v>1.1105333943044307</v>
      </c>
      <c r="AE17" t="s">
        <v>39</v>
      </c>
      <c r="AF17">
        <f>TINV(0.3173,AF5)</f>
        <v>1.1105333943044307</v>
      </c>
      <c r="AI17" t="s">
        <v>39</v>
      </c>
      <c r="AJ17">
        <f>TINV(0.3173,AJ5)</f>
        <v>1.1105333943044307</v>
      </c>
    </row>
    <row r="18" spans="7:36">
      <c r="G18" t="s">
        <v>40</v>
      </c>
      <c r="H18">
        <f>H17*G3</f>
        <v>1.4129981636083625E-2</v>
      </c>
      <c r="K18" t="s">
        <v>40</v>
      </c>
      <c r="L18">
        <f>L17*K3</f>
        <v>1.7030761084454213E-2</v>
      </c>
      <c r="O18" t="s">
        <v>40</v>
      </c>
      <c r="P18">
        <f>P17*O3</f>
        <v>6.7103250792149823E-3</v>
      </c>
      <c r="S18" t="s">
        <v>40</v>
      </c>
      <c r="T18">
        <f>T17*S3</f>
        <v>1.3239792045445023E-2</v>
      </c>
      <c r="W18" t="s">
        <v>40</v>
      </c>
      <c r="X18">
        <f>X17*W3</f>
        <v>1.5761659450106717E-2</v>
      </c>
      <c r="AA18" t="s">
        <v>40</v>
      </c>
      <c r="AB18">
        <f>AB17*AA3</f>
        <v>1.5996924564269578E-2</v>
      </c>
      <c r="AE18" t="s">
        <v>40</v>
      </c>
      <c r="AF18">
        <f>AF17*AE3</f>
        <v>1.6127889920299388E-2</v>
      </c>
      <c r="AI18" t="s">
        <v>40</v>
      </c>
      <c r="AJ18">
        <f>AJ17*AI3</f>
        <v>1.6906356092807225E-2</v>
      </c>
    </row>
    <row r="19" spans="7:36">
      <c r="G19" t="s">
        <v>41</v>
      </c>
      <c r="H19">
        <f>G2+H18</f>
        <v>1.1116074983612403</v>
      </c>
      <c r="K19" t="s">
        <v>41</v>
      </c>
      <c r="L19">
        <f>K2+L18</f>
        <v>1.1010894088235434</v>
      </c>
      <c r="O19" t="s">
        <v>41</v>
      </c>
      <c r="P19">
        <f>O2+P18</f>
        <v>1.1245477570172409</v>
      </c>
      <c r="S19" t="s">
        <v>41</v>
      </c>
      <c r="T19">
        <f>S2+T18</f>
        <v>1.1071524271949433</v>
      </c>
      <c r="W19" t="s">
        <v>41</v>
      </c>
      <c r="X19">
        <f>W2+X18</f>
        <v>1.1132319546076115</v>
      </c>
      <c r="AA19" t="s">
        <v>41</v>
      </c>
      <c r="AB19">
        <f>AA2+AB18</f>
        <v>1.1143692602121098</v>
      </c>
      <c r="AE19" t="s">
        <v>41</v>
      </c>
      <c r="AF19">
        <f>AE2+AF18</f>
        <v>1.112455362008046</v>
      </c>
      <c r="AI19" t="s">
        <v>41</v>
      </c>
      <c r="AJ19">
        <f>AI2+AJ18</f>
        <v>1.1139228704092312</v>
      </c>
    </row>
    <row r="20" spans="7:36">
      <c r="G20" t="s">
        <v>42</v>
      </c>
      <c r="H20">
        <f>G2-H18</f>
        <v>1.0833475350890731</v>
      </c>
      <c r="K20" t="s">
        <v>42</v>
      </c>
      <c r="L20">
        <f>K2-L18</f>
        <v>1.067027886654635</v>
      </c>
      <c r="O20" t="s">
        <v>42</v>
      </c>
      <c r="P20">
        <f>O2-P18</f>
        <v>1.1111271068588111</v>
      </c>
      <c r="S20" t="s">
        <v>42</v>
      </c>
      <c r="T20">
        <f>S2-T18</f>
        <v>1.0806728431040533</v>
      </c>
      <c r="W20" t="s">
        <v>42</v>
      </c>
      <c r="X20">
        <f>W2-X18</f>
        <v>1.0817086357073982</v>
      </c>
      <c r="AA20" t="s">
        <v>42</v>
      </c>
      <c r="AB20">
        <f>AA2-AB18</f>
        <v>1.0823754110835708</v>
      </c>
      <c r="AE20" t="s">
        <v>42</v>
      </c>
      <c r="AF20">
        <f>AE2-AF18</f>
        <v>1.080199582167447</v>
      </c>
      <c r="AI20" t="s">
        <v>42</v>
      </c>
      <c r="AJ20">
        <f>AI2-AJ18</f>
        <v>1.0801101582236166</v>
      </c>
    </row>
    <row r="21" spans="7:36">
      <c r="G21" t="s">
        <v>33</v>
      </c>
      <c r="H21" s="31">
        <f>LN(G2)</f>
        <v>9.3014379857721027E-2</v>
      </c>
      <c r="K21" t="s">
        <v>33</v>
      </c>
      <c r="L21" s="31">
        <f>LN(K2)</f>
        <v>8.0712004634276219E-2</v>
      </c>
      <c r="O21" t="s">
        <v>33</v>
      </c>
      <c r="P21" s="31">
        <f>LN(O2)</f>
        <v>0.11139595444434951</v>
      </c>
      <c r="S21" t="s">
        <v>33</v>
      </c>
      <c r="T21" s="31">
        <f>LN(S2)</f>
        <v>8.9760842629509341E-2</v>
      </c>
      <c r="W21" t="s">
        <v>33</v>
      </c>
      <c r="X21" s="31">
        <f>LN(W2)</f>
        <v>9.3007799685187714E-2</v>
      </c>
      <c r="AA21" t="s">
        <v>33</v>
      </c>
      <c r="AB21" s="31">
        <f>LN(AA2)</f>
        <v>9.3829389109148509E-2</v>
      </c>
      <c r="AE21" t="s">
        <v>33</v>
      </c>
      <c r="AF21" s="31">
        <f>LN(AE2)</f>
        <v>9.1965932298687394E-2</v>
      </c>
      <c r="AI21" t="s">
        <v>33</v>
      </c>
      <c r="AJ21" s="31">
        <f>LN(AI2)</f>
        <v>9.2594235251271209E-2</v>
      </c>
    </row>
    <row r="22" spans="7:36">
      <c r="G22" t="s">
        <v>43</v>
      </c>
      <c r="H22" s="31">
        <f>LN(H19)</f>
        <v>0.10580716442053158</v>
      </c>
      <c r="K22" t="s">
        <v>43</v>
      </c>
      <c r="L22" s="31">
        <f>LN(L19)</f>
        <v>9.6300061367638454E-2</v>
      </c>
      <c r="O22" t="s">
        <v>43</v>
      </c>
      <c r="P22" s="31">
        <f>LN(P19)</f>
        <v>0.1173809610727779</v>
      </c>
      <c r="S22" t="s">
        <v>43</v>
      </c>
      <c r="T22" s="31">
        <f>LN(T19)</f>
        <v>0.10179133819059721</v>
      </c>
      <c r="W22" t="s">
        <v>43</v>
      </c>
      <c r="X22" s="31">
        <f>LN(X19)</f>
        <v>0.10726745543872268</v>
      </c>
      <c r="AA22" t="s">
        <v>43</v>
      </c>
      <c r="AB22" s="31">
        <f>LN(AB19)</f>
        <v>0.10828855894302133</v>
      </c>
      <c r="AE22" t="s">
        <v>43</v>
      </c>
      <c r="AF22" s="31">
        <f>LN(AF19)</f>
        <v>0.10656961021555598</v>
      </c>
      <c r="AI22" t="s">
        <v>43</v>
      </c>
      <c r="AJ22" s="31">
        <f>LN(AJ19)</f>
        <v>0.10788790249163807</v>
      </c>
    </row>
    <row r="23" spans="7:36">
      <c r="G23" t="s">
        <v>44</v>
      </c>
      <c r="H23" s="31">
        <f>LN(H20)</f>
        <v>8.0055816900600693E-2</v>
      </c>
      <c r="K23" t="s">
        <v>44</v>
      </c>
      <c r="L23" s="31">
        <f>LN(L20)</f>
        <v>6.4877107549442481E-2</v>
      </c>
      <c r="O23" t="s">
        <v>44</v>
      </c>
      <c r="P23" s="31">
        <f>LN(P20)</f>
        <v>0.1053749117271324</v>
      </c>
      <c r="S23" t="s">
        <v>44</v>
      </c>
      <c r="T23" s="31">
        <f>LN(T20)</f>
        <v>7.7583850024526113E-2</v>
      </c>
      <c r="W23" t="s">
        <v>44</v>
      </c>
      <c r="X23" s="31">
        <f>LN(X20)</f>
        <v>7.8541861081052336E-2</v>
      </c>
      <c r="AA23" t="s">
        <v>44</v>
      </c>
      <c r="AB23" s="31">
        <f>LN(AB20)</f>
        <v>7.9158080583488707E-2</v>
      </c>
      <c r="AE23" t="s">
        <v>44</v>
      </c>
      <c r="AF23" s="31">
        <f>LN(AF20)</f>
        <v>7.7145822366216962E-2</v>
      </c>
      <c r="AI23" t="s">
        <v>44</v>
      </c>
      <c r="AJ23" s="31">
        <f>LN(AJ20)</f>
        <v>7.7063034289850299E-2</v>
      </c>
    </row>
    <row r="24" spans="7:36">
      <c r="G24" t="s">
        <v>45</v>
      </c>
      <c r="H24" s="31">
        <f>H22-H21</f>
        <v>1.279278456281055E-2</v>
      </c>
      <c r="K24" t="s">
        <v>45</v>
      </c>
      <c r="L24" s="31">
        <f>L22-L21</f>
        <v>1.5588056733362235E-2</v>
      </c>
      <c r="O24" t="s">
        <v>45</v>
      </c>
      <c r="P24" s="31">
        <f>P22-P21</f>
        <v>5.9850066284283937E-3</v>
      </c>
      <c r="S24" t="s">
        <v>45</v>
      </c>
      <c r="T24" s="31">
        <f>T22-T21</f>
        <v>1.2030495561087873E-2</v>
      </c>
      <c r="W24" t="s">
        <v>45</v>
      </c>
      <c r="X24" s="31">
        <f>X22-X21</f>
        <v>1.4259655753534967E-2</v>
      </c>
      <c r="AA24" t="s">
        <v>45</v>
      </c>
      <c r="AB24" s="31">
        <f>AB22-AB21</f>
        <v>1.4459169833872826E-2</v>
      </c>
      <c r="AE24" t="s">
        <v>45</v>
      </c>
      <c r="AF24" s="31">
        <f>AF22-AF21</f>
        <v>1.460367791686859E-2</v>
      </c>
      <c r="AI24" t="s">
        <v>45</v>
      </c>
      <c r="AJ24" s="31">
        <f>AJ22-AJ21</f>
        <v>1.5293667240366862E-2</v>
      </c>
    </row>
    <row r="25" spans="7:36">
      <c r="G25" t="s">
        <v>46</v>
      </c>
      <c r="H25" s="31">
        <f>H21-H23</f>
        <v>1.2958562957120334E-2</v>
      </c>
      <c r="K25" t="s">
        <v>46</v>
      </c>
      <c r="L25" s="31">
        <f>L21-L23</f>
        <v>1.5834897084833738E-2</v>
      </c>
      <c r="O25" t="s">
        <v>46</v>
      </c>
      <c r="P25" s="31">
        <f>P21-P23</f>
        <v>6.0210427172171094E-3</v>
      </c>
      <c r="S25" t="s">
        <v>46</v>
      </c>
      <c r="T25" s="31">
        <f>T21-T23</f>
        <v>1.2176992604983228E-2</v>
      </c>
      <c r="W25" t="s">
        <v>46</v>
      </c>
      <c r="X25" s="31">
        <f>X21-X23</f>
        <v>1.4465938604135378E-2</v>
      </c>
      <c r="AA25" t="s">
        <v>46</v>
      </c>
      <c r="AB25" s="31">
        <f>AB21-AB23</f>
        <v>1.4671308525659801E-2</v>
      </c>
      <c r="AE25" t="s">
        <v>46</v>
      </c>
      <c r="AF25" s="31">
        <f>AF21-AF23</f>
        <v>1.4820109932470432E-2</v>
      </c>
      <c r="AI25" t="s">
        <v>46</v>
      </c>
      <c r="AJ25" s="31">
        <f>AJ21-AJ23</f>
        <v>1.553120096142091E-2</v>
      </c>
    </row>
    <row r="26" spans="7:36">
      <c r="G26" t="s">
        <v>47</v>
      </c>
      <c r="H26" s="32">
        <f>AVERAGE(H24:H25)</f>
        <v>1.2875673759965442E-2</v>
      </c>
      <c r="K26" t="s">
        <v>47</v>
      </c>
      <c r="L26" s="32">
        <f>AVERAGE(L24:L25)</f>
        <v>1.5711476909097986E-2</v>
      </c>
      <c r="O26" t="s">
        <v>47</v>
      </c>
      <c r="P26" s="32">
        <f>AVERAGE(P24:P25)</f>
        <v>6.0030246728227515E-3</v>
      </c>
      <c r="S26" t="s">
        <v>47</v>
      </c>
      <c r="T26" s="32">
        <f>AVERAGE(T24:T25)</f>
        <v>1.210374408303555E-2</v>
      </c>
      <c r="W26" t="s">
        <v>47</v>
      </c>
      <c r="X26" s="32">
        <f>AVERAGE(X24:X25)</f>
        <v>1.4362797178835172E-2</v>
      </c>
      <c r="AA26" t="s">
        <v>47</v>
      </c>
      <c r="AB26" s="32">
        <f>AVERAGE(AB24:AB25)</f>
        <v>1.4565239179766314E-2</v>
      </c>
      <c r="AE26" t="s">
        <v>47</v>
      </c>
      <c r="AF26" s="32">
        <f>AVERAGE(AF24:AF25)</f>
        <v>1.4711893924669511E-2</v>
      </c>
      <c r="AI26" t="s">
        <v>47</v>
      </c>
      <c r="AJ26" s="32">
        <f>AVERAGE(AJ24:AJ25)</f>
        <v>1.5412434100893886E-2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B9"/>
  <sheetViews>
    <sheetView workbookViewId="0">
      <selection sqref="A1:B9"/>
    </sheetView>
  </sheetViews>
  <sheetFormatPr defaultRowHeight="15"/>
  <sheetData>
    <row r="1" spans="1:2">
      <c r="A1" t="s">
        <v>24</v>
      </c>
      <c r="B1" t="s">
        <v>25</v>
      </c>
    </row>
    <row r="2" spans="1:2">
      <c r="A2" s="21">
        <v>1975</v>
      </c>
      <c r="B2" s="21">
        <v>5.6</v>
      </c>
    </row>
    <row r="3" spans="1:2">
      <c r="A3" s="21">
        <v>1977</v>
      </c>
      <c r="B3" s="21">
        <v>18</v>
      </c>
    </row>
    <row r="4" spans="1:2">
      <c r="A4" s="21">
        <v>1986</v>
      </c>
      <c r="B4" s="21">
        <v>13.8</v>
      </c>
    </row>
    <row r="5" spans="1:2">
      <c r="A5" s="21">
        <v>1991</v>
      </c>
      <c r="B5" s="21">
        <v>35</v>
      </c>
    </row>
    <row r="6" spans="1:2">
      <c r="A6" s="21">
        <v>1996</v>
      </c>
      <c r="B6" s="21">
        <v>50</v>
      </c>
    </row>
    <row r="7" spans="1:2">
      <c r="A7" s="21">
        <v>1997</v>
      </c>
      <c r="B7" s="21">
        <v>67</v>
      </c>
    </row>
    <row r="8" spans="1:2">
      <c r="A8" s="21">
        <v>2000</v>
      </c>
      <c r="B8" s="21">
        <v>82</v>
      </c>
    </row>
    <row r="9" spans="1:2">
      <c r="A9" s="21">
        <v>2003</v>
      </c>
      <c r="B9" s="21">
        <v>116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/>
  <dimension ref="A7:L64"/>
  <sheetViews>
    <sheetView workbookViewId="0">
      <selection activeCell="I11" sqref="I11"/>
    </sheetView>
  </sheetViews>
  <sheetFormatPr defaultRowHeight="15"/>
  <sheetData>
    <row r="7" spans="1:12">
      <c r="A7" s="12" t="s">
        <v>6</v>
      </c>
      <c r="B7" s="12" t="s">
        <v>10</v>
      </c>
      <c r="G7" s="19" t="s">
        <v>14</v>
      </c>
      <c r="H7" s="19" t="s">
        <v>15</v>
      </c>
      <c r="I7" s="19" t="s">
        <v>16</v>
      </c>
      <c r="J7" s="19" t="s">
        <v>17</v>
      </c>
      <c r="K7" s="19" t="s">
        <v>18</v>
      </c>
      <c r="L7" s="19" t="s">
        <v>19</v>
      </c>
    </row>
    <row r="8" spans="1:12">
      <c r="A8" s="14">
        <v>1884</v>
      </c>
      <c r="B8" s="15"/>
      <c r="G8">
        <v>1</v>
      </c>
      <c r="H8" s="20" t="s">
        <v>20</v>
      </c>
      <c r="I8" t="s">
        <v>21</v>
      </c>
      <c r="J8" t="s">
        <v>22</v>
      </c>
      <c r="K8" t="s">
        <v>23</v>
      </c>
    </row>
    <row r="9" spans="1:12">
      <c r="A9" s="14">
        <v>1890</v>
      </c>
      <c r="B9" s="15"/>
    </row>
    <row r="10" spans="1:12">
      <c r="A10" s="14">
        <v>1901</v>
      </c>
      <c r="B10" s="15"/>
    </row>
    <row r="11" spans="1:12">
      <c r="A11" s="14">
        <v>1911</v>
      </c>
      <c r="B11" s="15"/>
    </row>
    <row r="12" spans="1:12">
      <c r="A12" s="14">
        <v>1914</v>
      </c>
      <c r="B12" s="15"/>
    </row>
    <row r="13" spans="1:12">
      <c r="A13" s="14">
        <v>1920</v>
      </c>
      <c r="B13" s="15"/>
    </row>
    <row r="14" spans="1:12">
      <c r="A14" s="14">
        <v>1935</v>
      </c>
      <c r="B14" s="15"/>
    </row>
    <row r="15" spans="1:12">
      <c r="A15" s="14">
        <v>1937</v>
      </c>
      <c r="B15" s="15"/>
    </row>
    <row r="16" spans="1:12">
      <c r="A16" s="14">
        <v>1940</v>
      </c>
      <c r="B16" s="15"/>
    </row>
    <row r="17" spans="1:2">
      <c r="A17" s="14">
        <v>1941</v>
      </c>
      <c r="B17" s="15"/>
    </row>
    <row r="18" spans="1:2">
      <c r="A18" s="14">
        <v>1942</v>
      </c>
      <c r="B18" s="15"/>
    </row>
    <row r="19" spans="1:2">
      <c r="A19" s="14">
        <v>1943</v>
      </c>
      <c r="B19" s="15"/>
    </row>
    <row r="20" spans="1:2">
      <c r="A20" s="14">
        <v>1945</v>
      </c>
      <c r="B20" s="15"/>
    </row>
    <row r="21" spans="1:2">
      <c r="A21" s="14">
        <v>1946</v>
      </c>
      <c r="B21" s="15"/>
    </row>
    <row r="22" spans="1:2">
      <c r="A22" s="14">
        <v>1947</v>
      </c>
      <c r="B22" s="15"/>
    </row>
    <row r="23" spans="1:2">
      <c r="A23" s="14">
        <v>1950</v>
      </c>
      <c r="B23" s="15"/>
    </row>
    <row r="24" spans="1:2">
      <c r="A24" s="14">
        <v>1952</v>
      </c>
      <c r="B24" s="15"/>
    </row>
    <row r="25" spans="1:2">
      <c r="A25" s="14">
        <v>1955</v>
      </c>
      <c r="B25" s="15"/>
    </row>
    <row r="26" spans="1:2">
      <c r="A26" s="14">
        <v>1956</v>
      </c>
      <c r="B26" s="15"/>
    </row>
    <row r="27" spans="1:2">
      <c r="A27" s="14">
        <v>1960</v>
      </c>
      <c r="B27" s="15"/>
    </row>
    <row r="28" spans="1:2">
      <c r="A28" s="14">
        <v>1962</v>
      </c>
      <c r="B28" s="15"/>
    </row>
    <row r="29" spans="1:2">
      <c r="A29" s="14">
        <v>1965</v>
      </c>
      <c r="B29" s="15"/>
    </row>
    <row r="30" spans="1:2">
      <c r="A30" s="14">
        <v>1968</v>
      </c>
      <c r="B30" s="15"/>
    </row>
    <row r="31" spans="1:2">
      <c r="A31" s="14">
        <v>1970</v>
      </c>
      <c r="B31" s="15"/>
    </row>
    <row r="32" spans="1:2">
      <c r="A32" s="14">
        <v>1972</v>
      </c>
      <c r="B32" s="12"/>
    </row>
    <row r="33" spans="1:2">
      <c r="A33" s="14">
        <v>1973</v>
      </c>
      <c r="B33" s="12"/>
    </row>
    <row r="34" spans="1:2">
      <c r="A34" s="14">
        <v>1975</v>
      </c>
      <c r="B34" s="14">
        <v>5.6</v>
      </c>
    </row>
    <row r="35" spans="1:2">
      <c r="A35" s="14">
        <v>1977</v>
      </c>
      <c r="B35" s="14">
        <v>18</v>
      </c>
    </row>
    <row r="36" spans="1:2">
      <c r="A36" s="14">
        <v>1978</v>
      </c>
      <c r="B36" s="14"/>
    </row>
    <row r="37" spans="1:2">
      <c r="A37" s="14">
        <v>1979</v>
      </c>
      <c r="B37" s="14"/>
    </row>
    <row r="38" spans="1:2">
      <c r="A38" s="14">
        <v>1980</v>
      </c>
      <c r="B38" s="14"/>
    </row>
    <row r="39" spans="1:2">
      <c r="A39" s="14">
        <v>1981</v>
      </c>
      <c r="B39" s="14"/>
    </row>
    <row r="40" spans="1:2">
      <c r="A40" s="14">
        <v>1982</v>
      </c>
      <c r="B40" s="14"/>
    </row>
    <row r="41" spans="1:2">
      <c r="A41" s="14">
        <v>1983</v>
      </c>
      <c r="B41" s="14"/>
    </row>
    <row r="42" spans="1:2">
      <c r="A42" s="14">
        <v>1984</v>
      </c>
      <c r="B42" s="14"/>
    </row>
    <row r="43" spans="1:2">
      <c r="A43" s="14">
        <v>1985</v>
      </c>
      <c r="B43" s="14"/>
    </row>
    <row r="44" spans="1:2">
      <c r="A44" s="14">
        <v>1986</v>
      </c>
      <c r="B44" s="14">
        <v>13.8</v>
      </c>
    </row>
    <row r="45" spans="1:2">
      <c r="A45" s="14">
        <v>1987</v>
      </c>
      <c r="B45" s="14"/>
    </row>
    <row r="46" spans="1:2">
      <c r="A46" s="14">
        <v>1988</v>
      </c>
      <c r="B46" s="14"/>
    </row>
    <row r="47" spans="1:2">
      <c r="A47" s="14">
        <v>1989</v>
      </c>
      <c r="B47" s="14"/>
    </row>
    <row r="48" spans="1:2">
      <c r="A48" s="14">
        <v>1990</v>
      </c>
      <c r="B48" s="14"/>
    </row>
    <row r="49" spans="1:2">
      <c r="A49" s="14">
        <v>1991</v>
      </c>
      <c r="B49" s="14">
        <v>35</v>
      </c>
    </row>
    <row r="50" spans="1:2">
      <c r="A50" s="14">
        <v>1992</v>
      </c>
      <c r="B50" s="14"/>
    </row>
    <row r="51" spans="1:2">
      <c r="A51" s="14">
        <v>1993</v>
      </c>
      <c r="B51" s="14"/>
    </row>
    <row r="52" spans="1:2">
      <c r="A52" s="14">
        <v>1994</v>
      </c>
      <c r="B52" s="14"/>
    </row>
    <row r="53" spans="1:2">
      <c r="A53" s="14">
        <v>1995</v>
      </c>
      <c r="B53" s="14"/>
    </row>
    <row r="54" spans="1:2">
      <c r="A54" s="14">
        <v>1996</v>
      </c>
      <c r="B54" s="14">
        <v>50</v>
      </c>
    </row>
    <row r="55" spans="1:2">
      <c r="A55" s="14">
        <v>1997</v>
      </c>
      <c r="B55" s="14">
        <v>67</v>
      </c>
    </row>
    <row r="56" spans="1:2">
      <c r="A56" s="14">
        <v>1998</v>
      </c>
      <c r="B56" s="14"/>
    </row>
    <row r="57" spans="1:2">
      <c r="A57" s="14">
        <v>1999</v>
      </c>
      <c r="B57" s="14"/>
    </row>
    <row r="58" spans="1:2">
      <c r="A58" s="14">
        <v>1999</v>
      </c>
      <c r="B58" s="14"/>
    </row>
    <row r="59" spans="1:2">
      <c r="A59" s="14">
        <v>2000</v>
      </c>
      <c r="B59" s="14">
        <v>82</v>
      </c>
    </row>
    <row r="60" spans="1:2">
      <c r="A60" s="14">
        <v>2001</v>
      </c>
      <c r="B60" s="14"/>
    </row>
    <row r="61" spans="1:2">
      <c r="A61" s="14">
        <v>2002</v>
      </c>
      <c r="B61" s="14"/>
    </row>
    <row r="62" spans="1:2">
      <c r="A62" s="14">
        <v>2003</v>
      </c>
      <c r="B62" s="14">
        <v>116</v>
      </c>
    </row>
    <row r="63" spans="1:2">
      <c r="A63" s="14">
        <v>2004</v>
      </c>
      <c r="B63" s="14"/>
    </row>
    <row r="64" spans="1:2">
      <c r="A64" s="14">
        <v>2005</v>
      </c>
      <c r="B64" s="14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/>
  <dimension ref="A1:I64"/>
  <sheetViews>
    <sheetView workbookViewId="0">
      <selection activeCell="K11" sqref="K11"/>
    </sheetView>
  </sheetViews>
  <sheetFormatPr defaultRowHeight="15"/>
  <sheetData>
    <row r="1" spans="1:9">
      <c r="H1" s="1" t="s">
        <v>0</v>
      </c>
      <c r="I1" s="2">
        <v>1960</v>
      </c>
    </row>
    <row r="2" spans="1:9" ht="30">
      <c r="H2" s="3" t="s">
        <v>1</v>
      </c>
      <c r="I2" s="4">
        <f>G23+((G30-G23)/(F30-F23))*(1960-F23)</f>
        <v>0</v>
      </c>
    </row>
    <row r="3" spans="1:9" ht="24">
      <c r="H3" s="5" t="s">
        <v>2</v>
      </c>
      <c r="I3" s="6">
        <v>70</v>
      </c>
    </row>
    <row r="4" spans="1:9" ht="22.5">
      <c r="F4" s="22" t="s">
        <v>3</v>
      </c>
      <c r="G4" s="23"/>
      <c r="H4" s="7" t="s">
        <v>4</v>
      </c>
      <c r="I4" s="6">
        <v>9</v>
      </c>
    </row>
    <row r="5" spans="1:9" ht="30.75" thickBot="1">
      <c r="F5" s="8"/>
      <c r="G5" s="9"/>
      <c r="H5" s="3" t="s">
        <v>5</v>
      </c>
      <c r="I5" s="6">
        <f>I3*(I4-1)</f>
        <v>560</v>
      </c>
    </row>
    <row r="6" spans="1:9" ht="15.75" thickTop="1">
      <c r="A6" s="10" t="s">
        <v>6</v>
      </c>
      <c r="B6" s="24" t="s">
        <v>7</v>
      </c>
      <c r="C6" s="24"/>
      <c r="D6" s="24"/>
      <c r="F6" s="25" t="s">
        <v>8</v>
      </c>
      <c r="G6" s="25"/>
      <c r="H6" s="25" t="s">
        <v>8</v>
      </c>
      <c r="I6" s="25"/>
    </row>
    <row r="7" spans="1:9">
      <c r="A7" s="11"/>
      <c r="B7" s="12" t="s">
        <v>9</v>
      </c>
      <c r="C7" s="12" t="s">
        <v>10</v>
      </c>
      <c r="D7" s="12" t="s">
        <v>11</v>
      </c>
      <c r="F7" s="13" t="s">
        <v>6</v>
      </c>
      <c r="G7" s="13" t="s">
        <v>12</v>
      </c>
      <c r="H7" s="13" t="s">
        <v>6</v>
      </c>
      <c r="I7" s="13" t="s">
        <v>13</v>
      </c>
    </row>
    <row r="8" spans="1:9">
      <c r="A8" s="14">
        <v>1884</v>
      </c>
      <c r="B8" s="15"/>
      <c r="C8" s="15"/>
      <c r="D8" s="15"/>
      <c r="F8" s="16">
        <f>A8</f>
        <v>1884</v>
      </c>
      <c r="G8" s="16"/>
      <c r="H8" s="16"/>
      <c r="I8" s="17"/>
    </row>
    <row r="9" spans="1:9">
      <c r="A9" s="14">
        <v>1890</v>
      </c>
      <c r="B9" s="15"/>
      <c r="C9" s="15"/>
      <c r="D9" s="15"/>
      <c r="F9" s="16">
        <f t="shared" ref="F9:F64" si="0">A9</f>
        <v>1890</v>
      </c>
      <c r="G9" s="16"/>
      <c r="H9" s="16"/>
      <c r="I9" s="17"/>
    </row>
    <row r="10" spans="1:9">
      <c r="A10" s="14">
        <v>1901</v>
      </c>
      <c r="B10" s="15"/>
      <c r="C10" s="15"/>
      <c r="D10" s="15"/>
      <c r="F10" s="16">
        <f t="shared" si="0"/>
        <v>1901</v>
      </c>
      <c r="G10" s="16"/>
      <c r="H10" s="16"/>
      <c r="I10" s="17"/>
    </row>
    <row r="11" spans="1:9">
      <c r="A11" s="14">
        <v>1911</v>
      </c>
      <c r="B11" s="15"/>
      <c r="C11" s="15"/>
      <c r="D11" s="15"/>
      <c r="F11" s="16">
        <f t="shared" si="0"/>
        <v>1911</v>
      </c>
      <c r="G11" s="16"/>
      <c r="H11" s="16"/>
      <c r="I11" s="17"/>
    </row>
    <row r="12" spans="1:9">
      <c r="A12" s="14">
        <v>1914</v>
      </c>
      <c r="B12" s="15"/>
      <c r="C12" s="15"/>
      <c r="D12" s="15"/>
      <c r="F12" s="16">
        <f t="shared" si="0"/>
        <v>1914</v>
      </c>
      <c r="G12" s="16"/>
      <c r="H12" s="16"/>
      <c r="I12" s="17"/>
    </row>
    <row r="13" spans="1:9">
      <c r="A13" s="14">
        <v>1920</v>
      </c>
      <c r="B13" s="15"/>
      <c r="C13" s="15"/>
      <c r="D13" s="15"/>
      <c r="F13" s="16">
        <f t="shared" si="0"/>
        <v>1920</v>
      </c>
      <c r="G13" s="16"/>
      <c r="H13" s="16"/>
      <c r="I13" s="17"/>
    </row>
    <row r="14" spans="1:9">
      <c r="A14" s="14">
        <v>1935</v>
      </c>
      <c r="B14" s="15"/>
      <c r="C14" s="15"/>
      <c r="D14" s="15"/>
      <c r="F14" s="16">
        <f t="shared" si="0"/>
        <v>1935</v>
      </c>
      <c r="G14" s="16"/>
      <c r="H14" s="16"/>
      <c r="I14" s="17"/>
    </row>
    <row r="15" spans="1:9">
      <c r="A15" s="14">
        <v>1937</v>
      </c>
      <c r="B15" s="15"/>
      <c r="C15" s="15"/>
      <c r="D15" s="15"/>
      <c r="F15" s="16">
        <f t="shared" si="0"/>
        <v>1937</v>
      </c>
      <c r="G15" s="16"/>
      <c r="H15" s="16"/>
      <c r="I15" s="17"/>
    </row>
    <row r="16" spans="1:9">
      <c r="A16" s="14">
        <v>1940</v>
      </c>
      <c r="B16" s="15"/>
      <c r="C16" s="15"/>
      <c r="D16" s="15"/>
      <c r="F16" s="16">
        <f t="shared" si="0"/>
        <v>1940</v>
      </c>
      <c r="G16" s="16"/>
      <c r="H16" s="16"/>
      <c r="I16" s="17"/>
    </row>
    <row r="17" spans="1:9">
      <c r="A17" s="14">
        <v>1941</v>
      </c>
      <c r="B17" s="15"/>
      <c r="C17" s="15"/>
      <c r="D17" s="15"/>
      <c r="F17" s="16">
        <f t="shared" si="0"/>
        <v>1941</v>
      </c>
      <c r="G17" s="16"/>
      <c r="H17" s="16"/>
      <c r="I17" s="17"/>
    </row>
    <row r="18" spans="1:9">
      <c r="A18" s="14">
        <v>1942</v>
      </c>
      <c r="B18" s="15"/>
      <c r="C18" s="15"/>
      <c r="D18" s="15"/>
      <c r="F18" s="16">
        <f t="shared" si="0"/>
        <v>1942</v>
      </c>
      <c r="G18" s="16"/>
      <c r="H18" s="16"/>
      <c r="I18" s="17"/>
    </row>
    <row r="19" spans="1:9">
      <c r="A19" s="14">
        <v>1943</v>
      </c>
      <c r="B19" s="15"/>
      <c r="C19" s="15"/>
      <c r="D19" s="15"/>
      <c r="F19" s="16">
        <f t="shared" si="0"/>
        <v>1943</v>
      </c>
      <c r="G19" s="16"/>
      <c r="H19" s="16"/>
      <c r="I19" s="17"/>
    </row>
    <row r="20" spans="1:9">
      <c r="A20" s="14">
        <v>1945</v>
      </c>
      <c r="B20" s="15"/>
      <c r="C20" s="15"/>
      <c r="D20" s="15"/>
      <c r="F20" s="16">
        <f t="shared" si="0"/>
        <v>1945</v>
      </c>
      <c r="G20" s="16"/>
      <c r="H20" s="16"/>
      <c r="I20" s="17"/>
    </row>
    <row r="21" spans="1:9">
      <c r="A21" s="14">
        <v>1946</v>
      </c>
      <c r="B21" s="15"/>
      <c r="C21" s="15"/>
      <c r="D21" s="15"/>
      <c r="F21" s="16">
        <f t="shared" si="0"/>
        <v>1946</v>
      </c>
      <c r="G21" s="16"/>
      <c r="H21" s="16"/>
      <c r="I21" s="17"/>
    </row>
    <row r="22" spans="1:9">
      <c r="A22" s="14">
        <v>1947</v>
      </c>
      <c r="B22" s="15"/>
      <c r="C22" s="15"/>
      <c r="D22" s="15"/>
      <c r="F22" s="16">
        <f t="shared" si="0"/>
        <v>1947</v>
      </c>
      <c r="G22" s="16"/>
      <c r="H22" s="16"/>
      <c r="I22" s="17"/>
    </row>
    <row r="23" spans="1:9">
      <c r="A23" s="14">
        <v>1950</v>
      </c>
      <c r="B23" s="15"/>
      <c r="C23" s="15"/>
      <c r="D23" s="15"/>
      <c r="F23" s="16">
        <f t="shared" si="0"/>
        <v>1950</v>
      </c>
      <c r="G23" s="16"/>
      <c r="H23" s="16"/>
      <c r="I23" s="17"/>
    </row>
    <row r="24" spans="1:9">
      <c r="A24" s="14">
        <v>1952</v>
      </c>
      <c r="B24" s="15"/>
      <c r="C24" s="15"/>
      <c r="D24" s="15"/>
      <c r="F24" s="16">
        <f t="shared" si="0"/>
        <v>1952</v>
      </c>
      <c r="G24" s="16"/>
      <c r="H24" s="16"/>
      <c r="I24" s="17"/>
    </row>
    <row r="25" spans="1:9">
      <c r="A25" s="14">
        <v>1955</v>
      </c>
      <c r="B25" s="15"/>
      <c r="C25" s="15"/>
      <c r="D25" s="15"/>
      <c r="F25" s="16">
        <f t="shared" si="0"/>
        <v>1955</v>
      </c>
      <c r="G25" s="16"/>
      <c r="H25" s="16"/>
      <c r="I25" s="17"/>
    </row>
    <row r="26" spans="1:9">
      <c r="A26" s="14">
        <v>1956</v>
      </c>
      <c r="B26" s="15"/>
      <c r="C26" s="15"/>
      <c r="D26" s="15"/>
      <c r="F26" s="16">
        <f t="shared" si="0"/>
        <v>1956</v>
      </c>
      <c r="G26" s="16"/>
      <c r="H26" s="16"/>
      <c r="I26" s="17"/>
    </row>
    <row r="27" spans="1:9">
      <c r="A27" s="14">
        <v>1960</v>
      </c>
      <c r="B27" s="15"/>
      <c r="C27" s="15"/>
      <c r="D27" s="15"/>
      <c r="F27" s="16">
        <f t="shared" si="0"/>
        <v>1960</v>
      </c>
      <c r="G27" s="16"/>
      <c r="H27" s="16"/>
      <c r="I27" s="17"/>
    </row>
    <row r="28" spans="1:9">
      <c r="A28" s="14">
        <v>1962</v>
      </c>
      <c r="B28" s="15"/>
      <c r="C28" s="15"/>
      <c r="D28" s="15"/>
      <c r="F28" s="16">
        <f t="shared" si="0"/>
        <v>1962</v>
      </c>
      <c r="G28" s="16"/>
      <c r="H28" s="16"/>
      <c r="I28" s="17"/>
    </row>
    <row r="29" spans="1:9">
      <c r="A29" s="14">
        <v>1965</v>
      </c>
      <c r="B29" s="15"/>
      <c r="C29" s="15"/>
      <c r="D29" s="15"/>
      <c r="F29" s="16">
        <f t="shared" si="0"/>
        <v>1965</v>
      </c>
      <c r="G29" s="16"/>
      <c r="H29" s="16"/>
      <c r="I29" s="17"/>
    </row>
    <row r="30" spans="1:9">
      <c r="A30" s="14">
        <v>1968</v>
      </c>
      <c r="B30" s="15"/>
      <c r="C30" s="15"/>
      <c r="D30" s="15"/>
      <c r="F30" s="16">
        <f t="shared" si="0"/>
        <v>1968</v>
      </c>
      <c r="G30" s="16"/>
      <c r="H30" s="16"/>
      <c r="I30" s="17"/>
    </row>
    <row r="31" spans="1:9">
      <c r="A31" s="14">
        <v>1970</v>
      </c>
      <c r="B31" s="15"/>
      <c r="C31" s="15"/>
      <c r="D31" s="15"/>
      <c r="F31" s="16">
        <f t="shared" si="0"/>
        <v>1970</v>
      </c>
      <c r="G31" s="16"/>
      <c r="H31" s="16"/>
      <c r="I31" s="17"/>
    </row>
    <row r="32" spans="1:9">
      <c r="A32" s="14">
        <v>1972</v>
      </c>
      <c r="B32" s="12"/>
      <c r="C32" s="12"/>
      <c r="D32" s="12"/>
      <c r="F32" s="16">
        <f t="shared" si="0"/>
        <v>1972</v>
      </c>
      <c r="G32" s="16"/>
      <c r="H32" s="16"/>
      <c r="I32" s="17"/>
    </row>
    <row r="33" spans="1:9">
      <c r="A33" s="14">
        <v>1973</v>
      </c>
      <c r="B33" s="12"/>
      <c r="C33" s="12"/>
      <c r="D33" s="12"/>
      <c r="F33" s="16">
        <f t="shared" si="0"/>
        <v>1973</v>
      </c>
      <c r="G33" s="16"/>
      <c r="H33" s="16"/>
      <c r="I33" s="17"/>
    </row>
    <row r="34" spans="1:9">
      <c r="A34" s="14">
        <v>1975</v>
      </c>
      <c r="B34" s="14"/>
      <c r="C34" s="14">
        <v>5.6</v>
      </c>
      <c r="D34" s="14"/>
      <c r="F34" s="16">
        <f t="shared" si="0"/>
        <v>1975</v>
      </c>
      <c r="G34" s="16">
        <f>C34</f>
        <v>5.6</v>
      </c>
      <c r="H34" s="16"/>
      <c r="I34" s="17"/>
    </row>
    <row r="35" spans="1:9">
      <c r="A35" s="14">
        <v>1977</v>
      </c>
      <c r="B35" s="14"/>
      <c r="C35" s="14">
        <v>18</v>
      </c>
      <c r="D35" s="14"/>
      <c r="F35" s="16">
        <f t="shared" si="0"/>
        <v>1977</v>
      </c>
      <c r="G35" s="16">
        <f t="shared" ref="G35:G62" si="1">C35</f>
        <v>18</v>
      </c>
      <c r="H35" s="16"/>
      <c r="I35" s="17"/>
    </row>
    <row r="36" spans="1:9">
      <c r="A36" s="14">
        <v>1978</v>
      </c>
      <c r="B36" s="14"/>
      <c r="C36" s="14"/>
      <c r="D36" s="14"/>
      <c r="F36" s="16">
        <f t="shared" si="0"/>
        <v>1978</v>
      </c>
      <c r="G36" s="16"/>
      <c r="H36" s="16"/>
      <c r="I36" s="17"/>
    </row>
    <row r="37" spans="1:9">
      <c r="A37" s="14">
        <v>1979</v>
      </c>
      <c r="B37" s="14"/>
      <c r="C37" s="14"/>
      <c r="D37" s="14"/>
      <c r="F37" s="16">
        <f t="shared" si="0"/>
        <v>1979</v>
      </c>
      <c r="G37" s="16"/>
      <c r="H37" s="16"/>
      <c r="I37" s="17"/>
    </row>
    <row r="38" spans="1:9">
      <c r="A38" s="14">
        <v>1980</v>
      </c>
      <c r="B38" s="14"/>
      <c r="C38" s="14"/>
      <c r="D38" s="14"/>
      <c r="F38" s="16">
        <f t="shared" si="0"/>
        <v>1980</v>
      </c>
      <c r="G38" s="16"/>
      <c r="H38" s="16"/>
      <c r="I38" s="17"/>
    </row>
    <row r="39" spans="1:9">
      <c r="A39" s="14">
        <v>1981</v>
      </c>
      <c r="B39" s="14"/>
      <c r="C39" s="14"/>
      <c r="D39" s="14"/>
      <c r="F39" s="16">
        <f t="shared" si="0"/>
        <v>1981</v>
      </c>
      <c r="G39" s="16"/>
      <c r="H39" s="16"/>
      <c r="I39" s="17"/>
    </row>
    <row r="40" spans="1:9">
      <c r="A40" s="14">
        <v>1982</v>
      </c>
      <c r="B40" s="14"/>
      <c r="C40" s="14"/>
      <c r="D40" s="14"/>
      <c r="F40" s="16">
        <f t="shared" si="0"/>
        <v>1982</v>
      </c>
      <c r="G40" s="16"/>
      <c r="H40" s="16"/>
      <c r="I40" s="17"/>
    </row>
    <row r="41" spans="1:9">
      <c r="A41" s="14">
        <v>1983</v>
      </c>
      <c r="B41" s="14"/>
      <c r="C41" s="14"/>
      <c r="D41" s="14"/>
      <c r="F41" s="16">
        <f t="shared" si="0"/>
        <v>1983</v>
      </c>
      <c r="G41" s="16"/>
      <c r="H41" s="16"/>
      <c r="I41" s="17"/>
    </row>
    <row r="42" spans="1:9">
      <c r="A42" s="14">
        <v>1984</v>
      </c>
      <c r="B42" s="14"/>
      <c r="C42" s="14"/>
      <c r="D42" s="14"/>
      <c r="F42" s="16">
        <f t="shared" si="0"/>
        <v>1984</v>
      </c>
      <c r="G42" s="16"/>
      <c r="H42" s="16"/>
      <c r="I42" s="17"/>
    </row>
    <row r="43" spans="1:9">
      <c r="A43" s="14">
        <v>1985</v>
      </c>
      <c r="B43" s="14"/>
      <c r="C43" s="14"/>
      <c r="D43" s="14"/>
      <c r="F43" s="16">
        <f t="shared" si="0"/>
        <v>1985</v>
      </c>
      <c r="G43" s="16"/>
      <c r="H43" s="16"/>
      <c r="I43" s="17"/>
    </row>
    <row r="44" spans="1:9">
      <c r="A44" s="14">
        <v>1986</v>
      </c>
      <c r="B44" s="14"/>
      <c r="C44" s="14">
        <v>13.8</v>
      </c>
      <c r="D44" s="14"/>
      <c r="F44" s="16">
        <f t="shared" si="0"/>
        <v>1986</v>
      </c>
      <c r="G44" s="16"/>
      <c r="H44" s="16"/>
      <c r="I44" s="17"/>
    </row>
    <row r="45" spans="1:9">
      <c r="A45" s="14">
        <v>1987</v>
      </c>
      <c r="B45" s="14"/>
      <c r="C45" s="14"/>
      <c r="D45" s="14"/>
      <c r="F45" s="16">
        <f t="shared" si="0"/>
        <v>1987</v>
      </c>
      <c r="G45" s="16"/>
      <c r="H45" s="16"/>
      <c r="I45" s="17"/>
    </row>
    <row r="46" spans="1:9">
      <c r="A46" s="14">
        <v>1988</v>
      </c>
      <c r="B46" s="14"/>
      <c r="C46" s="14"/>
      <c r="D46" s="14"/>
      <c r="F46" s="16">
        <f t="shared" si="0"/>
        <v>1988</v>
      </c>
      <c r="G46" s="16"/>
      <c r="H46" s="16"/>
      <c r="I46" s="17"/>
    </row>
    <row r="47" spans="1:9">
      <c r="A47" s="14">
        <v>1989</v>
      </c>
      <c r="B47" s="14"/>
      <c r="C47" s="14"/>
      <c r="D47" s="14"/>
      <c r="F47" s="16">
        <f t="shared" si="0"/>
        <v>1989</v>
      </c>
      <c r="G47" s="16"/>
      <c r="H47" s="16"/>
      <c r="I47" s="17"/>
    </row>
    <row r="48" spans="1:9">
      <c r="A48" s="14">
        <v>1990</v>
      </c>
      <c r="B48" s="14"/>
      <c r="C48" s="14"/>
      <c r="D48" s="14"/>
      <c r="F48" s="16">
        <f t="shared" si="0"/>
        <v>1990</v>
      </c>
      <c r="G48" s="16"/>
      <c r="H48" s="16"/>
      <c r="I48" s="17"/>
    </row>
    <row r="49" spans="1:9">
      <c r="A49" s="14">
        <v>1991</v>
      </c>
      <c r="B49" s="14"/>
      <c r="C49" s="14">
        <v>35</v>
      </c>
      <c r="D49" s="14"/>
      <c r="F49" s="16">
        <f t="shared" si="0"/>
        <v>1991</v>
      </c>
      <c r="G49" s="16">
        <f t="shared" si="1"/>
        <v>35</v>
      </c>
      <c r="H49" s="16"/>
      <c r="I49" s="17"/>
    </row>
    <row r="50" spans="1:9">
      <c r="A50" s="14">
        <v>1992</v>
      </c>
      <c r="B50" s="14"/>
      <c r="C50" s="14"/>
      <c r="D50" s="14"/>
      <c r="F50" s="16">
        <f t="shared" si="0"/>
        <v>1992</v>
      </c>
      <c r="G50" s="16"/>
      <c r="H50" s="16"/>
      <c r="I50" s="17"/>
    </row>
    <row r="51" spans="1:9">
      <c r="A51" s="14">
        <v>1993</v>
      </c>
      <c r="B51" s="14"/>
      <c r="C51" s="14"/>
      <c r="D51" s="14"/>
      <c r="F51" s="16">
        <f t="shared" si="0"/>
        <v>1993</v>
      </c>
      <c r="G51" s="16"/>
      <c r="H51" s="16"/>
      <c r="I51" s="17"/>
    </row>
    <row r="52" spans="1:9">
      <c r="A52" s="14">
        <v>1994</v>
      </c>
      <c r="B52" s="14"/>
      <c r="C52" s="14"/>
      <c r="D52" s="14"/>
      <c r="F52" s="16">
        <f t="shared" si="0"/>
        <v>1994</v>
      </c>
      <c r="G52" s="16"/>
      <c r="H52" s="16"/>
      <c r="I52" s="17"/>
    </row>
    <row r="53" spans="1:9">
      <c r="A53" s="14">
        <v>1995</v>
      </c>
      <c r="B53" s="14"/>
      <c r="C53" s="14"/>
      <c r="D53" s="14"/>
      <c r="F53" s="16">
        <f t="shared" si="0"/>
        <v>1995</v>
      </c>
      <c r="G53" s="16"/>
      <c r="H53" s="16"/>
      <c r="I53" s="17"/>
    </row>
    <row r="54" spans="1:9">
      <c r="A54" s="14">
        <v>1996</v>
      </c>
      <c r="B54" s="14"/>
      <c r="C54" s="14">
        <v>50</v>
      </c>
      <c r="D54" s="14"/>
      <c r="F54" s="16">
        <f t="shared" si="0"/>
        <v>1996</v>
      </c>
      <c r="G54" s="16">
        <f t="shared" si="1"/>
        <v>50</v>
      </c>
      <c r="H54" s="16"/>
      <c r="I54" s="17"/>
    </row>
    <row r="55" spans="1:9">
      <c r="A55" s="14">
        <v>1997</v>
      </c>
      <c r="B55" s="14"/>
      <c r="C55" s="14">
        <v>67</v>
      </c>
      <c r="D55" s="14"/>
      <c r="F55" s="16">
        <f t="shared" si="0"/>
        <v>1997</v>
      </c>
      <c r="G55" s="16">
        <f t="shared" si="1"/>
        <v>67</v>
      </c>
      <c r="H55" s="16"/>
      <c r="I55" s="17"/>
    </row>
    <row r="56" spans="1:9">
      <c r="A56" s="14">
        <v>1998</v>
      </c>
      <c r="B56" s="14"/>
      <c r="C56" s="14"/>
      <c r="D56" s="14"/>
      <c r="F56" s="16">
        <f t="shared" si="0"/>
        <v>1998</v>
      </c>
      <c r="G56" s="16"/>
      <c r="H56" s="16"/>
      <c r="I56" s="17"/>
    </row>
    <row r="57" spans="1:9">
      <c r="A57" s="14">
        <v>1999</v>
      </c>
      <c r="B57" s="14"/>
      <c r="C57" s="14"/>
      <c r="D57" s="14"/>
      <c r="F57" s="16">
        <f t="shared" si="0"/>
        <v>1999</v>
      </c>
      <c r="G57" s="16"/>
      <c r="H57" s="16"/>
      <c r="I57" s="17"/>
    </row>
    <row r="58" spans="1:9">
      <c r="A58" s="14">
        <v>1999</v>
      </c>
      <c r="B58" s="14"/>
      <c r="C58" s="14"/>
      <c r="D58" s="14"/>
      <c r="F58" s="16">
        <f t="shared" si="0"/>
        <v>1999</v>
      </c>
      <c r="G58" s="16"/>
      <c r="H58" s="16"/>
      <c r="I58" s="17"/>
    </row>
    <row r="59" spans="1:9">
      <c r="A59" s="14">
        <v>2000</v>
      </c>
      <c r="B59" s="14"/>
      <c r="C59" s="14">
        <v>82</v>
      </c>
      <c r="D59" s="14"/>
      <c r="F59" s="16">
        <f t="shared" si="0"/>
        <v>2000</v>
      </c>
      <c r="G59" s="16">
        <f t="shared" si="1"/>
        <v>82</v>
      </c>
      <c r="H59" s="16"/>
      <c r="I59" s="17"/>
    </row>
    <row r="60" spans="1:9">
      <c r="A60" s="14">
        <v>2001</v>
      </c>
      <c r="B60" s="14"/>
      <c r="C60" s="14"/>
      <c r="D60" s="14"/>
      <c r="F60" s="16">
        <f t="shared" si="0"/>
        <v>2001</v>
      </c>
      <c r="G60" s="16"/>
      <c r="H60" s="16"/>
      <c r="I60" s="17"/>
    </row>
    <row r="61" spans="1:9">
      <c r="A61" s="14">
        <v>2002</v>
      </c>
      <c r="B61" s="14"/>
      <c r="C61" s="14"/>
      <c r="D61" s="14"/>
      <c r="F61" s="16">
        <f t="shared" si="0"/>
        <v>2002</v>
      </c>
      <c r="G61" s="16"/>
      <c r="H61" s="16"/>
      <c r="I61" s="17"/>
    </row>
    <row r="62" spans="1:9">
      <c r="A62" s="14">
        <v>2003</v>
      </c>
      <c r="B62" s="14"/>
      <c r="C62" s="14">
        <v>116</v>
      </c>
      <c r="D62" s="14"/>
      <c r="F62" s="16">
        <f t="shared" si="0"/>
        <v>2003</v>
      </c>
      <c r="G62" s="16">
        <f t="shared" si="1"/>
        <v>116</v>
      </c>
      <c r="H62" s="16"/>
      <c r="I62" s="17"/>
    </row>
    <row r="63" spans="1:9">
      <c r="A63" s="14">
        <v>2004</v>
      </c>
      <c r="B63" s="18"/>
      <c r="C63" s="14"/>
      <c r="D63" s="14"/>
      <c r="F63" s="16">
        <f t="shared" si="0"/>
        <v>2004</v>
      </c>
      <c r="G63" s="16"/>
      <c r="H63" s="16"/>
      <c r="I63" s="17"/>
    </row>
    <row r="64" spans="1:9">
      <c r="A64" s="14">
        <v>2005</v>
      </c>
      <c r="B64" s="14"/>
      <c r="C64" s="14"/>
      <c r="D64" s="14"/>
      <c r="F64" s="16">
        <f t="shared" si="0"/>
        <v>2005</v>
      </c>
      <c r="G64" s="16"/>
      <c r="H64" s="16"/>
      <c r="I64" s="17"/>
    </row>
  </sheetData>
  <mergeCells count="4">
    <mergeCell ref="F4:G4"/>
    <mergeCell ref="B6:D6"/>
    <mergeCell ref="F6:G6"/>
    <mergeCell ref="H6:I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flyw_wh_lit_kg_$_orig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Chris</cp:lastModifiedBy>
  <dcterms:created xsi:type="dcterms:W3CDTF">2013-11-05T02:25:58Z</dcterms:created>
  <dcterms:modified xsi:type="dcterms:W3CDTF">2013-11-18T16:14:37Z</dcterms:modified>
</cp:coreProperties>
</file>