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120" yWindow="45" windowWidth="18420" windowHeight="8235"/>
  </bookViews>
  <sheets>
    <sheet name="PRM_Summary" sheetId="12" r:id="rId1"/>
    <sheet name="PRM70ND" sheetId="8" r:id="rId2"/>
    <sheet name="PRMallND" sheetId="9" r:id="rId3"/>
    <sheet name="PRM70all" sheetId="10" r:id="rId4"/>
    <sheet name="PRMallall" sheetId="11" r:id="rId5"/>
    <sheet name="rawdata" sheetId="5" r:id="rId6"/>
    <sheet name="sourcedata" sheetId="4" r:id="rId7"/>
    <sheet name="w_$ comb_eng_orig" sheetId="3" r:id="rId8"/>
  </sheets>
  <calcPr calcId="125725" concurrentCalc="0"/>
</workbook>
</file>

<file path=xl/calcChain.xml><?xml version="1.0" encoding="utf-8"?>
<calcChain xmlns="http://schemas.openxmlformats.org/spreadsheetml/2006/main">
  <c r="E8" i="12"/>
  <c r="E7"/>
  <c r="E6"/>
  <c r="E5"/>
  <c r="E4"/>
  <c r="E2"/>
  <c r="D8"/>
  <c r="D7"/>
  <c r="D6"/>
  <c r="D5"/>
  <c r="D4"/>
  <c r="D2"/>
  <c r="C13"/>
  <c r="C12"/>
  <c r="C11"/>
  <c r="C10"/>
  <c r="C9"/>
  <c r="C8"/>
  <c r="C7"/>
  <c r="C6"/>
  <c r="C5"/>
  <c r="C4"/>
  <c r="C3"/>
  <c r="C2"/>
  <c r="B13"/>
  <c r="B12"/>
  <c r="B11"/>
  <c r="B10"/>
  <c r="B9"/>
  <c r="B8"/>
  <c r="B7"/>
  <c r="B6"/>
  <c r="B5"/>
  <c r="B4"/>
  <c r="B3"/>
  <c r="B2"/>
  <c r="B20" i="11"/>
  <c r="F18"/>
  <c r="F17"/>
  <c r="F19"/>
  <c r="F16"/>
  <c r="F15"/>
  <c r="E18"/>
  <c r="E17"/>
  <c r="E19"/>
  <c r="E16"/>
  <c r="E15"/>
  <c r="D18"/>
  <c r="D17"/>
  <c r="D19"/>
  <c r="D16"/>
  <c r="D15"/>
  <c r="C18"/>
  <c r="C17"/>
  <c r="C19"/>
  <c r="C16"/>
  <c r="C15"/>
  <c r="B19"/>
  <c r="B18"/>
  <c r="B17"/>
  <c r="B16"/>
  <c r="B15"/>
  <c r="BD26"/>
  <c r="BD25"/>
  <c r="BD24"/>
  <c r="BD23"/>
  <c r="BD22"/>
  <c r="BD21"/>
  <c r="BD20"/>
  <c r="BD19"/>
  <c r="BD18"/>
  <c r="BD17"/>
  <c r="BD16"/>
  <c r="BD15"/>
  <c r="BD14"/>
  <c r="BD13"/>
  <c r="BD12"/>
  <c r="BD11"/>
  <c r="BD10"/>
  <c r="BD9"/>
  <c r="BD8"/>
  <c r="BD7"/>
  <c r="BH1"/>
  <c r="BG1"/>
  <c r="BG2" a="1"/>
  <c r="BG2"/>
  <c r="BH2"/>
  <c r="BG3"/>
  <c r="BH3"/>
  <c r="BG4"/>
  <c r="BH4"/>
  <c r="BG5"/>
  <c r="BH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2" a="1"/>
  <c r="BC4"/>
  <c r="BD1"/>
  <c r="BC2"/>
  <c r="BC1"/>
  <c r="BD2"/>
  <c r="BC3"/>
  <c r="BD3"/>
  <c r="BD4"/>
  <c r="BC5"/>
  <c r="BD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G2" i="10" a="1"/>
  <c r="G4"/>
  <c r="H1"/>
  <c r="G2"/>
  <c r="G1"/>
  <c r="H2"/>
  <c r="G3"/>
  <c r="H3"/>
  <c r="H4"/>
  <c r="G5"/>
  <c r="H5"/>
  <c r="G6"/>
  <c r="H6"/>
  <c r="B11" i="9"/>
  <c r="F9"/>
  <c r="F8"/>
  <c r="F10"/>
  <c r="F7"/>
  <c r="F6"/>
  <c r="E9"/>
  <c r="E8"/>
  <c r="E10"/>
  <c r="E7"/>
  <c r="E6"/>
  <c r="D9"/>
  <c r="D8"/>
  <c r="D10"/>
  <c r="D7"/>
  <c r="D6"/>
  <c r="C9"/>
  <c r="C8"/>
  <c r="C10"/>
  <c r="C7"/>
  <c r="C6"/>
  <c r="B10"/>
  <c r="B9"/>
  <c r="B8"/>
  <c r="B7"/>
  <c r="B6"/>
  <c r="T26"/>
  <c r="T25"/>
  <c r="T24"/>
  <c r="T23"/>
  <c r="T22"/>
  <c r="T21"/>
  <c r="T20"/>
  <c r="T19"/>
  <c r="T18"/>
  <c r="T17"/>
  <c r="T16"/>
  <c r="T15"/>
  <c r="T14"/>
  <c r="T13"/>
  <c r="T12"/>
  <c r="T11"/>
  <c r="T10"/>
  <c r="T9"/>
  <c r="T8"/>
  <c r="T7"/>
  <c r="X1"/>
  <c r="W1"/>
  <c r="W2" a="1"/>
  <c r="W2"/>
  <c r="X2"/>
  <c r="W3"/>
  <c r="X3"/>
  <c r="W4"/>
  <c r="X4"/>
  <c r="W5"/>
  <c r="X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2" a="1"/>
  <c r="S4"/>
  <c r="T1"/>
  <c r="S2"/>
  <c r="S1"/>
  <c r="T2"/>
  <c r="S3"/>
  <c r="T3"/>
  <c r="T4"/>
  <c r="S5"/>
  <c r="T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G2" i="8" a="1"/>
  <c r="G4"/>
  <c r="H1"/>
  <c r="G2"/>
  <c r="G1"/>
  <c r="H2"/>
  <c r="G3"/>
  <c r="H3"/>
  <c r="H4"/>
  <c r="G5"/>
  <c r="H5"/>
  <c r="G6"/>
  <c r="H6"/>
  <c r="F102" i="3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G66"/>
  <c r="F66"/>
  <c r="G65"/>
  <c r="F65"/>
  <c r="F64"/>
  <c r="F63"/>
  <c r="F62"/>
  <c r="F61"/>
  <c r="F60"/>
  <c r="F59"/>
  <c r="F58"/>
  <c r="F57"/>
  <c r="F56"/>
  <c r="F55"/>
  <c r="F54"/>
  <c r="G53"/>
  <c r="F53"/>
  <c r="G52"/>
  <c r="F52"/>
  <c r="G51"/>
  <c r="F51"/>
  <c r="G50"/>
  <c r="F50"/>
  <c r="F49"/>
  <c r="F48"/>
  <c r="F47"/>
  <c r="F46"/>
  <c r="F45"/>
  <c r="F44"/>
  <c r="F43"/>
  <c r="F42"/>
  <c r="F41"/>
  <c r="F40"/>
  <c r="F39"/>
  <c r="F38"/>
  <c r="F37"/>
  <c r="F36"/>
  <c r="F35"/>
  <c r="F34"/>
  <c r="G33"/>
  <c r="F33"/>
  <c r="G32"/>
  <c r="I2"/>
  <c r="F32"/>
  <c r="F31"/>
  <c r="F30"/>
  <c r="G29"/>
  <c r="F29"/>
  <c r="G28"/>
  <c r="F28"/>
  <c r="F27"/>
  <c r="G26"/>
  <c r="F26"/>
  <c r="F25"/>
  <c r="F24"/>
  <c r="G23"/>
  <c r="F23"/>
  <c r="F22"/>
  <c r="G21"/>
  <c r="F21"/>
  <c r="F20"/>
  <c r="G19"/>
  <c r="F19"/>
  <c r="G18"/>
  <c r="F18"/>
  <c r="F17"/>
  <c r="G16"/>
  <c r="F16"/>
  <c r="G15"/>
  <c r="F15"/>
  <c r="F14"/>
  <c r="F13"/>
  <c r="G12"/>
  <c r="F12"/>
  <c r="G11"/>
  <c r="F11"/>
  <c r="G10"/>
  <c r="F10"/>
  <c r="F9"/>
  <c r="F8"/>
  <c r="I5"/>
  <c r="E13" i="12"/>
  <c r="E6" i="8"/>
  <c r="E5"/>
  <c r="E12" i="12"/>
  <c r="B4" i="8"/>
  <c r="E11" i="12"/>
  <c r="E10"/>
  <c r="B3" i="8"/>
  <c r="E9" i="12"/>
  <c r="E3"/>
  <c r="B7" i="8"/>
  <c r="D13" i="12"/>
  <c r="E6" i="10"/>
  <c r="E5"/>
  <c r="D12" i="12"/>
  <c r="B4" i="10"/>
  <c r="D11" i="12"/>
  <c r="D10"/>
  <c r="B3" i="10"/>
  <c r="D9" i="12"/>
  <c r="D3"/>
  <c r="B7" i="10"/>
  <c r="F6"/>
  <c r="F5"/>
  <c r="F4"/>
  <c r="F2"/>
  <c r="F3"/>
  <c r="E4"/>
  <c r="E2"/>
  <c r="E3"/>
  <c r="D6"/>
  <c r="D5"/>
  <c r="D4"/>
  <c r="D2"/>
  <c r="D3"/>
  <c r="C6"/>
  <c r="C5"/>
  <c r="C4"/>
  <c r="C2"/>
  <c r="C3"/>
  <c r="B2"/>
  <c r="B5"/>
  <c r="B6"/>
  <c r="F6" i="8"/>
  <c r="F5"/>
  <c r="F4"/>
  <c r="F2"/>
  <c r="F3"/>
  <c r="E4"/>
  <c r="E2"/>
  <c r="E3"/>
  <c r="D6"/>
  <c r="D5"/>
  <c r="D4"/>
  <c r="D2"/>
  <c r="D3"/>
  <c r="C6"/>
  <c r="C5"/>
  <c r="C4"/>
  <c r="C2"/>
  <c r="C3"/>
  <c r="B2"/>
  <c r="B5"/>
  <c r="B6"/>
</calcChain>
</file>

<file path=xl/sharedStrings.xml><?xml version="1.0" encoding="utf-8"?>
<sst xmlns="http://schemas.openxmlformats.org/spreadsheetml/2006/main" count="472" uniqueCount="70">
  <si>
    <t>Ref year</t>
  </si>
  <si>
    <t>Ref val, mbits/cc</t>
  </si>
  <si>
    <t>separation unit (yrs)</t>
  </si>
  <si>
    <t>non-dominated points</t>
  </si>
  <si>
    <t>Graph serial # (n)</t>
  </si>
  <si>
    <t>piston engines</t>
  </si>
  <si>
    <t>years offset</t>
  </si>
  <si>
    <t>Pas Car</t>
  </si>
  <si>
    <t>Airplane</t>
  </si>
  <si>
    <t>combined</t>
  </si>
  <si>
    <t>Year</t>
  </si>
  <si>
    <t>turbine</t>
  </si>
  <si>
    <t>airplane</t>
  </si>
  <si>
    <t>W/$</t>
  </si>
  <si>
    <t>w/$</t>
  </si>
  <si>
    <t>piston engines - air</t>
  </si>
  <si>
    <t>version</t>
  </si>
  <si>
    <t>date</t>
  </si>
  <si>
    <t>who</t>
  </si>
  <si>
    <t>what changes</t>
  </si>
  <si>
    <t>source</t>
  </si>
  <si>
    <t>Note</t>
  </si>
  <si>
    <t>11/14/013</t>
  </si>
  <si>
    <t>Basnet</t>
  </si>
  <si>
    <t xml:space="preserve">recently copied from non-dom study; </t>
  </si>
  <si>
    <t>Koh&amp;Magee, 2008</t>
  </si>
  <si>
    <t>K value</t>
  </si>
  <si>
    <t>R2</t>
  </si>
  <si>
    <t>F Statstic</t>
  </si>
  <si>
    <t>Mean</t>
  </si>
  <si>
    <t>STDEV</t>
  </si>
  <si>
    <t>Min</t>
  </si>
  <si>
    <t>Max</t>
  </si>
  <si>
    <t>Range</t>
  </si>
  <si>
    <t>N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</si>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</sst>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%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7"/>
      <color theme="1"/>
      <name val="Times New Roman"/>
      <family val="1"/>
    </font>
    <font>
      <sz val="9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9" fontId="9" fillId="0" borderId="0" applyFont="0" applyFill="0" applyBorder="0" applyAlignment="0" applyProtection="0"/>
    <xf numFmtId="0" fontId="10" fillId="4" borderId="3" applyNumberFormat="0" applyAlignment="0" applyProtection="0"/>
    <xf numFmtId="0" fontId="11" fillId="5" borderId="4" applyNumberFormat="0" applyAlignment="0" applyProtection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0" fontId="1" fillId="0" borderId="1" xfId="0" applyFont="1" applyBorder="1"/>
    <xf numFmtId="0" fontId="7" fillId="3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0" fillId="0" borderId="0" xfId="0" applyBorder="1"/>
    <xf numFmtId="164" fontId="0" fillId="0" borderId="1" xfId="0" applyNumberFormat="1" applyBorder="1" applyAlignment="1">
      <alignment horizontal="center" vertical="center"/>
    </xf>
    <xf numFmtId="0" fontId="0" fillId="0" borderId="0" xfId="0" applyBorder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/>
    <xf numFmtId="14" fontId="0" fillId="0" borderId="0" xfId="0" applyNumberForma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0" fillId="4" borderId="3" xfId="2"/>
    <xf numFmtId="0" fontId="11" fillId="5" borderId="4" xfId="3"/>
    <xf numFmtId="0" fontId="1" fillId="0" borderId="0" xfId="0" applyFont="1" applyAlignment="1">
      <alignment horizontal="center"/>
    </xf>
    <xf numFmtId="165" fontId="10" fillId="4" borderId="3" xfId="2" applyNumberFormat="1"/>
    <xf numFmtId="2" fontId="11" fillId="5" borderId="4" xfId="3" applyNumberFormat="1"/>
    <xf numFmtId="10" fontId="0" fillId="0" borderId="0" xfId="0" applyNumberFormat="1"/>
    <xf numFmtId="165" fontId="0" fillId="0" borderId="0" xfId="1" applyNumberFormat="1" applyFont="1"/>
    <xf numFmtId="165" fontId="1" fillId="0" borderId="0" xfId="1" applyNumberFormat="1" applyFont="1"/>
    <xf numFmtId="2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4">
    <cellStyle name="Calculation" xfId="2" builtinId="22"/>
    <cellStyle name="Check Cell" xfId="3" builtinId="2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v>air_piston_engine</c:v>
          </c:tx>
          <c:spPr>
            <a:ln w="28575">
              <a:noFill/>
            </a:ln>
          </c:spPr>
          <c:marker>
            <c:symbol val="diamond"/>
            <c:size val="4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trendline>
            <c:trendlineType val="exp"/>
            <c:dispRSqr val="1"/>
            <c:dispEq val="1"/>
            <c:trendlineLbl>
              <c:layout>
                <c:manualLayout>
                  <c:x val="-3.7443132108486446E-2"/>
                  <c:y val="-7.9833041703120458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100" b="1"/>
                  </a:pPr>
                  <a:endParaRPr lang="en-US"/>
                </a:p>
              </c:txPr>
            </c:trendlineLbl>
          </c:trendline>
          <c:xVal>
            <c:numRef>
              <c:f>sourcedata!$A$8:$A$28</c:f>
              <c:numCache>
                <c:formatCode>General</c:formatCode>
                <c:ptCount val="21"/>
                <c:pt idx="0">
                  <c:v>1919</c:v>
                </c:pt>
                <c:pt idx="1">
                  <c:v>1922</c:v>
                </c:pt>
                <c:pt idx="2">
                  <c:v>1923</c:v>
                </c:pt>
                <c:pt idx="3">
                  <c:v>1925</c:v>
                </c:pt>
                <c:pt idx="4">
                  <c:v>1927</c:v>
                </c:pt>
                <c:pt idx="5">
                  <c:v>1929</c:v>
                </c:pt>
                <c:pt idx="6">
                  <c:v>1931</c:v>
                </c:pt>
                <c:pt idx="7">
                  <c:v>1932</c:v>
                </c:pt>
                <c:pt idx="8">
                  <c:v>1933</c:v>
                </c:pt>
                <c:pt idx="9">
                  <c:v>1934</c:v>
                </c:pt>
                <c:pt idx="10">
                  <c:v>1935</c:v>
                </c:pt>
                <c:pt idx="11">
                  <c:v>1936</c:v>
                </c:pt>
                <c:pt idx="12">
                  <c:v>1937</c:v>
                </c:pt>
                <c:pt idx="13">
                  <c:v>1938</c:v>
                </c:pt>
                <c:pt idx="14">
                  <c:v>1939</c:v>
                </c:pt>
                <c:pt idx="15">
                  <c:v>1940</c:v>
                </c:pt>
                <c:pt idx="16">
                  <c:v>1941</c:v>
                </c:pt>
                <c:pt idx="17">
                  <c:v>1942</c:v>
                </c:pt>
                <c:pt idx="18">
                  <c:v>1943</c:v>
                </c:pt>
                <c:pt idx="19">
                  <c:v>1944</c:v>
                </c:pt>
                <c:pt idx="20">
                  <c:v>1945</c:v>
                </c:pt>
              </c:numCache>
            </c:numRef>
          </c:xVal>
          <c:yVal>
            <c:numRef>
              <c:f>sourcedata!$B$8:$B$28</c:f>
              <c:numCache>
                <c:formatCode>General</c:formatCode>
                <c:ptCount val="21"/>
                <c:pt idx="0">
                  <c:v>5.0000000000000001E-3</c:v>
                </c:pt>
                <c:pt idx="4">
                  <c:v>1.6E-2</c:v>
                </c:pt>
                <c:pt idx="6">
                  <c:v>2.4E-2</c:v>
                </c:pt>
                <c:pt idx="8">
                  <c:v>1.9E-2</c:v>
                </c:pt>
                <c:pt idx="10">
                  <c:v>2.1999999999999999E-2</c:v>
                </c:pt>
                <c:pt idx="12">
                  <c:v>0.03</c:v>
                </c:pt>
                <c:pt idx="14">
                  <c:v>0.02</c:v>
                </c:pt>
                <c:pt idx="15">
                  <c:v>2.8000000000000001E-2</c:v>
                </c:pt>
                <c:pt idx="16">
                  <c:v>0.02</c:v>
                </c:pt>
                <c:pt idx="17">
                  <c:v>1.6E-2</c:v>
                </c:pt>
                <c:pt idx="18">
                  <c:v>1.7000000000000001E-2</c:v>
                </c:pt>
                <c:pt idx="19">
                  <c:v>1.4E-2</c:v>
                </c:pt>
                <c:pt idx="20">
                  <c:v>1.2999999999999999E-2</c:v>
                </c:pt>
              </c:numCache>
            </c:numRef>
          </c:yVal>
        </c:ser>
        <c:dLbls/>
        <c:axId val="99673216"/>
        <c:axId val="99718272"/>
      </c:scatterChart>
      <c:valAx>
        <c:axId val="99673216"/>
        <c:scaling>
          <c:orientation val="minMax"/>
        </c:scaling>
        <c:axPos val="b"/>
        <c:majorGridlines/>
        <c:numFmt formatCode="General" sourceLinked="1"/>
        <c:tickLblPos val="low"/>
        <c:crossAx val="99718272"/>
        <c:crosses val="autoZero"/>
        <c:crossBetween val="midCat"/>
      </c:valAx>
      <c:valAx>
        <c:axId val="99718272"/>
        <c:scaling>
          <c:logBase val="10"/>
          <c:orientation val="minMax"/>
          <c:max val="100"/>
          <c:min val="1.0000000000000005E-3"/>
        </c:scaling>
        <c:axPos val="l"/>
        <c:majorGridlines/>
        <c:numFmt formatCode="0.E+00" sourceLinked="0"/>
        <c:tickLblPos val="nextTo"/>
        <c:crossAx val="99673216"/>
        <c:crosses val="autoZero"/>
        <c:crossBetween val="midCat"/>
      </c:valAx>
    </c:plotArea>
    <c:legend>
      <c:legendPos val="b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scatterChart>
        <c:scatterStyle val="lineMarker"/>
        <c:ser>
          <c:idx val="0"/>
          <c:order val="0"/>
          <c:tx>
            <c:v>int_combust (piston, turbine)</c:v>
          </c:tx>
          <c:spPr>
            <a:ln w="28575">
              <a:noFill/>
            </a:ln>
          </c:spPr>
          <c:marker>
            <c:symbol val="diamond"/>
            <c:size val="4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trendline>
            <c:trendlineType val="exp"/>
            <c:dispRSqr val="1"/>
            <c:dispEq val="1"/>
            <c:trendlineLbl>
              <c:layout>
                <c:manualLayout>
                  <c:x val="-3.7443132108486446E-2"/>
                  <c:y val="-7.9833041703120458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100" b="1"/>
                  </a:pPr>
                  <a:endParaRPr lang="en-US"/>
                </a:p>
              </c:txPr>
            </c:trendlineLbl>
          </c:trendline>
          <c:xVal>
            <c:numRef>
              <c:f>'w_$ comb_eng_orig'!$F$8:$F$102</c:f>
              <c:numCache>
                <c:formatCode>General</c:formatCode>
                <c:ptCount val="95"/>
                <c:pt idx="0">
                  <c:v>1881</c:v>
                </c:pt>
                <c:pt idx="1">
                  <c:v>1890</c:v>
                </c:pt>
                <c:pt idx="2">
                  <c:v>1896</c:v>
                </c:pt>
                <c:pt idx="3">
                  <c:v>1902</c:v>
                </c:pt>
                <c:pt idx="4">
                  <c:v>1903</c:v>
                </c:pt>
                <c:pt idx="5">
                  <c:v>1904</c:v>
                </c:pt>
                <c:pt idx="6">
                  <c:v>1906</c:v>
                </c:pt>
                <c:pt idx="7">
                  <c:v>1914</c:v>
                </c:pt>
                <c:pt idx="8">
                  <c:v>1915</c:v>
                </c:pt>
                <c:pt idx="9">
                  <c:v>1916</c:v>
                </c:pt>
                <c:pt idx="10">
                  <c:v>1917</c:v>
                </c:pt>
                <c:pt idx="11">
                  <c:v>1918</c:v>
                </c:pt>
                <c:pt idx="12">
                  <c:v>1919</c:v>
                </c:pt>
                <c:pt idx="13">
                  <c:v>1922</c:v>
                </c:pt>
                <c:pt idx="14">
                  <c:v>1923</c:v>
                </c:pt>
                <c:pt idx="15">
                  <c:v>1925</c:v>
                </c:pt>
                <c:pt idx="16">
                  <c:v>1927</c:v>
                </c:pt>
                <c:pt idx="17">
                  <c:v>1929</c:v>
                </c:pt>
                <c:pt idx="18">
                  <c:v>1931</c:v>
                </c:pt>
                <c:pt idx="19">
                  <c:v>1932</c:v>
                </c:pt>
                <c:pt idx="20">
                  <c:v>1933</c:v>
                </c:pt>
                <c:pt idx="21">
                  <c:v>1934</c:v>
                </c:pt>
                <c:pt idx="22">
                  <c:v>1935</c:v>
                </c:pt>
                <c:pt idx="23">
                  <c:v>1936</c:v>
                </c:pt>
                <c:pt idx="24">
                  <c:v>1937</c:v>
                </c:pt>
                <c:pt idx="25">
                  <c:v>1938</c:v>
                </c:pt>
                <c:pt idx="26">
                  <c:v>1939</c:v>
                </c:pt>
                <c:pt idx="27">
                  <c:v>1940</c:v>
                </c:pt>
                <c:pt idx="28">
                  <c:v>1941</c:v>
                </c:pt>
                <c:pt idx="29">
                  <c:v>1942</c:v>
                </c:pt>
                <c:pt idx="30">
                  <c:v>1943</c:v>
                </c:pt>
                <c:pt idx="31">
                  <c:v>1944</c:v>
                </c:pt>
                <c:pt idx="32">
                  <c:v>1945</c:v>
                </c:pt>
                <c:pt idx="33">
                  <c:v>1946</c:v>
                </c:pt>
                <c:pt idx="34">
                  <c:v>1947</c:v>
                </c:pt>
                <c:pt idx="35">
                  <c:v>1948</c:v>
                </c:pt>
                <c:pt idx="36">
                  <c:v>1949</c:v>
                </c:pt>
                <c:pt idx="37">
                  <c:v>1950</c:v>
                </c:pt>
                <c:pt idx="38">
                  <c:v>1951</c:v>
                </c:pt>
                <c:pt idx="39">
                  <c:v>1952</c:v>
                </c:pt>
                <c:pt idx="40">
                  <c:v>1953</c:v>
                </c:pt>
                <c:pt idx="41">
                  <c:v>1954</c:v>
                </c:pt>
                <c:pt idx="42">
                  <c:v>1955</c:v>
                </c:pt>
                <c:pt idx="43">
                  <c:v>1956</c:v>
                </c:pt>
                <c:pt idx="44">
                  <c:v>1957</c:v>
                </c:pt>
                <c:pt idx="45">
                  <c:v>1958</c:v>
                </c:pt>
                <c:pt idx="46">
                  <c:v>1959</c:v>
                </c:pt>
                <c:pt idx="47">
                  <c:v>1960</c:v>
                </c:pt>
                <c:pt idx="48">
                  <c:v>1961</c:v>
                </c:pt>
                <c:pt idx="49">
                  <c:v>1962</c:v>
                </c:pt>
                <c:pt idx="50">
                  <c:v>1963</c:v>
                </c:pt>
                <c:pt idx="51">
                  <c:v>1964</c:v>
                </c:pt>
                <c:pt idx="52">
                  <c:v>1965</c:v>
                </c:pt>
                <c:pt idx="53">
                  <c:v>1966</c:v>
                </c:pt>
                <c:pt idx="54">
                  <c:v>1967</c:v>
                </c:pt>
                <c:pt idx="55">
                  <c:v>1968</c:v>
                </c:pt>
                <c:pt idx="56">
                  <c:v>1969</c:v>
                </c:pt>
                <c:pt idx="57">
                  <c:v>1970</c:v>
                </c:pt>
                <c:pt idx="58">
                  <c:v>1971</c:v>
                </c:pt>
                <c:pt idx="59">
                  <c:v>1972</c:v>
                </c:pt>
                <c:pt idx="60">
                  <c:v>1973</c:v>
                </c:pt>
                <c:pt idx="61">
                  <c:v>1974</c:v>
                </c:pt>
                <c:pt idx="62">
                  <c:v>1975</c:v>
                </c:pt>
                <c:pt idx="63">
                  <c:v>1976</c:v>
                </c:pt>
                <c:pt idx="64">
                  <c:v>1976</c:v>
                </c:pt>
                <c:pt idx="65">
                  <c:v>1977</c:v>
                </c:pt>
                <c:pt idx="66">
                  <c:v>1978</c:v>
                </c:pt>
                <c:pt idx="67">
                  <c:v>1979</c:v>
                </c:pt>
                <c:pt idx="68">
                  <c:v>1980</c:v>
                </c:pt>
                <c:pt idx="69">
                  <c:v>1981</c:v>
                </c:pt>
                <c:pt idx="70">
                  <c:v>1982</c:v>
                </c:pt>
                <c:pt idx="71">
                  <c:v>1982</c:v>
                </c:pt>
                <c:pt idx="72">
                  <c:v>1982</c:v>
                </c:pt>
                <c:pt idx="73">
                  <c:v>1983</c:v>
                </c:pt>
                <c:pt idx="74">
                  <c:v>1983</c:v>
                </c:pt>
                <c:pt idx="75">
                  <c:v>1984</c:v>
                </c:pt>
                <c:pt idx="76">
                  <c:v>1985</c:v>
                </c:pt>
                <c:pt idx="77">
                  <c:v>1986</c:v>
                </c:pt>
                <c:pt idx="78">
                  <c:v>1986</c:v>
                </c:pt>
                <c:pt idx="79">
                  <c:v>1986</c:v>
                </c:pt>
                <c:pt idx="80">
                  <c:v>1986</c:v>
                </c:pt>
                <c:pt idx="81">
                  <c:v>1987</c:v>
                </c:pt>
                <c:pt idx="82">
                  <c:v>1987</c:v>
                </c:pt>
                <c:pt idx="83">
                  <c:v>1990</c:v>
                </c:pt>
                <c:pt idx="84">
                  <c:v>1991</c:v>
                </c:pt>
                <c:pt idx="85">
                  <c:v>1993</c:v>
                </c:pt>
                <c:pt idx="86">
                  <c:v>1994</c:v>
                </c:pt>
                <c:pt idx="87">
                  <c:v>1995</c:v>
                </c:pt>
                <c:pt idx="88">
                  <c:v>1996</c:v>
                </c:pt>
                <c:pt idx="89">
                  <c:v>1997</c:v>
                </c:pt>
                <c:pt idx="90">
                  <c:v>1998</c:v>
                </c:pt>
                <c:pt idx="91">
                  <c:v>1999</c:v>
                </c:pt>
                <c:pt idx="92">
                  <c:v>2000</c:v>
                </c:pt>
                <c:pt idx="93">
                  <c:v>2001</c:v>
                </c:pt>
                <c:pt idx="94">
                  <c:v>2002</c:v>
                </c:pt>
              </c:numCache>
            </c:numRef>
          </c:xVal>
          <c:yVal>
            <c:numRef>
              <c:f>'w_$ comb_eng_orig'!$G$8:$G$102</c:f>
              <c:numCache>
                <c:formatCode>0.000</c:formatCode>
                <c:ptCount val="95"/>
                <c:pt idx="2">
                  <c:v>1E-3</c:v>
                </c:pt>
                <c:pt idx="3">
                  <c:v>5.0000000000000001E-3</c:v>
                </c:pt>
                <c:pt idx="4">
                  <c:v>8.0000000000000002E-3</c:v>
                </c:pt>
                <c:pt idx="7">
                  <c:v>1.4999999999999999E-2</c:v>
                </c:pt>
                <c:pt idx="8">
                  <c:v>1.7999999999999999E-2</c:v>
                </c:pt>
                <c:pt idx="10">
                  <c:v>0.02</c:v>
                </c:pt>
                <c:pt idx="11">
                  <c:v>2.1000000000000001E-2</c:v>
                </c:pt>
                <c:pt idx="13">
                  <c:v>5.8999999999999997E-2</c:v>
                </c:pt>
                <c:pt idx="15">
                  <c:v>7.5999999999999998E-2</c:v>
                </c:pt>
                <c:pt idx="18">
                  <c:v>0.22</c:v>
                </c:pt>
                <c:pt idx="20">
                  <c:v>0.24199999999999999</c:v>
                </c:pt>
                <c:pt idx="21">
                  <c:v>0.246</c:v>
                </c:pt>
                <c:pt idx="24">
                  <c:v>0.25</c:v>
                </c:pt>
                <c:pt idx="25">
                  <c:v>0.32100000000000001</c:v>
                </c:pt>
                <c:pt idx="42">
                  <c:v>0.22800000000000001</c:v>
                </c:pt>
                <c:pt idx="43">
                  <c:v>0.26800000000000002</c:v>
                </c:pt>
                <c:pt idx="44">
                  <c:v>0.28899999999999998</c:v>
                </c:pt>
                <c:pt idx="45">
                  <c:v>0.32</c:v>
                </c:pt>
                <c:pt idx="57">
                  <c:v>0.46400000000000002</c:v>
                </c:pt>
                <c:pt idx="58">
                  <c:v>0.47299999999999998</c:v>
                </c:pt>
              </c:numCache>
            </c:numRef>
          </c:yVal>
        </c:ser>
        <c:dLbls/>
        <c:axId val="76830976"/>
        <c:axId val="76836864"/>
      </c:scatterChart>
      <c:valAx>
        <c:axId val="76830976"/>
        <c:scaling>
          <c:orientation val="minMax"/>
        </c:scaling>
        <c:axPos val="b"/>
        <c:majorGridlines/>
        <c:numFmt formatCode="General" sourceLinked="1"/>
        <c:tickLblPos val="low"/>
        <c:crossAx val="76836864"/>
        <c:crosses val="autoZero"/>
        <c:crossBetween val="midCat"/>
      </c:valAx>
      <c:valAx>
        <c:axId val="76836864"/>
        <c:scaling>
          <c:logBase val="10"/>
          <c:orientation val="minMax"/>
          <c:max val="100"/>
          <c:min val="1.0000000000000005E-3"/>
        </c:scaling>
        <c:axPos val="l"/>
        <c:majorGridlines/>
        <c:numFmt formatCode="0.E+00" sourceLinked="0"/>
        <c:tickLblPos val="nextTo"/>
        <c:crossAx val="76830976"/>
        <c:crosses val="autoZero"/>
        <c:crossBetween val="midCat"/>
      </c:valAx>
    </c:plotArea>
    <c:legend>
      <c:legendPos val="b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14</xdr:row>
      <xdr:rowOff>185736</xdr:rowOff>
    </xdr:from>
    <xdr:to>
      <xdr:col>10</xdr:col>
      <xdr:colOff>295275</xdr:colOff>
      <xdr:row>31</xdr:row>
      <xdr:rowOff>152399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438150</xdr:colOff>
      <xdr:row>2</xdr:row>
      <xdr:rowOff>252412</xdr:rowOff>
    </xdr:from>
    <xdr:to>
      <xdr:col>17</xdr:col>
      <xdr:colOff>133350</xdr:colOff>
      <xdr:row>15</xdr:row>
      <xdr:rowOff>119062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0"/>
  <dimension ref="A1:E15"/>
  <sheetViews>
    <sheetView tabSelected="1" workbookViewId="0">
      <selection activeCell="H4" sqref="H4"/>
    </sheetView>
  </sheetViews>
  <sheetFormatPr defaultRowHeight="15"/>
  <sheetData>
    <row r="1" spans="1:5">
      <c r="B1" t="s">
        <v>54</v>
      </c>
      <c r="C1" t="s">
        <v>55</v>
      </c>
      <c r="D1" t="s">
        <v>56</v>
      </c>
      <c r="E1" t="s">
        <v>57</v>
      </c>
    </row>
    <row r="2" spans="1:5">
      <c r="A2" t="s">
        <v>58</v>
      </c>
      <c r="B2" s="41">
        <f>PRMallall!G1</f>
        <v>2.6991303564994809E-2</v>
      </c>
      <c r="C2" s="41">
        <f>PRMallND!G1</f>
        <v>0.10179397116090384</v>
      </c>
      <c r="D2" s="41" t="e">
        <f>PRM70all!G1</f>
        <v>#VALUE!</v>
      </c>
      <c r="E2" s="41" t="e">
        <f>PRM70ND!G1</f>
        <v>#VALUE!</v>
      </c>
    </row>
    <row r="3" spans="1:5">
      <c r="A3" t="s">
        <v>34</v>
      </c>
      <c r="B3">
        <f>PRMallall!B20</f>
        <v>13</v>
      </c>
      <c r="C3">
        <f>PRMallND!B11</f>
        <v>4</v>
      </c>
      <c r="D3">
        <f ca="1">PRM70all!B7</f>
        <v>0</v>
      </c>
      <c r="E3">
        <f ca="1">PRM70ND!B7</f>
        <v>0</v>
      </c>
    </row>
    <row r="4" spans="1:5">
      <c r="A4" t="s">
        <v>27</v>
      </c>
      <c r="B4" s="40">
        <f>PRMallall!H1</f>
        <v>0.20419386528659966</v>
      </c>
      <c r="C4" s="40">
        <f>PRMallND!H1</f>
        <v>0.92852232213252872</v>
      </c>
      <c r="D4" s="40" t="e">
        <f>PRM70all!H1</f>
        <v>#VALUE!</v>
      </c>
      <c r="E4" s="40" t="e">
        <f>PRM70ND!H1</f>
        <v>#VALUE!</v>
      </c>
    </row>
    <row r="5" spans="1:5">
      <c r="A5" t="s">
        <v>59</v>
      </c>
      <c r="B5" s="41">
        <f>PRMallall!H16</f>
        <v>3.5276742560516008E-2</v>
      </c>
      <c r="C5" s="41">
        <f>PRMallND!H16</f>
        <v>8.1831938316129824E-2</v>
      </c>
      <c r="D5" s="41">
        <f>PRM70all!H16</f>
        <v>0</v>
      </c>
      <c r="E5" s="41">
        <f>PRM70ND!H16</f>
        <v>0</v>
      </c>
    </row>
    <row r="6" spans="1:5">
      <c r="A6" t="s">
        <v>60</v>
      </c>
      <c r="B6" s="41">
        <f>PRMallall!H26</f>
        <v>1.6383942173272742E-2</v>
      </c>
      <c r="C6" s="41">
        <f>PRMallND!H26</f>
        <v>2.3838356649906856E-2</v>
      </c>
      <c r="D6" s="41">
        <f>PRM70all!H26</f>
        <v>0</v>
      </c>
      <c r="E6" s="41">
        <f>PRM70ND!H26</f>
        <v>0</v>
      </c>
    </row>
    <row r="7" spans="1:5">
      <c r="A7" t="s">
        <v>61</v>
      </c>
      <c r="B7" s="41">
        <f>SUM(B5:B6)/3</f>
        <v>1.722022824459625E-2</v>
      </c>
      <c r="C7" s="41">
        <f>SUM(C5:C6)/3</f>
        <v>3.5223431655345562E-2</v>
      </c>
      <c r="D7" s="41">
        <f>SUM(D5:D6)/3</f>
        <v>0</v>
      </c>
      <c r="E7" s="41">
        <f>SUM(E5:E6)/3</f>
        <v>0</v>
      </c>
    </row>
    <row r="8" spans="1:5">
      <c r="A8" t="s">
        <v>62</v>
      </c>
      <c r="B8" s="42">
        <f>B7/B2</f>
        <v>0.63799172215340028</v>
      </c>
      <c r="C8" s="42">
        <f>C7/C2</f>
        <v>0.34602669739319369</v>
      </c>
      <c r="D8" s="42" t="e">
        <f>D7/D2</f>
        <v>#VALUE!</v>
      </c>
      <c r="E8" s="42" t="e">
        <f>E7/E2</f>
        <v>#VALUE!</v>
      </c>
    </row>
    <row r="9" spans="1:5">
      <c r="A9" t="s">
        <v>63</v>
      </c>
      <c r="B9" s="41">
        <f>PRMallall!B15</f>
        <v>2.5542930781524396E-2</v>
      </c>
      <c r="C9" s="41">
        <f>PRMallND!B6</f>
        <v>9.8920886962521215E-2</v>
      </c>
      <c r="D9" s="41">
        <f ca="1">PRM70all!B2</f>
        <v>0</v>
      </c>
      <c r="E9" s="41">
        <f ca="1">PRM70ND!B2</f>
        <v>0</v>
      </c>
    </row>
    <row r="10" spans="1:5">
      <c r="A10" t="s">
        <v>64</v>
      </c>
      <c r="B10" s="41">
        <f>PRMallall!B16</f>
        <v>1.2674168586785777E-2</v>
      </c>
      <c r="C10" s="41">
        <f>PRMallND!B7</f>
        <v>2.9585493433124468E-2</v>
      </c>
      <c r="D10" s="41">
        <f ca="1">PRM70all!B3</f>
        <v>0</v>
      </c>
      <c r="E10" s="41">
        <f ca="1">PRM70ND!B3</f>
        <v>0</v>
      </c>
    </row>
    <row r="11" spans="1:5">
      <c r="A11" t="s">
        <v>66</v>
      </c>
      <c r="B11" s="41">
        <f>PRMallall!B18</f>
        <v>3.4762518936130513E-2</v>
      </c>
      <c r="C11" s="41">
        <f>PRMallND!B9</f>
        <v>0.1328145443118047</v>
      </c>
      <c r="D11" s="41">
        <f ca="1">PRM70all!B5</f>
        <v>0</v>
      </c>
      <c r="E11" s="41">
        <f ca="1">PRM70ND!B5</f>
        <v>0</v>
      </c>
    </row>
    <row r="12" spans="1:5">
      <c r="A12" t="s">
        <v>65</v>
      </c>
      <c r="B12" s="41">
        <f>PRMallall!B17</f>
        <v>-1.5681149424593862E-2</v>
      </c>
      <c r="C12" s="41">
        <f>PRMallND!B8</f>
        <v>6.0834265358826807E-2</v>
      </c>
      <c r="D12" s="41">
        <f ca="1">PRM70all!B4</f>
        <v>0</v>
      </c>
      <c r="E12" s="41">
        <f ca="1">PRM70ND!B4</f>
        <v>0</v>
      </c>
    </row>
    <row r="13" spans="1:5">
      <c r="A13" t="s">
        <v>67</v>
      </c>
      <c r="B13">
        <f>PRMallall!E19</f>
        <v>26</v>
      </c>
      <c r="C13">
        <f>PRMallND!E10</f>
        <v>18</v>
      </c>
      <c r="D13">
        <f ca="1">PRM70all!E6</f>
        <v>0</v>
      </c>
      <c r="E13">
        <f ca="1">PRM70ND!E6</f>
        <v>0</v>
      </c>
    </row>
    <row r="14" spans="1:5">
      <c r="A14" t="s">
        <v>68</v>
      </c>
    </row>
    <row r="15" spans="1:5">
      <c r="A1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6"/>
  <dimension ref="A1:H7"/>
  <sheetViews>
    <sheetView workbookViewId="0">
      <selection activeCell="F1" sqref="F1"/>
    </sheetView>
  </sheetViews>
  <sheetFormatPr defaultRowHeight="15"/>
  <sheetData>
    <row r="1" spans="1:8" ht="16.5" thickTop="1" thickBot="1">
      <c r="B1" s="27" t="s">
        <v>26</v>
      </c>
      <c r="C1" s="27" t="s">
        <v>27</v>
      </c>
      <c r="D1" s="27" t="s">
        <v>28</v>
      </c>
      <c r="E1" s="34" t="s">
        <v>10</v>
      </c>
      <c r="F1" s="34" t="s">
        <v>13</v>
      </c>
      <c r="G1" s="32" t="e">
        <f>LN(G2)</f>
        <v>#VALUE!</v>
      </c>
      <c r="H1" s="33" t="e">
        <f>G4</f>
        <v>#VALUE!</v>
      </c>
    </row>
    <row r="2" spans="1:8" ht="15.75" thickTop="1">
      <c r="A2" t="s">
        <v>29</v>
      </c>
      <c r="B2" s="27">
        <f ca="1">AVERAGE(B1:B2)</f>
        <v>0</v>
      </c>
      <c r="C2" s="27">
        <f ca="1">AVERAGE(C1:C2)</f>
        <v>0</v>
      </c>
      <c r="D2" s="27">
        <f ca="1">AVERAGE(D1:D2)</f>
        <v>0</v>
      </c>
      <c r="E2" s="27">
        <f ca="1">AVERAGE(E1:E2)</f>
        <v>0</v>
      </c>
      <c r="F2" s="27">
        <f ca="1">AVERAGE(F1:F2)</f>
        <v>0</v>
      </c>
      <c r="G2" t="e">
        <f t="array" ref="G2:H6">LOGEST(F1:F2,E1:E2,TRUE, TRUE)</f>
        <v>#VALUE!</v>
      </c>
      <c r="H2" t="e">
        <v>#VALUE!</v>
      </c>
    </row>
    <row r="3" spans="1:8">
      <c r="A3" t="s">
        <v>30</v>
      </c>
      <c r="B3" s="27">
        <f ca="1">STDEV(B1:B2)</f>
        <v>0</v>
      </c>
      <c r="C3" s="27">
        <f ca="1">STDEV(C1:C2)</f>
        <v>0</v>
      </c>
      <c r="D3" s="27">
        <f ca="1">STDEV(D1:D2)</f>
        <v>0</v>
      </c>
      <c r="E3" s="27">
        <f ca="1">STDEV(E1:E2)</f>
        <v>0</v>
      </c>
      <c r="F3" s="27">
        <f ca="1">STDEV(F1:F2)</f>
        <v>0</v>
      </c>
      <c r="G3" t="e">
        <v>#VALUE!</v>
      </c>
      <c r="H3" t="e">
        <v>#VALUE!</v>
      </c>
    </row>
    <row r="4" spans="1:8">
      <c r="A4" t="s">
        <v>31</v>
      </c>
      <c r="B4" s="27">
        <f ca="1">MIN(B1:B2)</f>
        <v>0</v>
      </c>
      <c r="C4" s="27">
        <f ca="1">MIN(C1:C2)</f>
        <v>0</v>
      </c>
      <c r="D4" s="27">
        <f ca="1">MIN(D1:D2)</f>
        <v>0</v>
      </c>
      <c r="E4" s="27">
        <f ca="1">MIN(E1:E2)</f>
        <v>0</v>
      </c>
      <c r="F4" s="27">
        <f ca="1">MIN(F1:F2)</f>
        <v>0</v>
      </c>
      <c r="G4" t="e">
        <v>#VALUE!</v>
      </c>
      <c r="H4" t="e">
        <v>#VALUE!</v>
      </c>
    </row>
    <row r="5" spans="1:8">
      <c r="A5" t="s">
        <v>32</v>
      </c>
      <c r="B5" s="27">
        <f ca="1">MAX(B1:B2)</f>
        <v>0</v>
      </c>
      <c r="C5" s="27">
        <f ca="1">MAX(C1:C2)</f>
        <v>0</v>
      </c>
      <c r="D5" s="27">
        <f ca="1">MAX(D1:D2)</f>
        <v>0</v>
      </c>
      <c r="E5" s="27">
        <f ca="1">MAX(E1:E2)</f>
        <v>0</v>
      </c>
      <c r="F5" s="27">
        <f ca="1">MAX(F1:F2)</f>
        <v>0</v>
      </c>
      <c r="G5" t="e">
        <v>#VALUE!</v>
      </c>
      <c r="H5" t="e">
        <v>#VALUE!</v>
      </c>
    </row>
    <row r="6" spans="1:8">
      <c r="A6" t="s">
        <v>33</v>
      </c>
      <c r="B6" s="27">
        <f ca="1">ABS(B5-B4)</f>
        <v>0</v>
      </c>
      <c r="C6" s="27">
        <f ca="1">ABS(C5-C4)</f>
        <v>0</v>
      </c>
      <c r="D6" s="27">
        <f ca="1">ABS(D5-D4)</f>
        <v>0</v>
      </c>
      <c r="E6" s="27">
        <f ca="1">ABS(E5-E4)</f>
        <v>0</v>
      </c>
      <c r="F6" s="27">
        <f ca="1">ABS(F5-F4)</f>
        <v>0</v>
      </c>
      <c r="G6" t="e">
        <v>#VALUE!</v>
      </c>
      <c r="H6" t="e">
        <v>#VALUE!</v>
      </c>
    </row>
    <row r="7" spans="1:8">
      <c r="A7" t="s">
        <v>34</v>
      </c>
      <c r="B7" s="27">
        <f ca="1">COUNT(B1:B2)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7"/>
  <dimension ref="A1:X26"/>
  <sheetViews>
    <sheetView workbookViewId="0">
      <selection activeCell="F1" sqref="F1"/>
    </sheetView>
  </sheetViews>
  <sheetFormatPr defaultRowHeight="15"/>
  <sheetData>
    <row r="1" spans="1:24" ht="16.5" thickTop="1" thickBot="1">
      <c r="B1" s="27" t="s">
        <v>26</v>
      </c>
      <c r="C1" s="27" t="s">
        <v>27</v>
      </c>
      <c r="D1" s="27" t="s">
        <v>28</v>
      </c>
      <c r="E1" s="34" t="s">
        <v>10</v>
      </c>
      <c r="F1" s="34" t="s">
        <v>13</v>
      </c>
      <c r="G1" s="32">
        <f>LN(G2)</f>
        <v>0.10179397116090384</v>
      </c>
      <c r="H1" s="33">
        <f>G4</f>
        <v>0.92852232213252872</v>
      </c>
      <c r="I1" s="24" t="s">
        <v>10</v>
      </c>
      <c r="J1" s="24" t="s">
        <v>13</v>
      </c>
      <c r="K1" s="35">
        <f>LN(K2)</f>
        <v>6.0834265358826807E-2</v>
      </c>
      <c r="L1" s="36">
        <f>K4</f>
        <v>0.92316152281037833</v>
      </c>
      <c r="M1" s="24" t="s">
        <v>10</v>
      </c>
      <c r="N1" s="24" t="s">
        <v>13</v>
      </c>
      <c r="O1" s="35">
        <f>LN(O2)</f>
        <v>0.10399587850983405</v>
      </c>
      <c r="P1" s="36">
        <f>O4</f>
        <v>0.95281755902055842</v>
      </c>
      <c r="Q1" s="24" t="s">
        <v>10</v>
      </c>
      <c r="R1" s="24" t="s">
        <v>13</v>
      </c>
      <c r="S1" s="35">
        <f>LN(S2)</f>
        <v>9.8038859669619269E-2</v>
      </c>
      <c r="T1" s="36">
        <f>S4</f>
        <v>0.94595086247015747</v>
      </c>
      <c r="U1" s="24" t="s">
        <v>10</v>
      </c>
      <c r="V1" s="24" t="s">
        <v>13</v>
      </c>
      <c r="W1" s="35">
        <f>LN(W2)</f>
        <v>0.1328145443118047</v>
      </c>
      <c r="X1" s="36">
        <f>W4</f>
        <v>0.99331700269003986</v>
      </c>
    </row>
    <row r="2" spans="1:24" ht="15.75" thickTop="1">
      <c r="B2">
        <v>6.0834265358826807E-2</v>
      </c>
      <c r="C2" s="37">
        <v>0.92316152281037833</v>
      </c>
      <c r="D2">
        <v>12.014313096447822</v>
      </c>
      <c r="E2" s="25">
        <v>1919</v>
      </c>
      <c r="F2" s="25">
        <v>5.0000000000000001E-3</v>
      </c>
      <c r="G2">
        <f t="array" ref="G2:H6">LOGEST(F2:F5,E2:E5,TRUE, TRUE)</f>
        <v>1.1071553422982467</v>
      </c>
      <c r="H2">
        <v>8.5881125236783243E-88</v>
      </c>
      <c r="I2" s="25">
        <v>1927</v>
      </c>
      <c r="J2" s="25">
        <v>1.6E-2</v>
      </c>
      <c r="K2">
        <f t="array" ref="K2:L6">LOGEST(J2:J4,I2:I4,TRUE, TRUE)</f>
        <v>1.0627227696140811</v>
      </c>
      <c r="L2">
        <v>2.085507108085266E-53</v>
      </c>
      <c r="M2" s="25">
        <v>1919</v>
      </c>
      <c r="N2" s="25">
        <v>5.0000000000000001E-3</v>
      </c>
      <c r="O2">
        <f t="array" ref="O2:P6">LOGEST(N2:N4,M2:M4,TRUE, TRUE)</f>
        <v>1.1095958817176437</v>
      </c>
      <c r="P2">
        <v>1.1546894039714256E-89</v>
      </c>
      <c r="Q2" s="25">
        <v>1919</v>
      </c>
      <c r="R2" s="25">
        <v>5.0000000000000001E-3</v>
      </c>
      <c r="S2">
        <f t="array" ref="S2:T6">LOGEST(R2:R4,Q2:Q4,TRUE, TRUE)</f>
        <v>1.1030056467107279</v>
      </c>
      <c r="T2">
        <v>1.1247476673698676E-84</v>
      </c>
      <c r="U2" s="25">
        <v>1919</v>
      </c>
      <c r="V2" s="25">
        <v>5.0000000000000001E-3</v>
      </c>
      <c r="W2">
        <f t="array" ref="W2:X6">LOGEST(V2:V4,U2:U4,TRUE, TRUE)</f>
        <v>1.1420381812133145</v>
      </c>
      <c r="X2">
        <v>1.0490093275811236E-113</v>
      </c>
    </row>
    <row r="3" spans="1:24">
      <c r="B3">
        <v>0.10399587850983405</v>
      </c>
      <c r="C3" s="37">
        <v>0.95281755902055842</v>
      </c>
      <c r="D3">
        <v>20.19432524560823</v>
      </c>
      <c r="E3" s="25">
        <v>1927</v>
      </c>
      <c r="F3" s="25">
        <v>1.6E-2</v>
      </c>
      <c r="G3">
        <v>1.9970829433827587E-2</v>
      </c>
      <c r="H3">
        <v>38.513965914058183</v>
      </c>
      <c r="I3" s="25">
        <v>1931</v>
      </c>
      <c r="J3" s="25">
        <v>2.4E-2</v>
      </c>
      <c r="K3">
        <v>1.7550875885580498E-2</v>
      </c>
      <c r="L3">
        <v>33.902518644033329</v>
      </c>
      <c r="M3" s="25">
        <v>1931</v>
      </c>
      <c r="N3" s="25">
        <v>2.4E-2</v>
      </c>
      <c r="O3">
        <v>2.3142030129439797E-2</v>
      </c>
      <c r="P3">
        <v>44.641312031771122</v>
      </c>
      <c r="Q3" s="25">
        <v>1927</v>
      </c>
      <c r="R3" s="25">
        <v>1.6E-2</v>
      </c>
      <c r="S3">
        <v>2.3434643247755568E-2</v>
      </c>
      <c r="T3">
        <v>45.174510222493041</v>
      </c>
      <c r="U3" s="25">
        <v>1927</v>
      </c>
      <c r="V3" s="25">
        <v>1.6E-2</v>
      </c>
      <c r="W3">
        <v>1.0893999349443307E-2</v>
      </c>
      <c r="X3">
        <v>20.978281815266115</v>
      </c>
    </row>
    <row r="4" spans="1:24" ht="15.75" thickBot="1">
      <c r="B4">
        <v>9.8038859669619269E-2</v>
      </c>
      <c r="C4" s="37">
        <v>0.94595086247015747</v>
      </c>
      <c r="D4">
        <v>17.501682833474717</v>
      </c>
      <c r="E4" s="25">
        <v>1931</v>
      </c>
      <c r="F4" s="25">
        <v>2.4E-2</v>
      </c>
      <c r="G4">
        <v>0.92852232213252872</v>
      </c>
      <c r="H4">
        <v>0.26115248196222618</v>
      </c>
      <c r="I4" s="25">
        <v>1937</v>
      </c>
      <c r="J4" s="25">
        <v>0.03</v>
      </c>
      <c r="K4">
        <v>0.92316152281037833</v>
      </c>
      <c r="L4">
        <v>0.12492805014802152</v>
      </c>
      <c r="M4" s="25">
        <v>1937</v>
      </c>
      <c r="N4" s="25">
        <v>0.03</v>
      </c>
      <c r="O4">
        <v>0.95281755902055842</v>
      </c>
      <c r="P4">
        <v>0.29995499300728279</v>
      </c>
      <c r="Q4" s="25">
        <v>1937</v>
      </c>
      <c r="R4" s="25">
        <v>0.03</v>
      </c>
      <c r="S4">
        <v>0.94595086247015747</v>
      </c>
      <c r="T4">
        <v>0.29888741583021572</v>
      </c>
      <c r="U4" s="25">
        <v>1931</v>
      </c>
      <c r="V4" s="25">
        <v>2.4E-2</v>
      </c>
      <c r="W4">
        <v>0.99331700269003986</v>
      </c>
      <c r="X4">
        <v>9.4134913269821319E-2</v>
      </c>
    </row>
    <row r="5" spans="1:24" ht="16.5" thickTop="1" thickBot="1">
      <c r="B5">
        <v>0.1328145443118047</v>
      </c>
      <c r="C5" s="37">
        <v>0.99331700269003986</v>
      </c>
      <c r="D5">
        <v>148.63345840490436</v>
      </c>
      <c r="E5" s="25">
        <v>1937</v>
      </c>
      <c r="F5" s="25">
        <v>0.03</v>
      </c>
      <c r="G5">
        <v>25.980763500854838</v>
      </c>
      <c r="H5">
        <v>2</v>
      </c>
      <c r="K5" s="33">
        <v>12.014313096447822</v>
      </c>
      <c r="L5">
        <v>1</v>
      </c>
      <c r="O5" s="33">
        <v>20.19432524560823</v>
      </c>
      <c r="P5">
        <v>1</v>
      </c>
      <c r="S5" s="33">
        <v>17.501682833474717</v>
      </c>
      <c r="T5">
        <v>1</v>
      </c>
      <c r="W5" s="33">
        <v>148.63345840490436</v>
      </c>
      <c r="X5">
        <v>1</v>
      </c>
    </row>
    <row r="6" spans="1:24" ht="15.75" thickTop="1">
      <c r="A6" t="s">
        <v>29</v>
      </c>
      <c r="B6" s="27">
        <f>AVERAGE(B2:B5)</f>
        <v>9.8920886962521215E-2</v>
      </c>
      <c r="C6" s="27">
        <f>AVERAGE(C2:C5)</f>
        <v>0.95381173674778352</v>
      </c>
      <c r="D6" s="27">
        <f>AVERAGE(D2:D5)</f>
        <v>49.585944895108781</v>
      </c>
      <c r="E6" s="27">
        <f>AVERAGE(E2:E5)</f>
        <v>1928.5</v>
      </c>
      <c r="F6" s="27">
        <f>AVERAGE(F2:F5)</f>
        <v>1.8749999999999999E-2</v>
      </c>
      <c r="G6">
        <v>1.7719041485648834</v>
      </c>
      <c r="H6">
        <v>0.13640123767006176</v>
      </c>
      <c r="K6">
        <v>0.18750759731523925</v>
      </c>
      <c r="L6">
        <v>1.5607017713786581E-2</v>
      </c>
      <c r="O6">
        <v>1.8169439815014046</v>
      </c>
      <c r="P6">
        <v>8.9972997829999068E-2</v>
      </c>
      <c r="S6">
        <v>1.5634898621986035</v>
      </c>
      <c r="T6">
        <v>8.9333687341664289E-2</v>
      </c>
      <c r="W6">
        <v>1.3170978374961728</v>
      </c>
      <c r="X6">
        <v>8.861381896316781E-3</v>
      </c>
    </row>
    <row r="7" spans="1:24">
      <c r="A7" t="s">
        <v>30</v>
      </c>
      <c r="B7" s="27">
        <f>STDEV(B2:B5)</f>
        <v>2.9585493433124468E-2</v>
      </c>
      <c r="C7" s="27">
        <f>STDEV(C2:C5)</f>
        <v>2.9228316095520904E-2</v>
      </c>
      <c r="D7" s="27">
        <f>STDEV(D2:D5)</f>
        <v>66.119348217567421</v>
      </c>
      <c r="E7" s="27">
        <f>STDEV(E2:E5)</f>
        <v>7.5498344352707498</v>
      </c>
      <c r="F7" s="27">
        <f>STDEV(F2:F5)</f>
        <v>1.0812801055539062E-2</v>
      </c>
      <c r="G7" t="s">
        <v>35</v>
      </c>
      <c r="H7">
        <f>TINV(0.0455,H5)</f>
        <v>4.5265507598681651</v>
      </c>
      <c r="K7" t="s">
        <v>35</v>
      </c>
      <c r="L7">
        <f>TINV(0.0455,L5)</f>
        <v>13.96781148509934</v>
      </c>
      <c r="O7" t="s">
        <v>35</v>
      </c>
      <c r="P7">
        <f>TINV(0.0455,P5)</f>
        <v>13.96781148509934</v>
      </c>
      <c r="S7" t="s">
        <v>35</v>
      </c>
      <c r="T7">
        <f>TINV(0.0455,T5)</f>
        <v>13.96781148509934</v>
      </c>
    </row>
    <row r="8" spans="1:24">
      <c r="A8" t="s">
        <v>31</v>
      </c>
      <c r="B8" s="27">
        <f>MIN(B2:B5)</f>
        <v>6.0834265358826807E-2</v>
      </c>
      <c r="C8" s="27">
        <f>MIN(C2:C5)</f>
        <v>0.92316152281037833</v>
      </c>
      <c r="D8" s="27">
        <f>MIN(D2:D5)</f>
        <v>12.014313096447822</v>
      </c>
      <c r="E8" s="27">
        <f>MIN(E2:E5)</f>
        <v>1919</v>
      </c>
      <c r="F8" s="27">
        <f>MIN(F2:F5)</f>
        <v>5.0000000000000001E-3</v>
      </c>
      <c r="G8" t="s">
        <v>36</v>
      </c>
      <c r="H8">
        <f>H7*G3</f>
        <v>9.0398973148889783E-2</v>
      </c>
      <c r="K8" t="s">
        <v>36</v>
      </c>
      <c r="L8">
        <f>L7*K3</f>
        <v>0.24514732576816434</v>
      </c>
      <c r="O8" t="s">
        <v>36</v>
      </c>
      <c r="P8">
        <f>P7*O3</f>
        <v>0.32324351423050413</v>
      </c>
      <c r="S8" t="s">
        <v>36</v>
      </c>
      <c r="T8">
        <f>T7*S3</f>
        <v>0.32733067910520591</v>
      </c>
    </row>
    <row r="9" spans="1:24">
      <c r="A9" t="s">
        <v>32</v>
      </c>
      <c r="B9" s="27">
        <f>MAX(B2:B5)</f>
        <v>0.1328145443118047</v>
      </c>
      <c r="C9" s="27">
        <f>MAX(C2:C5)</f>
        <v>0.99331700269003986</v>
      </c>
      <c r="D9" s="27">
        <f>MAX(D2:D5)</f>
        <v>148.63345840490436</v>
      </c>
      <c r="E9" s="27">
        <f>MAX(E2:E5)</f>
        <v>1937</v>
      </c>
      <c r="F9" s="27">
        <f>MAX(F2:F5)</f>
        <v>0.03</v>
      </c>
      <c r="G9" t="s">
        <v>37</v>
      </c>
      <c r="H9">
        <f>G2+H8</f>
        <v>1.1975543154471366</v>
      </c>
      <c r="K9" t="s">
        <v>37</v>
      </c>
      <c r="L9">
        <f>K2+L8</f>
        <v>1.3078700953822455</v>
      </c>
      <c r="O9" t="s">
        <v>37</v>
      </c>
      <c r="P9">
        <f>O2+P8</f>
        <v>1.4328393959481478</v>
      </c>
      <c r="S9" t="s">
        <v>37</v>
      </c>
      <c r="T9">
        <f>S2+T8</f>
        <v>1.4303363258159338</v>
      </c>
    </row>
    <row r="10" spans="1:24">
      <c r="A10" t="s">
        <v>33</v>
      </c>
      <c r="B10" s="27">
        <f>ABS(B9-B8)</f>
        <v>7.19802789529779E-2</v>
      </c>
      <c r="C10" s="27">
        <f>ABS(C9-C8)</f>
        <v>7.0155479879661531E-2</v>
      </c>
      <c r="D10" s="27">
        <f>ABS(D9-D8)</f>
        <v>136.61914530845655</v>
      </c>
      <c r="E10" s="27">
        <f>ABS(E9-E8)</f>
        <v>18</v>
      </c>
      <c r="F10" s="27">
        <f>ABS(F9-F8)</f>
        <v>2.4999999999999998E-2</v>
      </c>
      <c r="G10" t="s">
        <v>38</v>
      </c>
      <c r="H10">
        <f>G2-H8</f>
        <v>1.0167563691493569</v>
      </c>
      <c r="K10" t="s">
        <v>38</v>
      </c>
      <c r="L10">
        <f>K2-L8</f>
        <v>0.81757544384591674</v>
      </c>
      <c r="O10" t="s">
        <v>38</v>
      </c>
      <c r="P10">
        <f>O2-P8</f>
        <v>0.78635236748713955</v>
      </c>
      <c r="S10" t="s">
        <v>38</v>
      </c>
      <c r="T10">
        <f>S2-T8</f>
        <v>0.7756749676055219</v>
      </c>
    </row>
    <row r="11" spans="1:24">
      <c r="A11" t="s">
        <v>34</v>
      </c>
      <c r="B11" s="27">
        <f>COUNT(B2:B5)</f>
        <v>4</v>
      </c>
      <c r="G11" t="s">
        <v>39</v>
      </c>
      <c r="H11" s="38">
        <f>LN(G2)</f>
        <v>0.10179397116090384</v>
      </c>
      <c r="K11" t="s">
        <v>39</v>
      </c>
      <c r="L11" s="38">
        <f>LN(K2)</f>
        <v>6.0834265358826807E-2</v>
      </c>
      <c r="O11" t="s">
        <v>39</v>
      </c>
      <c r="P11" s="38">
        <f>LN(O2)</f>
        <v>0.10399587850983405</v>
      </c>
      <c r="S11" t="s">
        <v>39</v>
      </c>
      <c r="T11" s="38">
        <f>LN(S2)</f>
        <v>9.8038859669619269E-2</v>
      </c>
    </row>
    <row r="12" spans="1:24">
      <c r="G12" t="s">
        <v>40</v>
      </c>
      <c r="H12" s="38">
        <f>LN(H9)</f>
        <v>0.18028140664144771</v>
      </c>
      <c r="K12" t="s">
        <v>40</v>
      </c>
      <c r="L12" s="38">
        <f>LN(L9)</f>
        <v>0.26839993264590156</v>
      </c>
      <c r="O12" t="s">
        <v>40</v>
      </c>
      <c r="P12" s="38">
        <f>LN(P9)</f>
        <v>0.35965806716256893</v>
      </c>
      <c r="S12" t="s">
        <v>40</v>
      </c>
      <c r="T12" s="38">
        <f>LN(T9)</f>
        <v>0.35790960949658218</v>
      </c>
    </row>
    <row r="13" spans="1:24">
      <c r="G13" t="s">
        <v>41</v>
      </c>
      <c r="H13" s="38">
        <f>LN(H10)</f>
        <v>1.6617530009188058E-2</v>
      </c>
      <c r="K13" t="s">
        <v>41</v>
      </c>
      <c r="L13" s="38">
        <f>LN(L10)</f>
        <v>-0.20141209441877309</v>
      </c>
      <c r="O13" t="s">
        <v>41</v>
      </c>
      <c r="P13" s="38">
        <f>LN(P10)</f>
        <v>-0.24035028232043837</v>
      </c>
      <c r="S13" t="s">
        <v>41</v>
      </c>
      <c r="T13" s="38">
        <f>LN(T10)</f>
        <v>-0.25402170272212105</v>
      </c>
    </row>
    <row r="14" spans="1:24">
      <c r="G14" t="s">
        <v>42</v>
      </c>
      <c r="H14" s="38">
        <f>H12-H11</f>
        <v>7.8487435480543863E-2</v>
      </c>
      <c r="K14" t="s">
        <v>42</v>
      </c>
      <c r="L14" s="38">
        <f>L12-L11</f>
        <v>0.20756566728707476</v>
      </c>
      <c r="O14" t="s">
        <v>42</v>
      </c>
      <c r="P14" s="38">
        <f>P12-P11</f>
        <v>0.25566218865273488</v>
      </c>
      <c r="S14" t="s">
        <v>42</v>
      </c>
      <c r="T14" s="38">
        <f>T12-T11</f>
        <v>0.2598707498269629</v>
      </c>
    </row>
    <row r="15" spans="1:24">
      <c r="G15" t="s">
        <v>43</v>
      </c>
      <c r="H15" s="38">
        <f>H11-H13</f>
        <v>8.5176441151715784E-2</v>
      </c>
      <c r="K15" t="s">
        <v>43</v>
      </c>
      <c r="L15" s="38">
        <f>L11-L13</f>
        <v>0.26224635977759991</v>
      </c>
      <c r="O15" t="s">
        <v>43</v>
      </c>
      <c r="P15" s="38">
        <f>P11-P13</f>
        <v>0.34434616083027242</v>
      </c>
      <c r="S15" t="s">
        <v>43</v>
      </c>
      <c r="T15" s="38">
        <f>T11-T13</f>
        <v>0.35206056239174033</v>
      </c>
    </row>
    <row r="16" spans="1:24">
      <c r="G16" t="s">
        <v>44</v>
      </c>
      <c r="H16" s="39">
        <f>AVERAGE(H14:H15)</f>
        <v>8.1831938316129824E-2</v>
      </c>
      <c r="K16" t="s">
        <v>44</v>
      </c>
      <c r="L16" s="39">
        <f>AVERAGE(L14:L15)</f>
        <v>0.23490601353233734</v>
      </c>
      <c r="O16" t="s">
        <v>44</v>
      </c>
      <c r="P16" s="39">
        <f>AVERAGE(P14:P15)</f>
        <v>0.30000417474150365</v>
      </c>
      <c r="S16" t="s">
        <v>44</v>
      </c>
      <c r="T16" s="39">
        <f>AVERAGE(T14:T15)</f>
        <v>0.30596565610935161</v>
      </c>
    </row>
    <row r="17" spans="7:20">
      <c r="G17" t="s">
        <v>45</v>
      </c>
      <c r="H17">
        <f>TINV(0.3173,H5)</f>
        <v>1.3213154595816055</v>
      </c>
      <c r="K17" t="s">
        <v>45</v>
      </c>
      <c r="L17">
        <f>TINV(0.3173,L5)</f>
        <v>1.8374094280605857</v>
      </c>
      <c r="O17" t="s">
        <v>45</v>
      </c>
      <c r="P17">
        <f>TINV(0.3173,P5)</f>
        <v>1.8374094280605857</v>
      </c>
      <c r="S17" t="s">
        <v>45</v>
      </c>
      <c r="T17">
        <f>TINV(0.3173,T5)</f>
        <v>1.8374094280605857</v>
      </c>
    </row>
    <row r="18" spans="7:20">
      <c r="G18" t="s">
        <v>46</v>
      </c>
      <c r="H18">
        <f>H17*G3</f>
        <v>2.6387765671583751E-2</v>
      </c>
      <c r="K18" t="s">
        <v>46</v>
      </c>
      <c r="L18">
        <f>L17*K3</f>
        <v>3.2248144822886786E-2</v>
      </c>
      <c r="O18" t="s">
        <v>46</v>
      </c>
      <c r="P18">
        <f>P17*O3</f>
        <v>4.2521384344294817E-2</v>
      </c>
      <c r="S18" t="s">
        <v>46</v>
      </c>
      <c r="T18">
        <f>T17*S3</f>
        <v>4.3059034446662425E-2</v>
      </c>
    </row>
    <row r="19" spans="7:20">
      <c r="G19" t="s">
        <v>47</v>
      </c>
      <c r="H19">
        <f>G2+H18</f>
        <v>1.1335431079698306</v>
      </c>
      <c r="K19" t="s">
        <v>47</v>
      </c>
      <c r="L19">
        <f>K2+L18</f>
        <v>1.0949709144369679</v>
      </c>
      <c r="O19" t="s">
        <v>47</v>
      </c>
      <c r="P19">
        <f>O2+P18</f>
        <v>1.1521172660619385</v>
      </c>
      <c r="S19" t="s">
        <v>47</v>
      </c>
      <c r="T19">
        <f>S2+T18</f>
        <v>1.1460646811573902</v>
      </c>
    </row>
    <row r="20" spans="7:20">
      <c r="G20" t="s">
        <v>48</v>
      </c>
      <c r="H20">
        <f>G2-H18</f>
        <v>1.0807675766266629</v>
      </c>
      <c r="K20" t="s">
        <v>48</v>
      </c>
      <c r="L20">
        <f>K2-L18</f>
        <v>1.0304746247911942</v>
      </c>
      <c r="O20" t="s">
        <v>48</v>
      </c>
      <c r="P20">
        <f>O2-P18</f>
        <v>1.0670744973733488</v>
      </c>
      <c r="S20" t="s">
        <v>48</v>
      </c>
      <c r="T20">
        <f>S2-T18</f>
        <v>1.0599466122640655</v>
      </c>
    </row>
    <row r="21" spans="7:20">
      <c r="G21" t="s">
        <v>39</v>
      </c>
      <c r="H21" s="38">
        <f>LN(G2)</f>
        <v>0.10179397116090384</v>
      </c>
      <c r="K21" t="s">
        <v>39</v>
      </c>
      <c r="L21" s="38">
        <f>LN(K2)</f>
        <v>6.0834265358826807E-2</v>
      </c>
      <c r="O21" t="s">
        <v>39</v>
      </c>
      <c r="P21" s="38">
        <f>LN(O2)</f>
        <v>0.10399587850983405</v>
      </c>
      <c r="S21" t="s">
        <v>39</v>
      </c>
      <c r="T21" s="38">
        <f>LN(S2)</f>
        <v>9.8038859669619269E-2</v>
      </c>
    </row>
    <row r="22" spans="7:20">
      <c r="G22" t="s">
        <v>49</v>
      </c>
      <c r="H22" s="38">
        <f>LN(H19)</f>
        <v>0.12534822109348809</v>
      </c>
      <c r="K22" t="s">
        <v>49</v>
      </c>
      <c r="L22" s="38">
        <f>LN(L19)</f>
        <v>9.072780075766361E-2</v>
      </c>
      <c r="O22" t="s">
        <v>49</v>
      </c>
      <c r="P22" s="38">
        <f>LN(P19)</f>
        <v>0.14160135054964104</v>
      </c>
      <c r="S22" t="s">
        <v>49</v>
      </c>
      <c r="T22" s="38">
        <f>LN(T19)</f>
        <v>0.13633405750034081</v>
      </c>
    </row>
    <row r="23" spans="7:20">
      <c r="G23" t="s">
        <v>50</v>
      </c>
      <c r="H23" s="38">
        <f>LN(H20)</f>
        <v>7.7671507793674377E-2</v>
      </c>
      <c r="K23" t="s">
        <v>50</v>
      </c>
      <c r="L23" s="38">
        <f>LN(L20)</f>
        <v>3.0019496873623978E-2</v>
      </c>
      <c r="O23" t="s">
        <v>50</v>
      </c>
      <c r="P23" s="38">
        <f>LN(P20)</f>
        <v>6.4920789351281108E-2</v>
      </c>
      <c r="S23" t="s">
        <v>50</v>
      </c>
      <c r="T23" s="38">
        <f>LN(T20)</f>
        <v>5.8218541066959402E-2</v>
      </c>
    </row>
    <row r="24" spans="7:20">
      <c r="G24" t="s">
        <v>51</v>
      </c>
      <c r="H24" s="38">
        <f>H22-H21</f>
        <v>2.3554249932584245E-2</v>
      </c>
      <c r="K24" t="s">
        <v>51</v>
      </c>
      <c r="L24" s="38">
        <f>L22-L21</f>
        <v>2.9893535398836803E-2</v>
      </c>
      <c r="O24" t="s">
        <v>51</v>
      </c>
      <c r="P24" s="38">
        <f>P22-P21</f>
        <v>3.7605472039806992E-2</v>
      </c>
      <c r="S24" t="s">
        <v>51</v>
      </c>
      <c r="T24" s="38">
        <f>T22-T21</f>
        <v>3.8295197830721536E-2</v>
      </c>
    </row>
    <row r="25" spans="7:20">
      <c r="G25" t="s">
        <v>52</v>
      </c>
      <c r="H25" s="38">
        <f>H21-H23</f>
        <v>2.4122463367229466E-2</v>
      </c>
      <c r="K25" t="s">
        <v>52</v>
      </c>
      <c r="L25" s="38">
        <f>L21-L23</f>
        <v>3.0814768485202829E-2</v>
      </c>
      <c r="O25" t="s">
        <v>52</v>
      </c>
      <c r="P25" s="38">
        <f>P21-P23</f>
        <v>3.9075089158552942E-2</v>
      </c>
      <c r="S25" t="s">
        <v>52</v>
      </c>
      <c r="T25" s="38">
        <f>T21-T23</f>
        <v>3.9820318602659867E-2</v>
      </c>
    </row>
    <row r="26" spans="7:20">
      <c r="G26" t="s">
        <v>53</v>
      </c>
      <c r="H26" s="39">
        <f>AVERAGE(H24:H25)</f>
        <v>2.3838356649906856E-2</v>
      </c>
      <c r="K26" t="s">
        <v>53</v>
      </c>
      <c r="L26" s="39">
        <f>AVERAGE(L24:L25)</f>
        <v>3.0354151942019816E-2</v>
      </c>
      <c r="O26" t="s">
        <v>53</v>
      </c>
      <c r="P26" s="39">
        <f>AVERAGE(P24:P25)</f>
        <v>3.8340280599179967E-2</v>
      </c>
      <c r="S26" t="s">
        <v>53</v>
      </c>
      <c r="T26" s="39">
        <f>AVERAGE(T24:T25)</f>
        <v>3.9057758216690705E-2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8"/>
  <dimension ref="A1:H7"/>
  <sheetViews>
    <sheetView workbookViewId="0">
      <selection activeCell="F1" sqref="F1"/>
    </sheetView>
  </sheetViews>
  <sheetFormatPr defaultRowHeight="15"/>
  <sheetData>
    <row r="1" spans="1:8" ht="16.5" thickTop="1" thickBot="1">
      <c r="B1" s="27" t="s">
        <v>26</v>
      </c>
      <c r="C1" s="27" t="s">
        <v>27</v>
      </c>
      <c r="D1" s="27" t="s">
        <v>28</v>
      </c>
      <c r="E1" s="34" t="s">
        <v>10</v>
      </c>
      <c r="F1" s="34" t="s">
        <v>13</v>
      </c>
      <c r="G1" s="32" t="e">
        <f>LN(G2)</f>
        <v>#VALUE!</v>
      </c>
      <c r="H1" s="33" t="e">
        <f>G4</f>
        <v>#VALUE!</v>
      </c>
    </row>
    <row r="2" spans="1:8" ht="15.75" thickTop="1">
      <c r="A2" t="s">
        <v>29</v>
      </c>
      <c r="B2" s="27">
        <f ca="1">AVERAGE(B1:B2)</f>
        <v>0</v>
      </c>
      <c r="C2" s="27">
        <f ca="1">AVERAGE(C1:C2)</f>
        <v>0</v>
      </c>
      <c r="D2" s="27">
        <f ca="1">AVERAGE(D1:D2)</f>
        <v>0</v>
      </c>
      <c r="E2" s="27">
        <f ca="1">AVERAGE(E1:E2)</f>
        <v>0</v>
      </c>
      <c r="F2" s="27">
        <f ca="1">AVERAGE(F1:F2)</f>
        <v>0</v>
      </c>
      <c r="G2" t="e">
        <f t="array" ref="G2:H6">LOGEST(F1:F2,E1:E2,TRUE, TRUE)</f>
        <v>#VALUE!</v>
      </c>
      <c r="H2" t="e">
        <v>#VALUE!</v>
      </c>
    </row>
    <row r="3" spans="1:8">
      <c r="A3" t="s">
        <v>30</v>
      </c>
      <c r="B3" s="27">
        <f ca="1">STDEV(B1:B2)</f>
        <v>0</v>
      </c>
      <c r="C3" s="27">
        <f ca="1">STDEV(C1:C2)</f>
        <v>0</v>
      </c>
      <c r="D3" s="27">
        <f ca="1">STDEV(D1:D2)</f>
        <v>0</v>
      </c>
      <c r="E3" s="27">
        <f ca="1">STDEV(E1:E2)</f>
        <v>0</v>
      </c>
      <c r="F3" s="27">
        <f ca="1">STDEV(F1:F2)</f>
        <v>0</v>
      </c>
      <c r="G3" t="e">
        <v>#VALUE!</v>
      </c>
      <c r="H3" t="e">
        <v>#VALUE!</v>
      </c>
    </row>
    <row r="4" spans="1:8">
      <c r="A4" t="s">
        <v>31</v>
      </c>
      <c r="B4" s="27">
        <f ca="1">MIN(B1:B2)</f>
        <v>0</v>
      </c>
      <c r="C4" s="27">
        <f ca="1">MIN(C1:C2)</f>
        <v>0</v>
      </c>
      <c r="D4" s="27">
        <f ca="1">MIN(D1:D2)</f>
        <v>0</v>
      </c>
      <c r="E4" s="27">
        <f ca="1">MIN(E1:E2)</f>
        <v>0</v>
      </c>
      <c r="F4" s="27">
        <f ca="1">MIN(F1:F2)</f>
        <v>0</v>
      </c>
      <c r="G4" t="e">
        <v>#VALUE!</v>
      </c>
      <c r="H4" t="e">
        <v>#VALUE!</v>
      </c>
    </row>
    <row r="5" spans="1:8">
      <c r="A5" t="s">
        <v>32</v>
      </c>
      <c r="B5" s="27">
        <f ca="1">MAX(B1:B2)</f>
        <v>0</v>
      </c>
      <c r="C5" s="27">
        <f ca="1">MAX(C1:C2)</f>
        <v>0</v>
      </c>
      <c r="D5" s="27">
        <f ca="1">MAX(D1:D2)</f>
        <v>0</v>
      </c>
      <c r="E5" s="27">
        <f ca="1">MAX(E1:E2)</f>
        <v>0</v>
      </c>
      <c r="F5" s="27">
        <f ca="1">MAX(F1:F2)</f>
        <v>0</v>
      </c>
      <c r="G5" t="e">
        <v>#VALUE!</v>
      </c>
      <c r="H5" t="e">
        <v>#VALUE!</v>
      </c>
    </row>
    <row r="6" spans="1:8">
      <c r="A6" t="s">
        <v>33</v>
      </c>
      <c r="B6" s="27">
        <f ca="1">ABS(B5-B4)</f>
        <v>0</v>
      </c>
      <c r="C6" s="27">
        <f ca="1">ABS(C5-C4)</f>
        <v>0</v>
      </c>
      <c r="D6" s="27">
        <f ca="1">ABS(D5-D4)</f>
        <v>0</v>
      </c>
      <c r="E6" s="27">
        <f ca="1">ABS(E5-E4)</f>
        <v>0</v>
      </c>
      <c r="F6" s="27">
        <f ca="1">ABS(F5-F4)</f>
        <v>0</v>
      </c>
      <c r="G6" t="e">
        <v>#VALUE!</v>
      </c>
      <c r="H6" t="e">
        <v>#VALUE!</v>
      </c>
    </row>
    <row r="7" spans="1:8">
      <c r="A7" t="s">
        <v>34</v>
      </c>
      <c r="B7" s="27">
        <f ca="1">COUNT(B1:B2)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9"/>
  <dimension ref="A1:BH26"/>
  <sheetViews>
    <sheetView workbookViewId="0">
      <selection activeCell="F1" sqref="F1"/>
    </sheetView>
  </sheetViews>
  <sheetFormatPr defaultRowHeight="15"/>
  <sheetData>
    <row r="1" spans="1:60" ht="16.5" thickTop="1" thickBot="1">
      <c r="B1" s="27" t="s">
        <v>26</v>
      </c>
      <c r="C1" s="27" t="s">
        <v>27</v>
      </c>
      <c r="D1" s="27" t="s">
        <v>28</v>
      </c>
      <c r="E1" s="34" t="s">
        <v>10</v>
      </c>
      <c r="F1" s="34" t="s">
        <v>13</v>
      </c>
      <c r="G1" s="35">
        <f>LN(G2)</f>
        <v>2.6991303564994809E-2</v>
      </c>
      <c r="H1" s="36">
        <f>G4</f>
        <v>0.20419386528659966</v>
      </c>
      <c r="I1" s="24" t="s">
        <v>10</v>
      </c>
      <c r="J1" s="24" t="s">
        <v>13</v>
      </c>
      <c r="K1" s="35">
        <f>LN(K2)</f>
        <v>-1.5681149424593862E-2</v>
      </c>
      <c r="L1" s="36">
        <f>K4</f>
        <v>0.1136775956494447</v>
      </c>
      <c r="M1" s="24" t="s">
        <v>10</v>
      </c>
      <c r="N1" s="24" t="s">
        <v>13</v>
      </c>
      <c r="O1" s="35">
        <f>LN(O2)</f>
        <v>3.0146310082210224E-2</v>
      </c>
      <c r="P1" s="36">
        <f>O4</f>
        <v>0.21793938715100383</v>
      </c>
      <c r="Q1" s="24" t="s">
        <v>10</v>
      </c>
      <c r="R1" s="24" t="s">
        <v>13</v>
      </c>
      <c r="S1" s="35">
        <f>LN(S2)</f>
        <v>3.14434130204784E-2</v>
      </c>
      <c r="T1" s="36">
        <f>S4</f>
        <v>0.27595921986641614</v>
      </c>
      <c r="U1" s="24" t="s">
        <v>10</v>
      </c>
      <c r="V1" s="24" t="s">
        <v>13</v>
      </c>
      <c r="W1" s="35">
        <f>LN(W2)</f>
        <v>2.80827679449113E-2</v>
      </c>
      <c r="X1" s="36">
        <f>W4</f>
        <v>0.21720074454430416</v>
      </c>
      <c r="Y1" s="24" t="s">
        <v>10</v>
      </c>
      <c r="Z1" s="24" t="s">
        <v>13</v>
      </c>
      <c r="AA1" s="35">
        <f>LN(AA2)</f>
        <v>2.7709807782597091E-2</v>
      </c>
      <c r="AB1" s="36">
        <f>AA4</f>
        <v>0.21972016386802859</v>
      </c>
      <c r="AC1" s="24" t="s">
        <v>10</v>
      </c>
      <c r="AD1" s="24" t="s">
        <v>13</v>
      </c>
      <c r="AE1" s="35">
        <f>LN(AE2)</f>
        <v>2.6664144081930033E-2</v>
      </c>
      <c r="AF1" s="36">
        <f>AE4</f>
        <v>0.2296385192687142</v>
      </c>
      <c r="AG1" s="24" t="s">
        <v>10</v>
      </c>
      <c r="AH1" s="24" t="s">
        <v>13</v>
      </c>
      <c r="AI1" s="35">
        <f>LN(AI2)</f>
        <v>2.6703479676665989E-2</v>
      </c>
      <c r="AJ1" s="36">
        <f>AI4</f>
        <v>0.19978930828312816</v>
      </c>
      <c r="AK1" s="24" t="s">
        <v>10</v>
      </c>
      <c r="AL1" s="24" t="s">
        <v>13</v>
      </c>
      <c r="AM1" s="35">
        <f>LN(AM2)</f>
        <v>2.4881906907234255E-2</v>
      </c>
      <c r="AN1" s="36">
        <f>AM4</f>
        <v>0.18950853008369248</v>
      </c>
      <c r="AO1" s="24" t="s">
        <v>10</v>
      </c>
      <c r="AP1" s="24" t="s">
        <v>13</v>
      </c>
      <c r="AQ1" s="35">
        <f>LN(AQ2)</f>
        <v>2.6838686983294672E-2</v>
      </c>
      <c r="AR1" s="36">
        <f>AQ4</f>
        <v>0.19743189613120199</v>
      </c>
      <c r="AS1" s="24" t="s">
        <v>10</v>
      </c>
      <c r="AT1" s="24" t="s">
        <v>13</v>
      </c>
      <c r="AU1" s="35">
        <f>LN(AU2)</f>
        <v>2.904677823169589E-2</v>
      </c>
      <c r="AV1" s="36">
        <f>AU4</f>
        <v>0.22627683058794981</v>
      </c>
      <c r="AW1" s="24" t="s">
        <v>10</v>
      </c>
      <c r="AX1" s="24" t="s">
        <v>13</v>
      </c>
      <c r="AY1" s="35">
        <f>LN(AY2)</f>
        <v>2.9112053275452566E-2</v>
      </c>
      <c r="AZ1" s="36">
        <f>AY4</f>
        <v>0.22219238079118034</v>
      </c>
      <c r="BA1" s="24" t="s">
        <v>10</v>
      </c>
      <c r="BB1" s="24" t="s">
        <v>13</v>
      </c>
      <c r="BC1" s="35">
        <f>LN(BC2)</f>
        <v>3.2347382661810101E-2</v>
      </c>
      <c r="BD1" s="36">
        <f>BC4</f>
        <v>0.27358461030911158</v>
      </c>
      <c r="BE1" s="24" t="s">
        <v>10</v>
      </c>
      <c r="BF1" s="24" t="s">
        <v>13</v>
      </c>
      <c r="BG1" s="35">
        <f>LN(BG2)</f>
        <v>3.4762518936130513E-2</v>
      </c>
      <c r="BH1" s="36">
        <f>BG4</f>
        <v>0.31264837872203483</v>
      </c>
    </row>
    <row r="2" spans="1:60" ht="15.75" thickTop="1">
      <c r="B2">
        <v>-1.5681149424593862E-2</v>
      </c>
      <c r="C2" s="37">
        <v>0.1136775956494447</v>
      </c>
      <c r="D2">
        <v>1.2825761268298406</v>
      </c>
      <c r="E2" s="25">
        <v>1919</v>
      </c>
      <c r="F2" s="25">
        <v>5.0000000000000001E-3</v>
      </c>
      <c r="G2">
        <f t="array" ref="G2:H6">LOGEST(F2:F14,E2:E14,TRUE, TRUE)</f>
        <v>1.027358868365015</v>
      </c>
      <c r="H2">
        <v>3.460006248218772E-25</v>
      </c>
      <c r="I2" s="25">
        <v>1927</v>
      </c>
      <c r="J2" s="25">
        <v>1.6E-2</v>
      </c>
      <c r="K2">
        <f t="array" ref="K2:L6">LOGEST(J2:J13,I2:I13,TRUE, TRUE)</f>
        <v>0.98444115964886625</v>
      </c>
      <c r="L2">
        <v>305032957914.54944</v>
      </c>
      <c r="M2" s="25">
        <v>1919</v>
      </c>
      <c r="N2" s="25">
        <v>5.0000000000000001E-3</v>
      </c>
      <c r="O2">
        <f t="array" ref="O2:P6">LOGEST(N2:N13,M2:M13,TRUE, TRUE)</f>
        <v>1.0306053108709161</v>
      </c>
      <c r="P2">
        <v>7.5519144227413597E-28</v>
      </c>
      <c r="Q2" s="25">
        <v>1919</v>
      </c>
      <c r="R2" s="25">
        <v>5.0000000000000001E-3</v>
      </c>
      <c r="S2">
        <f t="array" ref="S2:T6">LOGEST(R2:R13,Q2:Q13,TRUE, TRUE)</f>
        <v>1.0319429794071864</v>
      </c>
      <c r="T2">
        <v>5.9777827267131443E-29</v>
      </c>
      <c r="U2" s="25">
        <v>1919</v>
      </c>
      <c r="V2" s="25">
        <v>5.0000000000000001E-3</v>
      </c>
      <c r="W2">
        <f t="array" ref="W2:X6">LOGEST(V2:V13,U2:U13,TRUE, TRUE)</f>
        <v>1.0284808061414066</v>
      </c>
      <c r="X2">
        <v>4.1135745448224624E-26</v>
      </c>
      <c r="Y2" s="25">
        <v>1919</v>
      </c>
      <c r="Z2" s="25">
        <v>5.0000000000000001E-3</v>
      </c>
      <c r="AA2">
        <f t="array" ref="AA2:AB6">LOGEST(Z2:Z13,Y2:Y13,TRUE, TRUE)</f>
        <v>1.0280972952945904</v>
      </c>
      <c r="AB2">
        <v>8.407183079613056E-26</v>
      </c>
      <c r="AC2" s="25">
        <v>1919</v>
      </c>
      <c r="AD2" s="25">
        <v>5.0000000000000001E-3</v>
      </c>
      <c r="AE2">
        <f t="array" ref="AE2:AF6">LOGEST(AD2:AD13,AC2:AC13,TRUE, TRUE)</f>
        <v>1.0270228131435424</v>
      </c>
      <c r="AF2">
        <v>6.2356843231238905E-25</v>
      </c>
      <c r="AG2" s="25">
        <v>1919</v>
      </c>
      <c r="AH2" s="25">
        <v>5.0000000000000001E-3</v>
      </c>
      <c r="AI2">
        <f t="array" ref="AI2:AJ6">LOGEST(AH2:AH13,AG2:AG13,TRUE, TRUE)</f>
        <v>1.0270632124912658</v>
      </c>
      <c r="AJ2">
        <v>6.0035502946266054E-25</v>
      </c>
      <c r="AK2" s="25">
        <v>1919</v>
      </c>
      <c r="AL2" s="25">
        <v>5.0000000000000001E-3</v>
      </c>
      <c r="AM2">
        <f t="array" ref="AM2:AN6">LOGEST(AL2:AL13,AK2:AK13,TRUE, TRUE)</f>
        <v>1.0251940450400165</v>
      </c>
      <c r="AN2">
        <v>1.990804510119481E-23</v>
      </c>
      <c r="AO2" s="25">
        <v>1919</v>
      </c>
      <c r="AP2" s="25">
        <v>5.0000000000000001E-3</v>
      </c>
      <c r="AQ2">
        <f t="array" ref="AQ2:AR6">LOGEST(AP2:AP13,AO2:AO13,TRUE, TRUE)</f>
        <v>1.0272020883302666</v>
      </c>
      <c r="AR2">
        <v>4.6413554317471498E-25</v>
      </c>
      <c r="AS2" s="25">
        <v>1919</v>
      </c>
      <c r="AT2" s="25">
        <v>5.0000000000000001E-3</v>
      </c>
      <c r="AU2">
        <f t="array" ref="AU2:AV6">LOGEST(AT2:AT13,AS2:AS13,TRUE, TRUE)</f>
        <v>1.0294727502636372</v>
      </c>
      <c r="AV2">
        <v>6.5914661813517789E-27</v>
      </c>
      <c r="AW2" s="25">
        <v>1919</v>
      </c>
      <c r="AX2" s="25">
        <v>5.0000000000000001E-3</v>
      </c>
      <c r="AY2">
        <f t="array" ref="AY2:AZ6">LOGEST(AX2:AX13,AW2:AW13,TRUE, TRUE)</f>
        <v>1.0295399513357095</v>
      </c>
      <c r="AZ2">
        <v>5.7936726421343839E-27</v>
      </c>
      <c r="BA2" s="25">
        <v>1919</v>
      </c>
      <c r="BB2" s="25">
        <v>5.0000000000000001E-3</v>
      </c>
      <c r="BC2">
        <f t="array" ref="BC2:BD6">LOGEST(BB2:BB13,BA2:BA13,TRUE, TRUE)</f>
        <v>1.0328762462910686</v>
      </c>
      <c r="BD2">
        <v>1.1240571154095382E-29</v>
      </c>
      <c r="BE2" s="25">
        <v>1919</v>
      </c>
      <c r="BF2" s="25">
        <v>5.0000000000000001E-3</v>
      </c>
      <c r="BG2">
        <f t="array" ref="BG2:BH6">LOGEST(BF2:BF13,BE2:BE13,TRUE, TRUE)</f>
        <v>1.0353737979301565</v>
      </c>
      <c r="BH2">
        <v>1.0570515379775888E-31</v>
      </c>
    </row>
    <row r="3" spans="1:60">
      <c r="B3">
        <v>3.0146310082210224E-2</v>
      </c>
      <c r="C3" s="37">
        <v>0.21793938715100383</v>
      </c>
      <c r="D3">
        <v>2.7867326850416974</v>
      </c>
      <c r="E3" s="25">
        <v>1927</v>
      </c>
      <c r="F3" s="25">
        <v>1.6E-2</v>
      </c>
      <c r="G3">
        <v>1.6066075862143883E-2</v>
      </c>
      <c r="H3">
        <v>31.114026999041084</v>
      </c>
      <c r="I3" s="25">
        <v>1931</v>
      </c>
      <c r="J3" s="25">
        <v>2.4E-2</v>
      </c>
      <c r="K3">
        <v>1.3846382264164762E-2</v>
      </c>
      <c r="L3">
        <v>26.835545368439458</v>
      </c>
      <c r="M3" s="25">
        <v>1931</v>
      </c>
      <c r="N3" s="25">
        <v>2.4E-2</v>
      </c>
      <c r="O3">
        <v>1.8058700952734402E-2</v>
      </c>
      <c r="P3">
        <v>34.987453817462104</v>
      </c>
      <c r="Q3" s="25">
        <v>1927</v>
      </c>
      <c r="R3" s="25">
        <v>1.6E-2</v>
      </c>
      <c r="S3">
        <v>1.6106038760078809E-2</v>
      </c>
      <c r="T3">
        <v>31.198963365774929</v>
      </c>
      <c r="U3" s="25">
        <v>1927</v>
      </c>
      <c r="V3" s="25">
        <v>1.6E-2</v>
      </c>
      <c r="W3">
        <v>1.6859102784820796E-2</v>
      </c>
      <c r="X3">
        <v>32.654919039098587</v>
      </c>
      <c r="Y3" s="25">
        <v>1927</v>
      </c>
      <c r="Z3" s="25">
        <v>1.6E-2</v>
      </c>
      <c r="AA3">
        <v>1.6512915103404281E-2</v>
      </c>
      <c r="AB3">
        <v>31.981629276616744</v>
      </c>
      <c r="AC3" s="25">
        <v>1927</v>
      </c>
      <c r="AD3" s="25">
        <v>1.6E-2</v>
      </c>
      <c r="AE3">
        <v>1.54437427233914E-2</v>
      </c>
      <c r="AF3">
        <v>29.908321017023674</v>
      </c>
      <c r="AG3" s="25">
        <v>1927</v>
      </c>
      <c r="AH3" s="25">
        <v>1.6E-2</v>
      </c>
      <c r="AI3">
        <v>1.6899891264635834E-2</v>
      </c>
      <c r="AJ3">
        <v>32.72547653671915</v>
      </c>
      <c r="AK3" s="25">
        <v>1927</v>
      </c>
      <c r="AL3" s="25">
        <v>1.6E-2</v>
      </c>
      <c r="AM3">
        <v>1.6272096217678979E-2</v>
      </c>
      <c r="AN3">
        <v>31.508436441189371</v>
      </c>
      <c r="AO3" s="25">
        <v>1927</v>
      </c>
      <c r="AP3" s="25">
        <v>1.6E-2</v>
      </c>
      <c r="AQ3">
        <v>1.7111715650953874E-2</v>
      </c>
      <c r="AR3">
        <v>33.132802553084694</v>
      </c>
      <c r="AS3" s="25">
        <v>1927</v>
      </c>
      <c r="AT3" s="25">
        <v>1.6E-2</v>
      </c>
      <c r="AU3">
        <v>1.6985202404307887E-2</v>
      </c>
      <c r="AV3">
        <v>32.886420190172529</v>
      </c>
      <c r="AW3" s="25">
        <v>1927</v>
      </c>
      <c r="AX3" s="25">
        <v>1.6E-2</v>
      </c>
      <c r="AY3">
        <v>1.7224409921459054E-2</v>
      </c>
      <c r="AZ3">
        <v>33.348129072259908</v>
      </c>
      <c r="BA3" s="25">
        <v>1927</v>
      </c>
      <c r="BB3" s="25">
        <v>1.6E-2</v>
      </c>
      <c r="BC3">
        <v>1.6668089836174984E-2</v>
      </c>
      <c r="BD3">
        <v>32.269645052914711</v>
      </c>
      <c r="BE3" s="25">
        <v>1927</v>
      </c>
      <c r="BF3" s="25">
        <v>1.6E-2</v>
      </c>
      <c r="BG3">
        <v>1.6299437938502755E-2</v>
      </c>
      <c r="BH3">
        <v>31.554565773899075</v>
      </c>
    </row>
    <row r="4" spans="1:60" ht="15.75" thickBot="1">
      <c r="B4">
        <v>3.14434130204784E-2</v>
      </c>
      <c r="C4" s="37">
        <v>0.27595921986641614</v>
      </c>
      <c r="D4">
        <v>3.811376754435051</v>
      </c>
      <c r="E4" s="25">
        <v>1931</v>
      </c>
      <c r="F4" s="25">
        <v>2.4E-2</v>
      </c>
      <c r="G4">
        <v>0.20419386528659966</v>
      </c>
      <c r="H4">
        <v>0.41928361968836153</v>
      </c>
      <c r="I4" s="25">
        <v>1933</v>
      </c>
      <c r="J4" s="25">
        <v>1.9E-2</v>
      </c>
      <c r="K4">
        <v>0.1136775956494447</v>
      </c>
      <c r="L4">
        <v>0.25715407300754756</v>
      </c>
      <c r="M4" s="25">
        <v>1933</v>
      </c>
      <c r="N4" s="25">
        <v>1.9E-2</v>
      </c>
      <c r="O4">
        <v>0.21793938715100383</v>
      </c>
      <c r="P4">
        <v>0.43525465505639394</v>
      </c>
      <c r="Q4" s="25">
        <v>1933</v>
      </c>
      <c r="R4" s="25">
        <v>1.9E-2</v>
      </c>
      <c r="S4">
        <v>0.27595921986641614</v>
      </c>
      <c r="T4">
        <v>0.40964995356737532</v>
      </c>
      <c r="U4" s="25">
        <v>1931</v>
      </c>
      <c r="V4" s="25">
        <v>2.4E-2</v>
      </c>
      <c r="W4">
        <v>0.21720074454430416</v>
      </c>
      <c r="X4">
        <v>0.43538177324747096</v>
      </c>
      <c r="Y4" s="25">
        <v>1931</v>
      </c>
      <c r="Z4" s="25">
        <v>2.4E-2</v>
      </c>
      <c r="AA4">
        <v>0.21972016386802859</v>
      </c>
      <c r="AB4">
        <v>0.43004970027335204</v>
      </c>
      <c r="AC4" s="25">
        <v>1931</v>
      </c>
      <c r="AD4" s="25">
        <v>2.4E-2</v>
      </c>
      <c r="AE4">
        <v>0.2296385192687142</v>
      </c>
      <c r="AF4">
        <v>0.40299489097483371</v>
      </c>
      <c r="AG4" s="25">
        <v>1931</v>
      </c>
      <c r="AH4" s="25">
        <v>2.4E-2</v>
      </c>
      <c r="AI4">
        <v>0.19978930828312816</v>
      </c>
      <c r="AJ4">
        <v>0.43904495064125765</v>
      </c>
      <c r="AK4" s="25">
        <v>1931</v>
      </c>
      <c r="AL4" s="25">
        <v>2.4E-2</v>
      </c>
      <c r="AM4">
        <v>0.18950853008369248</v>
      </c>
      <c r="AN4">
        <v>0.42077346134894245</v>
      </c>
      <c r="AO4" s="25">
        <v>1931</v>
      </c>
      <c r="AP4" s="25">
        <v>2.4E-2</v>
      </c>
      <c r="AQ4">
        <v>0.19743189613120199</v>
      </c>
      <c r="AR4">
        <v>0.43969118590862794</v>
      </c>
      <c r="AS4" s="25">
        <v>1931</v>
      </c>
      <c r="AT4" s="25">
        <v>2.4E-2</v>
      </c>
      <c r="AU4">
        <v>0.22627683058794981</v>
      </c>
      <c r="AV4">
        <v>0.43292834252877327</v>
      </c>
      <c r="AW4" s="25">
        <v>1931</v>
      </c>
      <c r="AX4" s="25">
        <v>2.4E-2</v>
      </c>
      <c r="AY4">
        <v>0.22219238079118034</v>
      </c>
      <c r="AZ4">
        <v>0.43469601553459181</v>
      </c>
      <c r="BA4" s="25">
        <v>1931</v>
      </c>
      <c r="BB4" s="25">
        <v>2.4E-2</v>
      </c>
      <c r="BC4">
        <v>0.27358461030911158</v>
      </c>
      <c r="BD4">
        <v>0.4157009575228201</v>
      </c>
      <c r="BE4" s="25">
        <v>1931</v>
      </c>
      <c r="BF4" s="25">
        <v>2.4E-2</v>
      </c>
      <c r="BG4">
        <v>0.31264837872203483</v>
      </c>
      <c r="BH4">
        <v>0.40088555143056914</v>
      </c>
    </row>
    <row r="5" spans="1:60" ht="16.5" thickTop="1" thickBot="1">
      <c r="B5">
        <v>2.80827679449113E-2</v>
      </c>
      <c r="C5" s="37">
        <v>0.21720074454430416</v>
      </c>
      <c r="D5">
        <v>2.7746672346777301</v>
      </c>
      <c r="E5" s="25">
        <v>1933</v>
      </c>
      <c r="F5" s="25">
        <v>1.9E-2</v>
      </c>
      <c r="G5">
        <v>2.8224619290746142</v>
      </c>
      <c r="H5">
        <v>11</v>
      </c>
      <c r="I5" s="25">
        <v>1935</v>
      </c>
      <c r="J5" s="25">
        <v>2.1999999999999999E-2</v>
      </c>
      <c r="K5" s="33">
        <v>1.2825761268298406</v>
      </c>
      <c r="L5">
        <v>10</v>
      </c>
      <c r="M5" s="25">
        <v>1935</v>
      </c>
      <c r="N5" s="25">
        <v>2.1999999999999999E-2</v>
      </c>
      <c r="O5" s="33">
        <v>2.7867326850416974</v>
      </c>
      <c r="P5">
        <v>10</v>
      </c>
      <c r="Q5" s="25">
        <v>1935</v>
      </c>
      <c r="R5" s="25">
        <v>2.1999999999999999E-2</v>
      </c>
      <c r="S5" s="33">
        <v>3.811376754435051</v>
      </c>
      <c r="T5">
        <v>10</v>
      </c>
      <c r="U5" s="25">
        <v>1935</v>
      </c>
      <c r="V5" s="25">
        <v>2.1999999999999999E-2</v>
      </c>
      <c r="W5" s="33">
        <v>2.7746672346777301</v>
      </c>
      <c r="X5">
        <v>10</v>
      </c>
      <c r="Y5" s="25">
        <v>1933</v>
      </c>
      <c r="Z5" s="25">
        <v>1.9E-2</v>
      </c>
      <c r="AA5" s="33">
        <v>2.8159149281267157</v>
      </c>
      <c r="AB5">
        <v>10</v>
      </c>
      <c r="AC5" s="25">
        <v>1933</v>
      </c>
      <c r="AD5" s="25">
        <v>1.9E-2</v>
      </c>
      <c r="AE5" s="33">
        <v>2.9809190232450851</v>
      </c>
      <c r="AF5">
        <v>10</v>
      </c>
      <c r="AG5" s="25">
        <v>1933</v>
      </c>
      <c r="AH5" s="25">
        <v>1.9E-2</v>
      </c>
      <c r="AI5" s="33">
        <v>2.4967088087073073</v>
      </c>
      <c r="AJ5">
        <v>10</v>
      </c>
      <c r="AK5" s="25">
        <v>1933</v>
      </c>
      <c r="AL5" s="25">
        <v>1.9E-2</v>
      </c>
      <c r="AM5" s="33">
        <v>2.3381927770721807</v>
      </c>
      <c r="AN5">
        <v>10</v>
      </c>
      <c r="AO5" s="25">
        <v>1933</v>
      </c>
      <c r="AP5" s="25">
        <v>1.9E-2</v>
      </c>
      <c r="AQ5" s="33">
        <v>2.4600017765405449</v>
      </c>
      <c r="AR5">
        <v>10</v>
      </c>
      <c r="AS5" s="25">
        <v>1933</v>
      </c>
      <c r="AT5" s="25">
        <v>1.9E-2</v>
      </c>
      <c r="AU5" s="33">
        <v>2.924519253570975</v>
      </c>
      <c r="AV5">
        <v>10</v>
      </c>
      <c r="AW5" s="25">
        <v>1933</v>
      </c>
      <c r="AX5" s="25">
        <v>1.9E-2</v>
      </c>
      <c r="AY5" s="33">
        <v>2.8566495789433488</v>
      </c>
      <c r="AZ5">
        <v>10</v>
      </c>
      <c r="BA5" s="25">
        <v>1933</v>
      </c>
      <c r="BB5" s="25">
        <v>1.9E-2</v>
      </c>
      <c r="BC5" s="33">
        <v>3.7662281690580661</v>
      </c>
      <c r="BD5">
        <v>10</v>
      </c>
      <c r="BE5" s="25">
        <v>1933</v>
      </c>
      <c r="BF5" s="25">
        <v>1.9E-2</v>
      </c>
      <c r="BG5" s="33">
        <v>4.548594475426424</v>
      </c>
      <c r="BH5">
        <v>10</v>
      </c>
    </row>
    <row r="6" spans="1:60" ht="15.75" thickTop="1">
      <c r="B6">
        <v>2.7709807782597091E-2</v>
      </c>
      <c r="C6" s="37">
        <v>0.21972016386802859</v>
      </c>
      <c r="D6">
        <v>2.8159149281267157</v>
      </c>
      <c r="E6" s="25">
        <v>1935</v>
      </c>
      <c r="F6" s="25">
        <v>2.1999999999999999E-2</v>
      </c>
      <c r="G6">
        <v>0.49618528960701935</v>
      </c>
      <c r="H6">
        <v>1.9337862911287207</v>
      </c>
      <c r="I6" s="25">
        <v>1937</v>
      </c>
      <c r="J6" s="25">
        <v>0.03</v>
      </c>
      <c r="K6">
        <v>8.4814472773099281E-2</v>
      </c>
      <c r="L6">
        <v>0.66128217264371103</v>
      </c>
      <c r="M6" s="25">
        <v>1937</v>
      </c>
      <c r="N6" s="25">
        <v>0.03</v>
      </c>
      <c r="O6">
        <v>0.52793707338947993</v>
      </c>
      <c r="P6">
        <v>1.8944661474826048</v>
      </c>
      <c r="Q6" s="25">
        <v>1937</v>
      </c>
      <c r="R6" s="25">
        <v>0.03</v>
      </c>
      <c r="S6">
        <v>0.63959888919232477</v>
      </c>
      <c r="T6">
        <v>1.6781308445775276</v>
      </c>
      <c r="U6" s="25">
        <v>1937</v>
      </c>
      <c r="V6" s="25">
        <v>0.03</v>
      </c>
      <c r="W6">
        <v>0.52595839742902295</v>
      </c>
      <c r="X6">
        <v>1.895572884761122</v>
      </c>
      <c r="Y6" s="25">
        <v>1937</v>
      </c>
      <c r="Z6" s="25">
        <v>0.03</v>
      </c>
      <c r="AA6">
        <v>0.52078303566410056</v>
      </c>
      <c r="AB6">
        <v>1.8494274470519991</v>
      </c>
      <c r="AC6" s="25">
        <v>1935</v>
      </c>
      <c r="AD6" s="25">
        <v>2.1999999999999999E-2</v>
      </c>
      <c r="AE6">
        <v>0.48411580267423071</v>
      </c>
      <c r="AF6">
        <v>1.6240488215181808</v>
      </c>
      <c r="AG6" s="25">
        <v>1935</v>
      </c>
      <c r="AH6" s="25">
        <v>2.1999999999999999E-2</v>
      </c>
      <c r="AI6">
        <v>0.48126676013285419</v>
      </c>
      <c r="AJ6">
        <v>1.9276046868358439</v>
      </c>
      <c r="AK6" s="25">
        <v>1935</v>
      </c>
      <c r="AL6" s="25">
        <v>2.1999999999999999E-2</v>
      </c>
      <c r="AM6">
        <v>0.41397774614285865</v>
      </c>
      <c r="AN6">
        <v>1.7705030577556995</v>
      </c>
      <c r="AO6" s="25">
        <v>1935</v>
      </c>
      <c r="AP6" s="25">
        <v>2.1999999999999999E-2</v>
      </c>
      <c r="AQ6">
        <v>0.47558805731134224</v>
      </c>
      <c r="AR6">
        <v>1.9332833896573558</v>
      </c>
      <c r="AS6" s="25">
        <v>1935</v>
      </c>
      <c r="AT6" s="25">
        <v>2.1999999999999999E-2</v>
      </c>
      <c r="AU6">
        <v>0.54813372322497678</v>
      </c>
      <c r="AV6">
        <v>1.8742694976471084</v>
      </c>
      <c r="AW6" s="25">
        <v>1935</v>
      </c>
      <c r="AX6" s="25">
        <v>2.1999999999999999E-2</v>
      </c>
      <c r="AY6">
        <v>0.53979429247595334</v>
      </c>
      <c r="AZ6">
        <v>1.8896062592165008</v>
      </c>
      <c r="BA6" s="25">
        <v>1935</v>
      </c>
      <c r="BB6" s="25">
        <v>2.1999999999999999E-2</v>
      </c>
      <c r="BC6">
        <v>0.6508316686732698</v>
      </c>
      <c r="BD6">
        <v>1.7280728608538949</v>
      </c>
      <c r="BE6" s="25">
        <v>1935</v>
      </c>
      <c r="BF6" s="25">
        <v>2.1999999999999999E-2</v>
      </c>
      <c r="BG6">
        <v>0.7310010945579275</v>
      </c>
      <c r="BH6">
        <v>1.6070922534579151</v>
      </c>
    </row>
    <row r="7" spans="1:60">
      <c r="B7">
        <v>2.6664144081930033E-2</v>
      </c>
      <c r="C7" s="37">
        <v>0.2296385192687142</v>
      </c>
      <c r="D7">
        <v>2.9809190232450851</v>
      </c>
      <c r="E7" s="25">
        <v>1937</v>
      </c>
      <c r="F7" s="25">
        <v>0.03</v>
      </c>
      <c r="G7" t="s">
        <v>35</v>
      </c>
      <c r="H7">
        <f>TINV(0.0455,H5)</f>
        <v>2.2548659916061329</v>
      </c>
      <c r="I7" s="25">
        <v>1939</v>
      </c>
      <c r="J7" s="25">
        <v>0.02</v>
      </c>
      <c r="K7" t="s">
        <v>35</v>
      </c>
      <c r="L7">
        <f>TINV(0.0455,L5)</f>
        <v>2.2836816067711974</v>
      </c>
      <c r="M7" s="25">
        <v>1939</v>
      </c>
      <c r="N7" s="25">
        <v>0.02</v>
      </c>
      <c r="O7" t="s">
        <v>35</v>
      </c>
      <c r="P7">
        <f>TINV(0.0455,P5)</f>
        <v>2.2836816067711974</v>
      </c>
      <c r="Q7" s="25">
        <v>1939</v>
      </c>
      <c r="R7" s="25">
        <v>0.02</v>
      </c>
      <c r="S7" t="s">
        <v>35</v>
      </c>
      <c r="T7">
        <f>TINV(0.0455,T5)</f>
        <v>2.2836816067711974</v>
      </c>
      <c r="U7" s="25">
        <v>1939</v>
      </c>
      <c r="V7" s="25">
        <v>0.02</v>
      </c>
      <c r="W7" t="s">
        <v>35</v>
      </c>
      <c r="X7">
        <f>TINV(0.0455,X5)</f>
        <v>2.2836816067711974</v>
      </c>
      <c r="Y7" s="25">
        <v>1939</v>
      </c>
      <c r="Z7" s="25">
        <v>0.02</v>
      </c>
      <c r="AA7" t="s">
        <v>35</v>
      </c>
      <c r="AB7">
        <f>TINV(0.0455,AB5)</f>
        <v>2.2836816067711974</v>
      </c>
      <c r="AC7" s="25">
        <v>1939</v>
      </c>
      <c r="AD7" s="25">
        <v>0.02</v>
      </c>
      <c r="AE7" t="s">
        <v>35</v>
      </c>
      <c r="AF7">
        <f>TINV(0.0455,AF5)</f>
        <v>2.2836816067711974</v>
      </c>
      <c r="AG7" s="25">
        <v>1937</v>
      </c>
      <c r="AH7" s="25">
        <v>0.03</v>
      </c>
      <c r="AI7" t="s">
        <v>35</v>
      </c>
      <c r="AJ7">
        <f>TINV(0.0455,AJ5)</f>
        <v>2.2836816067711974</v>
      </c>
      <c r="AK7" s="25">
        <v>1937</v>
      </c>
      <c r="AL7" s="25">
        <v>0.03</v>
      </c>
      <c r="AM7" t="s">
        <v>35</v>
      </c>
      <c r="AN7">
        <f>TINV(0.0455,AN5)</f>
        <v>2.2836816067711974</v>
      </c>
      <c r="AO7" s="25">
        <v>1937</v>
      </c>
      <c r="AP7" s="25">
        <v>0.03</v>
      </c>
      <c r="AQ7" t="s">
        <v>35</v>
      </c>
      <c r="AR7">
        <f>TINV(0.0455,AR5)</f>
        <v>2.2836816067711974</v>
      </c>
      <c r="AS7" s="25">
        <v>1937</v>
      </c>
      <c r="AT7" s="25">
        <v>0.03</v>
      </c>
      <c r="AU7" t="s">
        <v>35</v>
      </c>
      <c r="AV7">
        <f>TINV(0.0455,AV5)</f>
        <v>2.2836816067711974</v>
      </c>
      <c r="AW7" s="25">
        <v>1937</v>
      </c>
      <c r="AX7" s="25">
        <v>0.03</v>
      </c>
      <c r="AY7" t="s">
        <v>35</v>
      </c>
      <c r="AZ7">
        <f>TINV(0.0455,AZ5)</f>
        <v>2.2836816067711974</v>
      </c>
      <c r="BA7" s="25">
        <v>1937</v>
      </c>
      <c r="BB7" s="25">
        <v>0.03</v>
      </c>
      <c r="BC7" t="s">
        <v>35</v>
      </c>
      <c r="BD7">
        <f>TINV(0.0455,BD5)</f>
        <v>2.2836816067711974</v>
      </c>
      <c r="BE7" s="25">
        <v>1937</v>
      </c>
      <c r="BF7" s="25">
        <v>0.03</v>
      </c>
    </row>
    <row r="8" spans="1:60">
      <c r="B8">
        <v>2.6703479676665989E-2</v>
      </c>
      <c r="C8" s="37">
        <v>0.19978930828312816</v>
      </c>
      <c r="D8">
        <v>2.4967088087073073</v>
      </c>
      <c r="E8" s="25">
        <v>1939</v>
      </c>
      <c r="F8" s="25">
        <v>0.02</v>
      </c>
      <c r="G8" t="s">
        <v>36</v>
      </c>
      <c r="H8">
        <f>H7*G3</f>
        <v>3.6226848080112423E-2</v>
      </c>
      <c r="I8" s="25">
        <v>1940</v>
      </c>
      <c r="J8" s="25">
        <v>2.8000000000000001E-2</v>
      </c>
      <c r="K8" t="s">
        <v>36</v>
      </c>
      <c r="L8">
        <f>L7*K3</f>
        <v>3.1620728496995994E-2</v>
      </c>
      <c r="M8" s="25">
        <v>1940</v>
      </c>
      <c r="N8" s="25">
        <v>2.8000000000000001E-2</v>
      </c>
      <c r="O8" t="s">
        <v>36</v>
      </c>
      <c r="P8">
        <f>P7*O3</f>
        <v>4.1240323207941056E-2</v>
      </c>
      <c r="Q8" s="25">
        <v>1940</v>
      </c>
      <c r="R8" s="25">
        <v>2.8000000000000001E-2</v>
      </c>
      <c r="S8" t="s">
        <v>36</v>
      </c>
      <c r="T8">
        <f>T7*S3</f>
        <v>3.6781064474335955E-2</v>
      </c>
      <c r="U8" s="25">
        <v>1940</v>
      </c>
      <c r="V8" s="25">
        <v>2.8000000000000001E-2</v>
      </c>
      <c r="W8" t="s">
        <v>36</v>
      </c>
      <c r="X8">
        <f>X7*W3</f>
        <v>3.8500822936360327E-2</v>
      </c>
      <c r="Y8" s="25">
        <v>1940</v>
      </c>
      <c r="Z8" s="25">
        <v>2.8000000000000001E-2</v>
      </c>
      <c r="AA8" t="s">
        <v>36</v>
      </c>
      <c r="AB8">
        <f>AB7*AA3</f>
        <v>3.7710240495818663E-2</v>
      </c>
      <c r="AC8" s="25">
        <v>1940</v>
      </c>
      <c r="AD8" s="25">
        <v>2.8000000000000001E-2</v>
      </c>
      <c r="AE8" t="s">
        <v>36</v>
      </c>
      <c r="AF8">
        <f>AF7*AE3</f>
        <v>3.5268591197115458E-2</v>
      </c>
      <c r="AG8" s="25">
        <v>1940</v>
      </c>
      <c r="AH8" s="25">
        <v>2.8000000000000001E-2</v>
      </c>
      <c r="AI8" t="s">
        <v>36</v>
      </c>
      <c r="AJ8">
        <f>AJ7*AI3</f>
        <v>3.8593970837482082E-2</v>
      </c>
      <c r="AK8" s="25">
        <v>1939</v>
      </c>
      <c r="AL8" s="25">
        <v>0.02</v>
      </c>
      <c r="AM8" t="s">
        <v>36</v>
      </c>
      <c r="AN8">
        <f>AN7*AM3</f>
        <v>3.7160286835924657E-2</v>
      </c>
      <c r="AO8" s="25">
        <v>1939</v>
      </c>
      <c r="AP8" s="25">
        <v>0.02</v>
      </c>
      <c r="AQ8" t="s">
        <v>36</v>
      </c>
      <c r="AR8">
        <f>AR7*AQ3</f>
        <v>3.907771029238219E-2</v>
      </c>
      <c r="AS8" s="25">
        <v>1939</v>
      </c>
      <c r="AT8" s="25">
        <v>0.02</v>
      </c>
      <c r="AU8" t="s">
        <v>36</v>
      </c>
      <c r="AV8">
        <f>AV7*AU3</f>
        <v>3.878879431800384E-2</v>
      </c>
      <c r="AW8" s="25">
        <v>1939</v>
      </c>
      <c r="AX8" s="25">
        <v>0.02</v>
      </c>
      <c r="AY8" t="s">
        <v>36</v>
      </c>
      <c r="AZ8">
        <f>AZ7*AY3</f>
        <v>3.9335068125123364E-2</v>
      </c>
      <c r="BA8" s="25">
        <v>1939</v>
      </c>
      <c r="BB8" s="25">
        <v>0.02</v>
      </c>
      <c r="BC8" t="s">
        <v>36</v>
      </c>
      <c r="BD8">
        <f>BD7*BC3</f>
        <v>3.8064610178882748E-2</v>
      </c>
      <c r="BE8" s="25">
        <v>1939</v>
      </c>
      <c r="BF8" s="25">
        <v>0.02</v>
      </c>
    </row>
    <row r="9" spans="1:60">
      <c r="B9">
        <v>2.4881906907234255E-2</v>
      </c>
      <c r="C9" s="37">
        <v>0.18950853008369248</v>
      </c>
      <c r="D9">
        <v>2.3381927770721807</v>
      </c>
      <c r="E9" s="25">
        <v>1940</v>
      </c>
      <c r="F9" s="25">
        <v>2.8000000000000001E-2</v>
      </c>
      <c r="G9" t="s">
        <v>37</v>
      </c>
      <c r="H9">
        <f>G2+H8</f>
        <v>1.0635857164451274</v>
      </c>
      <c r="I9" s="25">
        <v>1941</v>
      </c>
      <c r="J9" s="25">
        <v>0.02</v>
      </c>
      <c r="K9" t="s">
        <v>37</v>
      </c>
      <c r="L9">
        <f>K2+L8</f>
        <v>1.0160618881458623</v>
      </c>
      <c r="M9" s="25">
        <v>1941</v>
      </c>
      <c r="N9" s="25">
        <v>0.02</v>
      </c>
      <c r="O9" t="s">
        <v>37</v>
      </c>
      <c r="P9">
        <f>O2+P8</f>
        <v>1.0718456340788571</v>
      </c>
      <c r="Q9" s="25">
        <v>1941</v>
      </c>
      <c r="R9" s="25">
        <v>0.02</v>
      </c>
      <c r="S9" t="s">
        <v>37</v>
      </c>
      <c r="T9">
        <f>S2+T8</f>
        <v>1.0687240438815224</v>
      </c>
      <c r="U9" s="25">
        <v>1941</v>
      </c>
      <c r="V9" s="25">
        <v>0.02</v>
      </c>
      <c r="W9" t="s">
        <v>37</v>
      </c>
      <c r="X9">
        <f>W2+X8</f>
        <v>1.0669816290777669</v>
      </c>
      <c r="Y9" s="25">
        <v>1941</v>
      </c>
      <c r="Z9" s="25">
        <v>0.02</v>
      </c>
      <c r="AA9" t="s">
        <v>37</v>
      </c>
      <c r="AB9">
        <f>AA2+AB8</f>
        <v>1.0658075357904091</v>
      </c>
      <c r="AC9" s="25">
        <v>1941</v>
      </c>
      <c r="AD9" s="25">
        <v>0.02</v>
      </c>
      <c r="AE9" t="s">
        <v>37</v>
      </c>
      <c r="AF9">
        <f>AE2+AF8</f>
        <v>1.0622914043406579</v>
      </c>
      <c r="AG9" s="25">
        <v>1941</v>
      </c>
      <c r="AH9" s="25">
        <v>0.02</v>
      </c>
      <c r="AI9" t="s">
        <v>37</v>
      </c>
      <c r="AJ9">
        <f>AI2+AJ8</f>
        <v>1.0656571833287478</v>
      </c>
      <c r="AK9" s="25">
        <v>1941</v>
      </c>
      <c r="AL9" s="25">
        <v>0.02</v>
      </c>
      <c r="AM9" t="s">
        <v>37</v>
      </c>
      <c r="AN9">
        <f>AM2+AN8</f>
        <v>1.0623543318759412</v>
      </c>
      <c r="AO9" s="25">
        <v>1940</v>
      </c>
      <c r="AP9" s="25">
        <v>2.8000000000000001E-2</v>
      </c>
      <c r="AQ9" t="s">
        <v>37</v>
      </c>
      <c r="AR9">
        <f>AQ2+AR8</f>
        <v>1.0662797986226489</v>
      </c>
      <c r="AS9" s="25">
        <v>1940</v>
      </c>
      <c r="AT9" s="25">
        <v>2.8000000000000001E-2</v>
      </c>
      <c r="AU9" t="s">
        <v>37</v>
      </c>
      <c r="AV9">
        <f>AU2+AV8</f>
        <v>1.068261544581641</v>
      </c>
      <c r="AW9" s="25">
        <v>1940</v>
      </c>
      <c r="AX9" s="25">
        <v>2.8000000000000001E-2</v>
      </c>
      <c r="AY9" t="s">
        <v>37</v>
      </c>
      <c r="AZ9">
        <f>AY2+AZ8</f>
        <v>1.068875019460833</v>
      </c>
      <c r="BA9" s="25">
        <v>1940</v>
      </c>
      <c r="BB9" s="25">
        <v>2.8000000000000001E-2</v>
      </c>
      <c r="BC9" t="s">
        <v>37</v>
      </c>
      <c r="BD9">
        <f>BC2+BD8</f>
        <v>1.0709408564699514</v>
      </c>
      <c r="BE9" s="25">
        <v>1940</v>
      </c>
      <c r="BF9" s="25">
        <v>2.8000000000000001E-2</v>
      </c>
    </row>
    <row r="10" spans="1:60">
      <c r="B10">
        <v>2.6838686983294672E-2</v>
      </c>
      <c r="C10" s="37">
        <v>0.19743189613120199</v>
      </c>
      <c r="D10">
        <v>2.4600017765405449</v>
      </c>
      <c r="E10" s="25">
        <v>1941</v>
      </c>
      <c r="F10" s="25">
        <v>0.02</v>
      </c>
      <c r="G10" t="s">
        <v>38</v>
      </c>
      <c r="H10">
        <f>G2-H8</f>
        <v>0.99113202028490255</v>
      </c>
      <c r="I10" s="25">
        <v>1942</v>
      </c>
      <c r="J10" s="25">
        <v>1.6E-2</v>
      </c>
      <c r="K10" t="s">
        <v>38</v>
      </c>
      <c r="L10">
        <f>K2-L8</f>
        <v>0.95282043115187021</v>
      </c>
      <c r="M10" s="25">
        <v>1942</v>
      </c>
      <c r="N10" s="25">
        <v>1.6E-2</v>
      </c>
      <c r="O10" t="s">
        <v>38</v>
      </c>
      <c r="P10">
        <f>O2-P8</f>
        <v>0.98936498766297509</v>
      </c>
      <c r="Q10" s="25">
        <v>1942</v>
      </c>
      <c r="R10" s="25">
        <v>1.6E-2</v>
      </c>
      <c r="S10" t="s">
        <v>38</v>
      </c>
      <c r="T10">
        <f>S2-T8</f>
        <v>0.99516191493285044</v>
      </c>
      <c r="U10" s="25">
        <v>1942</v>
      </c>
      <c r="V10" s="25">
        <v>1.6E-2</v>
      </c>
      <c r="W10" t="s">
        <v>38</v>
      </c>
      <c r="X10">
        <f>W2-X8</f>
        <v>0.98997998320504621</v>
      </c>
      <c r="Y10" s="25">
        <v>1942</v>
      </c>
      <c r="Z10" s="25">
        <v>1.6E-2</v>
      </c>
      <c r="AA10" t="s">
        <v>38</v>
      </c>
      <c r="AB10">
        <f>AA2-AB8</f>
        <v>0.99038705479877176</v>
      </c>
      <c r="AC10" s="25">
        <v>1942</v>
      </c>
      <c r="AD10" s="25">
        <v>1.6E-2</v>
      </c>
      <c r="AE10" t="s">
        <v>38</v>
      </c>
      <c r="AF10">
        <f>AE2-AF8</f>
        <v>0.99175422194642693</v>
      </c>
      <c r="AG10" s="25">
        <v>1942</v>
      </c>
      <c r="AH10" s="25">
        <v>1.6E-2</v>
      </c>
      <c r="AI10" t="s">
        <v>38</v>
      </c>
      <c r="AJ10">
        <f>AI2-AJ8</f>
        <v>0.98846924165378369</v>
      </c>
      <c r="AK10" s="25">
        <v>1942</v>
      </c>
      <c r="AL10" s="25">
        <v>1.6E-2</v>
      </c>
      <c r="AM10" t="s">
        <v>38</v>
      </c>
      <c r="AN10">
        <f>AM2-AN8</f>
        <v>0.98803375820409189</v>
      </c>
      <c r="AO10" s="25">
        <v>1942</v>
      </c>
      <c r="AP10" s="25">
        <v>1.6E-2</v>
      </c>
      <c r="AQ10" t="s">
        <v>38</v>
      </c>
      <c r="AR10">
        <f>AQ2-AR8</f>
        <v>0.98812437803788444</v>
      </c>
      <c r="AS10" s="25">
        <v>1941</v>
      </c>
      <c r="AT10" s="25">
        <v>0.02</v>
      </c>
      <c r="AU10" t="s">
        <v>38</v>
      </c>
      <c r="AV10">
        <f>AU2-AV8</f>
        <v>0.9906839559456333</v>
      </c>
      <c r="AW10" s="25">
        <v>1941</v>
      </c>
      <c r="AX10" s="25">
        <v>0.02</v>
      </c>
      <c r="AY10" t="s">
        <v>38</v>
      </c>
      <c r="AZ10">
        <f>AY2-AZ8</f>
        <v>0.9902048832105862</v>
      </c>
      <c r="BA10" s="25">
        <v>1941</v>
      </c>
      <c r="BB10" s="25">
        <v>0.02</v>
      </c>
      <c r="BC10" t="s">
        <v>38</v>
      </c>
      <c r="BD10">
        <f>BC2-BD8</f>
        <v>0.99481163611218582</v>
      </c>
      <c r="BE10" s="25">
        <v>1941</v>
      </c>
      <c r="BF10" s="25">
        <v>0.02</v>
      </c>
    </row>
    <row r="11" spans="1:60">
      <c r="B11">
        <v>2.904677823169589E-2</v>
      </c>
      <c r="C11" s="37">
        <v>0.22627683058794981</v>
      </c>
      <c r="D11">
        <v>2.924519253570975</v>
      </c>
      <c r="E11" s="25">
        <v>1942</v>
      </c>
      <c r="F11" s="25">
        <v>1.6E-2</v>
      </c>
      <c r="G11" t="s">
        <v>39</v>
      </c>
      <c r="H11" s="38">
        <f>LN(G2)</f>
        <v>2.6991303564994809E-2</v>
      </c>
      <c r="I11" s="25">
        <v>1943</v>
      </c>
      <c r="J11" s="25">
        <v>1.7000000000000001E-2</v>
      </c>
      <c r="K11" t="s">
        <v>39</v>
      </c>
      <c r="L11" s="38">
        <f>LN(K2)</f>
        <v>-1.5681149424593862E-2</v>
      </c>
      <c r="M11" s="25">
        <v>1943</v>
      </c>
      <c r="N11" s="25">
        <v>1.7000000000000001E-2</v>
      </c>
      <c r="O11" t="s">
        <v>39</v>
      </c>
      <c r="P11" s="38">
        <f>LN(O2)</f>
        <v>3.0146310082210224E-2</v>
      </c>
      <c r="Q11" s="25">
        <v>1943</v>
      </c>
      <c r="R11" s="25">
        <v>1.7000000000000001E-2</v>
      </c>
      <c r="S11" t="s">
        <v>39</v>
      </c>
      <c r="T11" s="38">
        <f>LN(S2)</f>
        <v>3.14434130204784E-2</v>
      </c>
      <c r="U11" s="25">
        <v>1943</v>
      </c>
      <c r="V11" s="25">
        <v>1.7000000000000001E-2</v>
      </c>
      <c r="W11" t="s">
        <v>39</v>
      </c>
      <c r="X11" s="38">
        <f>LN(W2)</f>
        <v>2.80827679449113E-2</v>
      </c>
      <c r="Y11" s="25">
        <v>1943</v>
      </c>
      <c r="Z11" s="25">
        <v>1.7000000000000001E-2</v>
      </c>
      <c r="AA11" t="s">
        <v>39</v>
      </c>
      <c r="AB11" s="38">
        <f>LN(AA2)</f>
        <v>2.7709807782597091E-2</v>
      </c>
      <c r="AC11" s="25">
        <v>1943</v>
      </c>
      <c r="AD11" s="25">
        <v>1.7000000000000001E-2</v>
      </c>
      <c r="AE11" t="s">
        <v>39</v>
      </c>
      <c r="AF11" s="38">
        <f>LN(AE2)</f>
        <v>2.6664144081930033E-2</v>
      </c>
      <c r="AG11" s="25">
        <v>1943</v>
      </c>
      <c r="AH11" s="25">
        <v>1.7000000000000001E-2</v>
      </c>
      <c r="AI11" t="s">
        <v>39</v>
      </c>
      <c r="AJ11" s="38">
        <f>LN(AI2)</f>
        <v>2.6703479676665989E-2</v>
      </c>
      <c r="AK11" s="25">
        <v>1943</v>
      </c>
      <c r="AL11" s="25">
        <v>1.7000000000000001E-2</v>
      </c>
      <c r="AM11" t="s">
        <v>39</v>
      </c>
      <c r="AN11" s="38">
        <f>LN(AM2)</f>
        <v>2.4881906907234255E-2</v>
      </c>
      <c r="AO11" s="25">
        <v>1943</v>
      </c>
      <c r="AP11" s="25">
        <v>1.7000000000000001E-2</v>
      </c>
      <c r="AQ11" t="s">
        <v>39</v>
      </c>
      <c r="AR11" s="38">
        <f>LN(AQ2)</f>
        <v>2.6838686983294672E-2</v>
      </c>
      <c r="AS11" s="25">
        <v>1943</v>
      </c>
      <c r="AT11" s="25">
        <v>1.7000000000000001E-2</v>
      </c>
      <c r="AU11" t="s">
        <v>39</v>
      </c>
      <c r="AV11" s="38">
        <f>LN(AU2)</f>
        <v>2.904677823169589E-2</v>
      </c>
      <c r="AW11" s="25">
        <v>1942</v>
      </c>
      <c r="AX11" s="25">
        <v>1.6E-2</v>
      </c>
      <c r="AY11" t="s">
        <v>39</v>
      </c>
      <c r="AZ11" s="38">
        <f>LN(AY2)</f>
        <v>2.9112053275452566E-2</v>
      </c>
      <c r="BA11" s="25">
        <v>1942</v>
      </c>
      <c r="BB11" s="25">
        <v>1.6E-2</v>
      </c>
      <c r="BC11" t="s">
        <v>39</v>
      </c>
      <c r="BD11" s="38">
        <f>LN(BC2)</f>
        <v>3.2347382661810101E-2</v>
      </c>
      <c r="BE11" s="25">
        <v>1942</v>
      </c>
      <c r="BF11" s="25">
        <v>1.6E-2</v>
      </c>
    </row>
    <row r="12" spans="1:60">
      <c r="B12">
        <v>2.9112053275452566E-2</v>
      </c>
      <c r="C12" s="37">
        <v>0.22219238079118034</v>
      </c>
      <c r="D12">
        <v>2.8566495789433488</v>
      </c>
      <c r="E12" s="25">
        <v>1943</v>
      </c>
      <c r="F12" s="25">
        <v>1.7000000000000001E-2</v>
      </c>
      <c r="G12" t="s">
        <v>40</v>
      </c>
      <c r="H12" s="38">
        <f>LN(H9)</f>
        <v>6.1645950854212185E-2</v>
      </c>
      <c r="I12" s="25">
        <v>1944</v>
      </c>
      <c r="J12" s="25">
        <v>1.4E-2</v>
      </c>
      <c r="K12" t="s">
        <v>40</v>
      </c>
      <c r="L12" s="38">
        <f>LN(L9)</f>
        <v>1.5934260830528471E-2</v>
      </c>
      <c r="M12" s="25">
        <v>1944</v>
      </c>
      <c r="N12" s="25">
        <v>1.4E-2</v>
      </c>
      <c r="O12" t="s">
        <v>40</v>
      </c>
      <c r="P12" s="38">
        <f>LN(P9)</f>
        <v>6.9382054219126493E-2</v>
      </c>
      <c r="Q12" s="25">
        <v>1944</v>
      </c>
      <c r="R12" s="25">
        <v>1.4E-2</v>
      </c>
      <c r="S12" t="s">
        <v>40</v>
      </c>
      <c r="T12" s="38">
        <f>LN(T9)</f>
        <v>6.6465454547267197E-2</v>
      </c>
      <c r="U12" s="25">
        <v>1944</v>
      </c>
      <c r="V12" s="25">
        <v>1.4E-2</v>
      </c>
      <c r="W12" t="s">
        <v>40</v>
      </c>
      <c r="X12" s="38">
        <f>LN(X9)</f>
        <v>6.483375481222714E-2</v>
      </c>
      <c r="Y12" s="25">
        <v>1944</v>
      </c>
      <c r="Z12" s="25">
        <v>1.4E-2</v>
      </c>
      <c r="AA12" t="s">
        <v>40</v>
      </c>
      <c r="AB12" s="38">
        <f>LN(AB9)</f>
        <v>6.3732761403877666E-2</v>
      </c>
      <c r="AC12" s="25">
        <v>1944</v>
      </c>
      <c r="AD12" s="25">
        <v>1.4E-2</v>
      </c>
      <c r="AE12" t="s">
        <v>40</v>
      </c>
      <c r="AF12" s="38">
        <f>LN(AF9)</f>
        <v>6.0428277215655621E-2</v>
      </c>
      <c r="AG12" s="25">
        <v>1944</v>
      </c>
      <c r="AH12" s="25">
        <v>1.4E-2</v>
      </c>
      <c r="AI12" t="s">
        <v>40</v>
      </c>
      <c r="AJ12" s="38">
        <f>LN(AJ9)</f>
        <v>6.3591682397913366E-2</v>
      </c>
      <c r="AK12" s="25">
        <v>1944</v>
      </c>
      <c r="AL12" s="25">
        <v>1.4E-2</v>
      </c>
      <c r="AM12" t="s">
        <v>40</v>
      </c>
      <c r="AN12" s="38">
        <f>LN(AN9)</f>
        <v>6.0487513006572659E-2</v>
      </c>
      <c r="AO12" s="25">
        <v>1944</v>
      </c>
      <c r="AP12" s="25">
        <v>1.4E-2</v>
      </c>
      <c r="AQ12" t="s">
        <v>40</v>
      </c>
      <c r="AR12" s="38">
        <f>LN(AR9)</f>
        <v>6.4175766558817432E-2</v>
      </c>
      <c r="AS12" s="25">
        <v>1944</v>
      </c>
      <c r="AT12" s="25">
        <v>1.4E-2</v>
      </c>
      <c r="AU12" t="s">
        <v>40</v>
      </c>
      <c r="AV12" s="38">
        <f>LN(AV9)</f>
        <v>6.6032602487244463E-2</v>
      </c>
      <c r="AW12" s="25">
        <v>1944</v>
      </c>
      <c r="AX12" s="25">
        <v>1.4E-2</v>
      </c>
      <c r="AY12" t="s">
        <v>40</v>
      </c>
      <c r="AZ12" s="38">
        <f>LN(AZ9)</f>
        <v>6.6606711700819207E-2</v>
      </c>
      <c r="BA12" s="25">
        <v>1943</v>
      </c>
      <c r="BB12" s="25">
        <v>1.7000000000000001E-2</v>
      </c>
      <c r="BC12" t="s">
        <v>40</v>
      </c>
      <c r="BD12" s="38">
        <f>LN(BD9)</f>
        <v>6.8537567223649135E-2</v>
      </c>
      <c r="BE12" s="25">
        <v>1943</v>
      </c>
      <c r="BF12" s="25">
        <v>1.7000000000000001E-2</v>
      </c>
    </row>
    <row r="13" spans="1:60">
      <c r="B13">
        <v>3.2347382661810101E-2</v>
      </c>
      <c r="C13" s="37">
        <v>0.27358461030911158</v>
      </c>
      <c r="D13">
        <v>3.7662281690580661</v>
      </c>
      <c r="E13" s="25">
        <v>1944</v>
      </c>
      <c r="F13" s="25">
        <v>1.4E-2</v>
      </c>
      <c r="G13" t="s">
        <v>41</v>
      </c>
      <c r="H13" s="38">
        <f>LN(H10)</f>
        <v>-8.907534266819837E-3</v>
      </c>
      <c r="I13" s="25">
        <v>1945</v>
      </c>
      <c r="J13" s="25">
        <v>1.2999999999999999E-2</v>
      </c>
      <c r="K13" t="s">
        <v>41</v>
      </c>
      <c r="L13" s="38">
        <f>LN(L10)</f>
        <v>-4.8328817896527453E-2</v>
      </c>
      <c r="M13" s="25">
        <v>1945</v>
      </c>
      <c r="N13" s="25">
        <v>1.2999999999999999E-2</v>
      </c>
      <c r="O13" t="s">
        <v>41</v>
      </c>
      <c r="P13" s="38">
        <f>LN(P10)</f>
        <v>-1.069196825860977E-2</v>
      </c>
      <c r="Q13" s="25">
        <v>1945</v>
      </c>
      <c r="R13" s="25">
        <v>1.2999999999999999E-2</v>
      </c>
      <c r="S13" t="s">
        <v>41</v>
      </c>
      <c r="T13" s="38">
        <f>LN(T10)</f>
        <v>-4.8498264866736638E-3</v>
      </c>
      <c r="U13" s="25">
        <v>1945</v>
      </c>
      <c r="V13" s="25">
        <v>1.2999999999999999E-2</v>
      </c>
      <c r="W13" t="s">
        <v>41</v>
      </c>
      <c r="X13" s="38">
        <f>LN(X10)</f>
        <v>-1.0070555042709678E-2</v>
      </c>
      <c r="Y13" s="25">
        <v>1945</v>
      </c>
      <c r="Z13" s="25">
        <v>1.2999999999999999E-2</v>
      </c>
      <c r="AA13" t="s">
        <v>41</v>
      </c>
      <c r="AB13" s="38">
        <f>LN(AB10)</f>
        <v>-9.6594478169813522E-3</v>
      </c>
      <c r="AC13" s="25">
        <v>1945</v>
      </c>
      <c r="AD13" s="25">
        <v>1.2999999999999999E-2</v>
      </c>
      <c r="AE13" t="s">
        <v>41</v>
      </c>
      <c r="AF13" s="38">
        <f>LN(AF10)</f>
        <v>-8.2799625295272277E-3</v>
      </c>
      <c r="AG13" s="25">
        <v>1945</v>
      </c>
      <c r="AH13" s="25">
        <v>1.2999999999999999E-2</v>
      </c>
      <c r="AI13" t="s">
        <v>41</v>
      </c>
      <c r="AJ13" s="38">
        <f>LN(AJ10)</f>
        <v>-1.1597753037896801E-2</v>
      </c>
      <c r="AK13" s="25">
        <v>1945</v>
      </c>
      <c r="AL13" s="25">
        <v>1.2999999999999999E-2</v>
      </c>
      <c r="AM13" t="s">
        <v>41</v>
      </c>
      <c r="AN13" s="38">
        <f>LN(AN10)</f>
        <v>-1.203841359522459E-2</v>
      </c>
      <c r="AO13" s="25">
        <v>1945</v>
      </c>
      <c r="AP13" s="25">
        <v>1.2999999999999999E-2</v>
      </c>
      <c r="AQ13" t="s">
        <v>41</v>
      </c>
      <c r="AR13" s="38">
        <f>LN(AR10)</f>
        <v>-1.1946700455274769E-2</v>
      </c>
      <c r="AS13" s="25">
        <v>1945</v>
      </c>
      <c r="AT13" s="25">
        <v>1.2999999999999999E-2</v>
      </c>
      <c r="AU13" t="s">
        <v>41</v>
      </c>
      <c r="AV13" s="38">
        <f>LN(AV10)</f>
        <v>-9.3597097990363552E-3</v>
      </c>
      <c r="AW13" s="25">
        <v>1945</v>
      </c>
      <c r="AX13" s="25">
        <v>1.2999999999999999E-2</v>
      </c>
      <c r="AY13" t="s">
        <v>41</v>
      </c>
      <c r="AZ13" s="38">
        <f>LN(AZ10)</f>
        <v>-9.8434045272993657E-3</v>
      </c>
      <c r="BA13" s="25">
        <v>1945</v>
      </c>
      <c r="BB13" s="25">
        <v>1.2999999999999999E-2</v>
      </c>
      <c r="BC13" t="s">
        <v>41</v>
      </c>
      <c r="BD13" s="38">
        <f>LN(BD10)</f>
        <v>-5.2018701850417388E-3</v>
      </c>
      <c r="BE13" s="25">
        <v>1944</v>
      </c>
      <c r="BF13" s="25">
        <v>1.4E-2</v>
      </c>
    </row>
    <row r="14" spans="1:60">
      <c r="B14">
        <v>3.4762518936130513E-2</v>
      </c>
      <c r="C14" s="37">
        <v>0.31264837872203483</v>
      </c>
      <c r="D14">
        <v>4.548594475426424</v>
      </c>
      <c r="E14" s="25">
        <v>1945</v>
      </c>
      <c r="F14" s="25">
        <v>1.2999999999999999E-2</v>
      </c>
      <c r="G14" t="s">
        <v>42</v>
      </c>
      <c r="H14" s="38">
        <f>H12-H11</f>
        <v>3.4654647289217376E-2</v>
      </c>
      <c r="K14" t="s">
        <v>42</v>
      </c>
      <c r="L14" s="38">
        <f>L12-L11</f>
        <v>3.1615410255122336E-2</v>
      </c>
      <c r="O14" t="s">
        <v>42</v>
      </c>
      <c r="P14" s="38">
        <f>P12-P11</f>
        <v>3.9235744136916273E-2</v>
      </c>
      <c r="S14" t="s">
        <v>42</v>
      </c>
      <c r="T14" s="38">
        <f>T12-T11</f>
        <v>3.5022041526788797E-2</v>
      </c>
      <c r="W14" t="s">
        <v>42</v>
      </c>
      <c r="X14" s="38">
        <f>X12-X11</f>
        <v>3.6750986867315844E-2</v>
      </c>
      <c r="AA14" t="s">
        <v>42</v>
      </c>
      <c r="AB14" s="38">
        <f>AB12-AB11</f>
        <v>3.6022953621280579E-2</v>
      </c>
      <c r="AE14" t="s">
        <v>42</v>
      </c>
      <c r="AF14" s="38">
        <f>AF12-AF11</f>
        <v>3.3764133133725588E-2</v>
      </c>
      <c r="AI14" t="s">
        <v>42</v>
      </c>
      <c r="AJ14" s="38">
        <f>AJ12-AJ11</f>
        <v>3.6888202721247376E-2</v>
      </c>
      <c r="AM14" t="s">
        <v>42</v>
      </c>
      <c r="AN14" s="38">
        <f>AN12-AN11</f>
        <v>3.5605606099338404E-2</v>
      </c>
      <c r="AQ14" t="s">
        <v>42</v>
      </c>
      <c r="AR14" s="38">
        <f>AR12-AR11</f>
        <v>3.7337079575522764E-2</v>
      </c>
      <c r="AU14" t="s">
        <v>42</v>
      </c>
      <c r="AV14" s="38">
        <f>AV12-AV11</f>
        <v>3.6985824255548569E-2</v>
      </c>
      <c r="AY14" t="s">
        <v>42</v>
      </c>
      <c r="AZ14" s="38">
        <f>AZ12-AZ11</f>
        <v>3.7494658425366645E-2</v>
      </c>
      <c r="BC14" t="s">
        <v>42</v>
      </c>
      <c r="BD14" s="38">
        <f>BD12-BD11</f>
        <v>3.6190184561839034E-2</v>
      </c>
    </row>
    <row r="15" spans="1:60">
      <c r="A15" t="s">
        <v>29</v>
      </c>
      <c r="B15" s="27">
        <f>AVERAGE(B2:B14)</f>
        <v>2.5542930781524396E-2</v>
      </c>
      <c r="C15" s="27">
        <f>AVERAGE(C2:C14)</f>
        <v>0.2227359665581701</v>
      </c>
      <c r="D15" s="27">
        <f>AVERAGE(D2:D14)</f>
        <v>2.9110062762826896</v>
      </c>
      <c r="E15" s="27">
        <f>AVERAGE(E2:E14)</f>
        <v>1936.6153846153845</v>
      </c>
      <c r="F15" s="27">
        <f>AVERAGE(F2:F14)</f>
        <v>1.8769230769230767E-2</v>
      </c>
      <c r="G15" t="s">
        <v>43</v>
      </c>
      <c r="H15" s="38">
        <f>H11-H13</f>
        <v>3.5898837831814648E-2</v>
      </c>
      <c r="K15" t="s">
        <v>43</v>
      </c>
      <c r="L15" s="38">
        <f>L11-L13</f>
        <v>3.2647668471933594E-2</v>
      </c>
      <c r="O15" t="s">
        <v>43</v>
      </c>
      <c r="P15" s="38">
        <f>P11-P13</f>
        <v>4.0838278340819996E-2</v>
      </c>
      <c r="S15" t="s">
        <v>43</v>
      </c>
      <c r="T15" s="38">
        <f>T11-T13</f>
        <v>3.6293239507152061E-2</v>
      </c>
      <c r="W15" t="s">
        <v>43</v>
      </c>
      <c r="X15" s="38">
        <f>X11-X13</f>
        <v>3.8153322987620975E-2</v>
      </c>
      <c r="AA15" t="s">
        <v>43</v>
      </c>
      <c r="AB15" s="38">
        <f>AB11-AB13</f>
        <v>3.7369255599578446E-2</v>
      </c>
      <c r="AE15" t="s">
        <v>43</v>
      </c>
      <c r="AF15" s="38">
        <f>AF11-AF13</f>
        <v>3.4944106611457262E-2</v>
      </c>
      <c r="AI15" t="s">
        <v>43</v>
      </c>
      <c r="AJ15" s="38">
        <f>AJ11-AJ13</f>
        <v>3.8301232714562788E-2</v>
      </c>
      <c r="AM15" t="s">
        <v>43</v>
      </c>
      <c r="AN15" s="38">
        <f>AN11-AN13</f>
        <v>3.6920320502458845E-2</v>
      </c>
      <c r="AQ15" t="s">
        <v>43</v>
      </c>
      <c r="AR15" s="38">
        <f>AR11-AR13</f>
        <v>3.8785387438569442E-2</v>
      </c>
      <c r="AU15" t="s">
        <v>43</v>
      </c>
      <c r="AV15" s="38">
        <f>AV11-AV13</f>
        <v>3.8406488030732246E-2</v>
      </c>
      <c r="AY15" t="s">
        <v>43</v>
      </c>
      <c r="AZ15" s="38">
        <f>AZ11-AZ13</f>
        <v>3.8955457802751933E-2</v>
      </c>
      <c r="BC15" t="s">
        <v>43</v>
      </c>
      <c r="BD15" s="38">
        <f>BD11-BD13</f>
        <v>3.7549252846851837E-2</v>
      </c>
    </row>
    <row r="16" spans="1:60">
      <c r="A16" t="s">
        <v>30</v>
      </c>
      <c r="B16" s="27">
        <f>STDEV(B2:B14)</f>
        <v>1.2674168586785777E-2</v>
      </c>
      <c r="C16" s="27">
        <f>STDEV(C2:C14)</f>
        <v>4.8123449231591266E-2</v>
      </c>
      <c r="D16" s="27">
        <f>STDEV(D2:D14)</f>
        <v>0.79738184956904234</v>
      </c>
      <c r="E16" s="27">
        <f>STDEV(E2:E14)</f>
        <v>7.5336850383228162</v>
      </c>
      <c r="F16" s="27">
        <f>STDEV(F2:F14)</f>
        <v>6.5593933428055012E-3</v>
      </c>
      <c r="G16" t="s">
        <v>44</v>
      </c>
      <c r="H16" s="39">
        <f>AVERAGE(H14:H15)</f>
        <v>3.5276742560516008E-2</v>
      </c>
      <c r="K16" t="s">
        <v>44</v>
      </c>
      <c r="L16" s="39">
        <f>AVERAGE(L14:L15)</f>
        <v>3.2131539363527965E-2</v>
      </c>
      <c r="O16" t="s">
        <v>44</v>
      </c>
      <c r="P16" s="39">
        <f>AVERAGE(P14:P15)</f>
        <v>4.0037011238868131E-2</v>
      </c>
      <c r="S16" t="s">
        <v>44</v>
      </c>
      <c r="T16" s="39">
        <f>AVERAGE(T14:T15)</f>
        <v>3.5657640516970429E-2</v>
      </c>
      <c r="W16" t="s">
        <v>44</v>
      </c>
      <c r="X16" s="39">
        <f>AVERAGE(X14:X15)</f>
        <v>3.7452154927468409E-2</v>
      </c>
      <c r="AA16" t="s">
        <v>44</v>
      </c>
      <c r="AB16" s="39">
        <f>AVERAGE(AB14:AB15)</f>
        <v>3.6696104610429513E-2</v>
      </c>
      <c r="AE16" t="s">
        <v>44</v>
      </c>
      <c r="AF16" s="39">
        <f>AVERAGE(AF14:AF15)</f>
        <v>3.4354119872591425E-2</v>
      </c>
      <c r="AI16" t="s">
        <v>44</v>
      </c>
      <c r="AJ16" s="39">
        <f>AVERAGE(AJ14:AJ15)</f>
        <v>3.7594717717905082E-2</v>
      </c>
      <c r="AM16" t="s">
        <v>44</v>
      </c>
      <c r="AN16" s="39">
        <f>AVERAGE(AN14:AN15)</f>
        <v>3.6262963300898621E-2</v>
      </c>
      <c r="AQ16" t="s">
        <v>44</v>
      </c>
      <c r="AR16" s="39">
        <f>AVERAGE(AR14:AR15)</f>
        <v>3.8061233507046099E-2</v>
      </c>
      <c r="AU16" t="s">
        <v>44</v>
      </c>
      <c r="AV16" s="39">
        <f>AVERAGE(AV14:AV15)</f>
        <v>3.7696156143140411E-2</v>
      </c>
      <c r="AY16" t="s">
        <v>44</v>
      </c>
      <c r="AZ16" s="39">
        <f>AVERAGE(AZ14:AZ15)</f>
        <v>3.8225058114059289E-2</v>
      </c>
      <c r="BC16" t="s">
        <v>44</v>
      </c>
      <c r="BD16" s="39">
        <f>AVERAGE(BD14:BD15)</f>
        <v>3.6869718704345439E-2</v>
      </c>
    </row>
    <row r="17" spans="1:56">
      <c r="A17" t="s">
        <v>31</v>
      </c>
      <c r="B17" s="27">
        <f>MIN(B2:B14)</f>
        <v>-1.5681149424593862E-2</v>
      </c>
      <c r="C17" s="27">
        <f>MIN(C2:C14)</f>
        <v>0.1136775956494447</v>
      </c>
      <c r="D17" s="27">
        <f>MIN(D2:D14)</f>
        <v>1.2825761268298406</v>
      </c>
      <c r="E17" s="27">
        <f>MIN(E2:E14)</f>
        <v>1919</v>
      </c>
      <c r="F17" s="27">
        <f>MIN(F2:F14)</f>
        <v>5.0000000000000001E-3</v>
      </c>
      <c r="G17" t="s">
        <v>45</v>
      </c>
      <c r="H17">
        <f>TINV(0.3173,H5)</f>
        <v>1.0475913650928272</v>
      </c>
      <c r="K17" t="s">
        <v>45</v>
      </c>
      <c r="L17">
        <f>TINV(0.3173,L5)</f>
        <v>1.0525864807323404</v>
      </c>
      <c r="O17" t="s">
        <v>45</v>
      </c>
      <c r="P17">
        <f>TINV(0.3173,P5)</f>
        <v>1.0525864807323404</v>
      </c>
      <c r="S17" t="s">
        <v>45</v>
      </c>
      <c r="T17">
        <f>TINV(0.3173,T5)</f>
        <v>1.0525864807323404</v>
      </c>
      <c r="W17" t="s">
        <v>45</v>
      </c>
      <c r="X17">
        <f>TINV(0.3173,X5)</f>
        <v>1.0525864807323404</v>
      </c>
      <c r="AA17" t="s">
        <v>45</v>
      </c>
      <c r="AB17">
        <f>TINV(0.3173,AB5)</f>
        <v>1.0525864807323404</v>
      </c>
      <c r="AE17" t="s">
        <v>45</v>
      </c>
      <c r="AF17">
        <f>TINV(0.3173,AF5)</f>
        <v>1.0525864807323404</v>
      </c>
      <c r="AI17" t="s">
        <v>45</v>
      </c>
      <c r="AJ17">
        <f>TINV(0.3173,AJ5)</f>
        <v>1.0525864807323404</v>
      </c>
      <c r="AM17" t="s">
        <v>45</v>
      </c>
      <c r="AN17">
        <f>TINV(0.3173,AN5)</f>
        <v>1.0525864807323404</v>
      </c>
      <c r="AQ17" t="s">
        <v>45</v>
      </c>
      <c r="AR17">
        <f>TINV(0.3173,AR5)</f>
        <v>1.0525864807323404</v>
      </c>
      <c r="AU17" t="s">
        <v>45</v>
      </c>
      <c r="AV17">
        <f>TINV(0.3173,AV5)</f>
        <v>1.0525864807323404</v>
      </c>
      <c r="AY17" t="s">
        <v>45</v>
      </c>
      <c r="AZ17">
        <f>TINV(0.3173,AZ5)</f>
        <v>1.0525864807323404</v>
      </c>
      <c r="BC17" t="s">
        <v>45</v>
      </c>
      <c r="BD17">
        <f>TINV(0.3173,BD5)</f>
        <v>1.0525864807323404</v>
      </c>
    </row>
    <row r="18" spans="1:56">
      <c r="A18" t="s">
        <v>32</v>
      </c>
      <c r="B18" s="27">
        <f>MAX(B2:B14)</f>
        <v>3.4762518936130513E-2</v>
      </c>
      <c r="C18" s="27">
        <f>MAX(C2:C14)</f>
        <v>0.31264837872203483</v>
      </c>
      <c r="D18" s="27">
        <f>MAX(D2:D14)</f>
        <v>4.548594475426424</v>
      </c>
      <c r="E18" s="27">
        <f>MAX(E2:E14)</f>
        <v>1945</v>
      </c>
      <c r="F18" s="27">
        <f>MAX(F2:F14)</f>
        <v>0.03</v>
      </c>
      <c r="G18" t="s">
        <v>46</v>
      </c>
      <c r="H18">
        <f>H17*G3</f>
        <v>1.6830682344108231E-2</v>
      </c>
      <c r="K18" t="s">
        <v>46</v>
      </c>
      <c r="L18">
        <f>L17*K3</f>
        <v>1.4574514778311882E-2</v>
      </c>
      <c r="O18" t="s">
        <v>46</v>
      </c>
      <c r="P18">
        <f>P17*O3</f>
        <v>1.9008344482436466E-2</v>
      </c>
      <c r="S18" t="s">
        <v>46</v>
      </c>
      <c r="T18">
        <f>T17*S3</f>
        <v>1.695299865701002E-2</v>
      </c>
      <c r="W18" t="s">
        <v>46</v>
      </c>
      <c r="X18">
        <f>X17*W3</f>
        <v>1.7745663668579322E-2</v>
      </c>
      <c r="AA18" t="s">
        <v>46</v>
      </c>
      <c r="AB18">
        <f>AB17*AA3</f>
        <v>1.7381271195324222E-2</v>
      </c>
      <c r="AE18" t="s">
        <v>46</v>
      </c>
      <c r="AF18">
        <f>AF17*AE3</f>
        <v>1.6255874802550245E-2</v>
      </c>
      <c r="AI18" t="s">
        <v>46</v>
      </c>
      <c r="AJ18">
        <f>AJ17*AI3</f>
        <v>1.7788597071002256E-2</v>
      </c>
      <c r="AM18" t="s">
        <v>46</v>
      </c>
      <c r="AN18">
        <f>AN17*AM3</f>
        <v>1.7127788491904744E-2</v>
      </c>
      <c r="AQ18" t="s">
        <v>46</v>
      </c>
      <c r="AR18">
        <f>AR17*AQ3</f>
        <v>1.8011560556330047E-2</v>
      </c>
      <c r="AU18" t="s">
        <v>46</v>
      </c>
      <c r="AV18">
        <f>AV17*AU3</f>
        <v>1.7878394423276926E-2</v>
      </c>
      <c r="AY18" t="s">
        <v>46</v>
      </c>
      <c r="AZ18">
        <f>AZ17*AY3</f>
        <v>1.8130181021919795E-2</v>
      </c>
      <c r="BC18" t="s">
        <v>46</v>
      </c>
      <c r="BD18">
        <f>BD17*BC3</f>
        <v>1.7544606021189919E-2</v>
      </c>
    </row>
    <row r="19" spans="1:56">
      <c r="A19" t="s">
        <v>33</v>
      </c>
      <c r="B19" s="27">
        <f>ABS(B18-B17)</f>
        <v>5.0443668360724378E-2</v>
      </c>
      <c r="C19" s="27">
        <f>ABS(C18-C17)</f>
        <v>0.19897078307259014</v>
      </c>
      <c r="D19" s="27">
        <f>ABS(D18-D17)</f>
        <v>3.2660183485965835</v>
      </c>
      <c r="E19" s="27">
        <f>ABS(E18-E17)</f>
        <v>26</v>
      </c>
      <c r="F19" s="27">
        <f>ABS(F18-F17)</f>
        <v>2.4999999999999998E-2</v>
      </c>
      <c r="G19" t="s">
        <v>47</v>
      </c>
      <c r="H19">
        <f>G2+H18</f>
        <v>1.0441895507091232</v>
      </c>
      <c r="K19" t="s">
        <v>47</v>
      </c>
      <c r="L19">
        <f>K2+L18</f>
        <v>0.99901567442717809</v>
      </c>
      <c r="O19" t="s">
        <v>47</v>
      </c>
      <c r="P19">
        <f>O2+P18</f>
        <v>1.0496136553533526</v>
      </c>
      <c r="S19" t="s">
        <v>47</v>
      </c>
      <c r="T19">
        <f>S2+T18</f>
        <v>1.0488959780641964</v>
      </c>
      <c r="W19" t="s">
        <v>47</v>
      </c>
      <c r="X19">
        <f>W2+X18</f>
        <v>1.0462264698099859</v>
      </c>
      <c r="AA19" t="s">
        <v>47</v>
      </c>
      <c r="AB19">
        <f>AA2+AB18</f>
        <v>1.0454785664899147</v>
      </c>
      <c r="AE19" t="s">
        <v>47</v>
      </c>
      <c r="AF19">
        <f>AE2+AF18</f>
        <v>1.0432786879460927</v>
      </c>
      <c r="AI19" t="s">
        <v>47</v>
      </c>
      <c r="AJ19">
        <f>AI2+AJ18</f>
        <v>1.0448518095622681</v>
      </c>
      <c r="AM19" t="s">
        <v>47</v>
      </c>
      <c r="AN19">
        <f>AM2+AN18</f>
        <v>1.0423218335319213</v>
      </c>
      <c r="AQ19" t="s">
        <v>47</v>
      </c>
      <c r="AR19">
        <f>AQ2+AR18</f>
        <v>1.0452136488865966</v>
      </c>
      <c r="AU19" t="s">
        <v>47</v>
      </c>
      <c r="AV19">
        <f>AU2+AV18</f>
        <v>1.0473511446869141</v>
      </c>
      <c r="AY19" t="s">
        <v>47</v>
      </c>
      <c r="AZ19">
        <f>AY2+AZ18</f>
        <v>1.0476701323576294</v>
      </c>
      <c r="BC19" t="s">
        <v>47</v>
      </c>
      <c r="BD19">
        <f>BC2+BD18</f>
        <v>1.0504208523122585</v>
      </c>
    </row>
    <row r="20" spans="1:56">
      <c r="A20" t="s">
        <v>34</v>
      </c>
      <c r="B20" s="27">
        <f>COUNT(B2:B14)</f>
        <v>13</v>
      </c>
      <c r="G20" t="s">
        <v>48</v>
      </c>
      <c r="H20">
        <f>G2-H18</f>
        <v>1.0105281860209068</v>
      </c>
      <c r="K20" t="s">
        <v>48</v>
      </c>
      <c r="L20">
        <f>K2-L18</f>
        <v>0.96986664487055441</v>
      </c>
      <c r="O20" t="s">
        <v>48</v>
      </c>
      <c r="P20">
        <f>O2-P18</f>
        <v>1.0115969663884796</v>
      </c>
      <c r="S20" t="s">
        <v>48</v>
      </c>
      <c r="T20">
        <f>S2-T18</f>
        <v>1.0149899807501763</v>
      </c>
      <c r="W20" t="s">
        <v>48</v>
      </c>
      <c r="X20">
        <f>W2-X18</f>
        <v>1.0107351424728273</v>
      </c>
      <c r="AA20" t="s">
        <v>48</v>
      </c>
      <c r="AB20">
        <f>AA2-AB18</f>
        <v>1.0107160240992661</v>
      </c>
      <c r="AE20" t="s">
        <v>48</v>
      </c>
      <c r="AF20">
        <f>AE2-AF18</f>
        <v>1.0107669383409921</v>
      </c>
      <c r="AI20" t="s">
        <v>48</v>
      </c>
      <c r="AJ20">
        <f>AI2-AJ18</f>
        <v>1.0092746154202634</v>
      </c>
      <c r="AM20" t="s">
        <v>48</v>
      </c>
      <c r="AN20">
        <f>AM2-AN18</f>
        <v>1.0080662565481118</v>
      </c>
      <c r="AQ20" t="s">
        <v>48</v>
      </c>
      <c r="AR20">
        <f>AQ2-AR18</f>
        <v>1.0091905277739366</v>
      </c>
      <c r="AU20" t="s">
        <v>48</v>
      </c>
      <c r="AV20">
        <f>AU2-AV18</f>
        <v>1.0115943558403602</v>
      </c>
      <c r="AY20" t="s">
        <v>48</v>
      </c>
      <c r="AZ20">
        <f>AY2-AZ18</f>
        <v>1.0114097703137896</v>
      </c>
      <c r="BC20" t="s">
        <v>48</v>
      </c>
      <c r="BD20">
        <f>BC2-BD18</f>
        <v>1.0153316402698787</v>
      </c>
    </row>
    <row r="21" spans="1:56">
      <c r="G21" t="s">
        <v>39</v>
      </c>
      <c r="H21" s="38">
        <f>LN(G2)</f>
        <v>2.6991303564994809E-2</v>
      </c>
      <c r="K21" t="s">
        <v>39</v>
      </c>
      <c r="L21" s="38">
        <f>LN(K2)</f>
        <v>-1.5681149424593862E-2</v>
      </c>
      <c r="O21" t="s">
        <v>39</v>
      </c>
      <c r="P21" s="38">
        <f>LN(O2)</f>
        <v>3.0146310082210224E-2</v>
      </c>
      <c r="S21" t="s">
        <v>39</v>
      </c>
      <c r="T21" s="38">
        <f>LN(S2)</f>
        <v>3.14434130204784E-2</v>
      </c>
      <c r="W21" t="s">
        <v>39</v>
      </c>
      <c r="X21" s="38">
        <f>LN(W2)</f>
        <v>2.80827679449113E-2</v>
      </c>
      <c r="AA21" t="s">
        <v>39</v>
      </c>
      <c r="AB21" s="38">
        <f>LN(AA2)</f>
        <v>2.7709807782597091E-2</v>
      </c>
      <c r="AE21" t="s">
        <v>39</v>
      </c>
      <c r="AF21" s="38">
        <f>LN(AE2)</f>
        <v>2.6664144081930033E-2</v>
      </c>
      <c r="AI21" t="s">
        <v>39</v>
      </c>
      <c r="AJ21" s="38">
        <f>LN(AI2)</f>
        <v>2.6703479676665989E-2</v>
      </c>
      <c r="AM21" t="s">
        <v>39</v>
      </c>
      <c r="AN21" s="38">
        <f>LN(AM2)</f>
        <v>2.4881906907234255E-2</v>
      </c>
      <c r="AQ21" t="s">
        <v>39</v>
      </c>
      <c r="AR21" s="38">
        <f>LN(AQ2)</f>
        <v>2.6838686983294672E-2</v>
      </c>
      <c r="AU21" t="s">
        <v>39</v>
      </c>
      <c r="AV21" s="38">
        <f>LN(AU2)</f>
        <v>2.904677823169589E-2</v>
      </c>
      <c r="AY21" t="s">
        <v>39</v>
      </c>
      <c r="AZ21" s="38">
        <f>LN(AY2)</f>
        <v>2.9112053275452566E-2</v>
      </c>
      <c r="BC21" t="s">
        <v>39</v>
      </c>
      <c r="BD21" s="38">
        <f>LN(BC2)</f>
        <v>3.2347382661810101E-2</v>
      </c>
    </row>
    <row r="22" spans="1:56">
      <c r="G22" t="s">
        <v>49</v>
      </c>
      <c r="H22" s="38">
        <f>LN(H19)</f>
        <v>4.3241034961983914E-2</v>
      </c>
      <c r="K22" t="s">
        <v>49</v>
      </c>
      <c r="L22" s="38">
        <f>LN(L19)</f>
        <v>-9.8481033937675004E-4</v>
      </c>
      <c r="O22" t="s">
        <v>49</v>
      </c>
      <c r="P22" s="38">
        <f>LN(P19)</f>
        <v>4.8422149177699859E-2</v>
      </c>
      <c r="S22" t="s">
        <v>49</v>
      </c>
      <c r="T22" s="38">
        <f>LN(T19)</f>
        <v>4.7738161545994612E-2</v>
      </c>
      <c r="W22" t="s">
        <v>49</v>
      </c>
      <c r="X22" s="38">
        <f>LN(X19)</f>
        <v>4.5189852542345768E-2</v>
      </c>
      <c r="AA22" t="s">
        <v>49</v>
      </c>
      <c r="AB22" s="38">
        <f>LN(AB19)</f>
        <v>4.4474738949401897E-2</v>
      </c>
      <c r="AE22" t="s">
        <v>49</v>
      </c>
      <c r="AF22" s="38">
        <f>LN(AF19)</f>
        <v>4.2368338741775403E-2</v>
      </c>
      <c r="AI22" t="s">
        <v>49</v>
      </c>
      <c r="AJ22" s="38">
        <f>LN(AJ19)</f>
        <v>4.3875066329600552E-2</v>
      </c>
      <c r="AM22" t="s">
        <v>49</v>
      </c>
      <c r="AN22" s="38">
        <f>LN(AN19)</f>
        <v>4.1450756998336759E-2</v>
      </c>
      <c r="AQ22" t="s">
        <v>49</v>
      </c>
      <c r="AR22" s="38">
        <f>LN(AR19)</f>
        <v>4.4221313215295759E-2</v>
      </c>
      <c r="AU22" t="s">
        <v>49</v>
      </c>
      <c r="AV22" s="38">
        <f>LN(AV19)</f>
        <v>4.6264257405417591E-2</v>
      </c>
      <c r="AY22" t="s">
        <v>49</v>
      </c>
      <c r="AZ22" s="38">
        <f>LN(AZ19)</f>
        <v>4.6568777151040686E-2</v>
      </c>
      <c r="BC22" t="s">
        <v>49</v>
      </c>
      <c r="BD22" s="38">
        <f>LN(BD19)</f>
        <v>4.9190895591829625E-2</v>
      </c>
    </row>
    <row r="23" spans="1:56">
      <c r="G23" t="s">
        <v>50</v>
      </c>
      <c r="H23" s="38">
        <f>LN(H20)</f>
        <v>1.0473150615438428E-2</v>
      </c>
      <c r="K23" t="s">
        <v>50</v>
      </c>
      <c r="L23" s="38">
        <f>LN(L20)</f>
        <v>-3.0596696450775656E-2</v>
      </c>
      <c r="O23" t="s">
        <v>50</v>
      </c>
      <c r="P23" s="38">
        <f>LN(P20)</f>
        <v>1.1530236984027893E-2</v>
      </c>
      <c r="S23" t="s">
        <v>50</v>
      </c>
      <c r="T23" s="38">
        <f>LN(T20)</f>
        <v>1.4878741262937924E-2</v>
      </c>
      <c r="W23" t="s">
        <v>50</v>
      </c>
      <c r="X23" s="38">
        <f>LN(X20)</f>
        <v>1.0677929923236908E-2</v>
      </c>
      <c r="AA23" t="s">
        <v>50</v>
      </c>
      <c r="AB23" s="38">
        <f>LN(AB20)</f>
        <v>1.0659014429379932E-2</v>
      </c>
      <c r="AE23" t="s">
        <v>50</v>
      </c>
      <c r="AF23" s="38">
        <f>LN(AF20)</f>
        <v>1.0709387588771085E-2</v>
      </c>
      <c r="AI23" t="s">
        <v>50</v>
      </c>
      <c r="AJ23" s="38">
        <f>LN(AJ20)</f>
        <v>9.2318702679659425E-3</v>
      </c>
      <c r="AM23" t="s">
        <v>50</v>
      </c>
      <c r="AN23" s="38">
        <f>LN(AN20)</f>
        <v>8.0338981915007452E-3</v>
      </c>
      <c r="AQ23" t="s">
        <v>50</v>
      </c>
      <c r="AR23" s="38">
        <f>LN(AR20)</f>
        <v>9.1485518647138418E-3</v>
      </c>
      <c r="AU23" t="s">
        <v>50</v>
      </c>
      <c r="AV23" s="38">
        <f>LN(AV20)</f>
        <v>1.1527656359950702E-2</v>
      </c>
      <c r="AY23" t="s">
        <v>50</v>
      </c>
      <c r="AZ23" s="38">
        <f>LN(AZ20)</f>
        <v>1.1345169804736722E-2</v>
      </c>
      <c r="BC23" t="s">
        <v>50</v>
      </c>
      <c r="BD23" s="38">
        <f>LN(BD20)</f>
        <v>1.5215298308275083E-2</v>
      </c>
    </row>
    <row r="24" spans="1:56">
      <c r="G24" t="s">
        <v>51</v>
      </c>
      <c r="H24" s="38">
        <f>H22-H21</f>
        <v>1.6249731396989105E-2</v>
      </c>
      <c r="K24" t="s">
        <v>51</v>
      </c>
      <c r="L24" s="38">
        <f>L22-L21</f>
        <v>1.4696339085217112E-2</v>
      </c>
      <c r="O24" t="s">
        <v>51</v>
      </c>
      <c r="P24" s="38">
        <f>P22-P21</f>
        <v>1.8275839095489636E-2</v>
      </c>
      <c r="S24" t="s">
        <v>51</v>
      </c>
      <c r="T24" s="38">
        <f>T22-T21</f>
        <v>1.6294748525516212E-2</v>
      </c>
      <c r="W24" t="s">
        <v>51</v>
      </c>
      <c r="X24" s="38">
        <f>X22-X21</f>
        <v>1.7107084597434468E-2</v>
      </c>
      <c r="AA24" t="s">
        <v>51</v>
      </c>
      <c r="AB24" s="38">
        <f>AB22-AB21</f>
        <v>1.6764931166804806E-2</v>
      </c>
      <c r="AE24" t="s">
        <v>51</v>
      </c>
      <c r="AF24" s="38">
        <f>AF22-AF21</f>
        <v>1.570419465984537E-2</v>
      </c>
      <c r="AI24" t="s">
        <v>51</v>
      </c>
      <c r="AJ24" s="38">
        <f>AJ22-AJ21</f>
        <v>1.7171586652934563E-2</v>
      </c>
      <c r="AM24" t="s">
        <v>51</v>
      </c>
      <c r="AN24" s="38">
        <f>AN22-AN21</f>
        <v>1.6568850091102504E-2</v>
      </c>
      <c r="AQ24" t="s">
        <v>51</v>
      </c>
      <c r="AR24" s="38">
        <f>AR22-AR21</f>
        <v>1.7382626232001087E-2</v>
      </c>
      <c r="AU24" t="s">
        <v>51</v>
      </c>
      <c r="AV24" s="38">
        <f>AV22-AV21</f>
        <v>1.7217479173721701E-2</v>
      </c>
      <c r="AY24" t="s">
        <v>51</v>
      </c>
      <c r="AZ24" s="38">
        <f>AZ22-AZ21</f>
        <v>1.745672387558812E-2</v>
      </c>
      <c r="BC24" t="s">
        <v>51</v>
      </c>
      <c r="BD24" s="38">
        <f>BD22-BD21</f>
        <v>1.6843512930019525E-2</v>
      </c>
    </row>
    <row r="25" spans="1:56">
      <c r="G25" t="s">
        <v>52</v>
      </c>
      <c r="H25" s="38">
        <f>H21-H23</f>
        <v>1.6518152949556379E-2</v>
      </c>
      <c r="K25" t="s">
        <v>52</v>
      </c>
      <c r="L25" s="38">
        <f>L21-L23</f>
        <v>1.4915547026181794E-2</v>
      </c>
      <c r="O25" t="s">
        <v>52</v>
      </c>
      <c r="P25" s="38">
        <f>P21-P23</f>
        <v>1.8616073098182331E-2</v>
      </c>
      <c r="S25" t="s">
        <v>52</v>
      </c>
      <c r="T25" s="38">
        <f>T21-T23</f>
        <v>1.6564671757540478E-2</v>
      </c>
      <c r="W25" t="s">
        <v>52</v>
      </c>
      <c r="X25" s="38">
        <f>X21-X23</f>
        <v>1.740483802167439E-2</v>
      </c>
      <c r="AA25" t="s">
        <v>52</v>
      </c>
      <c r="AB25" s="38">
        <f>AB21-AB23</f>
        <v>1.7050793353217158E-2</v>
      </c>
      <c r="AE25" t="s">
        <v>52</v>
      </c>
      <c r="AF25" s="38">
        <f>AF21-AF23</f>
        <v>1.5954756493158948E-2</v>
      </c>
      <c r="AI25" t="s">
        <v>52</v>
      </c>
      <c r="AJ25" s="38">
        <f>AJ21-AJ23</f>
        <v>1.7471609408700045E-2</v>
      </c>
      <c r="AM25" t="s">
        <v>52</v>
      </c>
      <c r="AN25" s="38">
        <f>AN21-AN23</f>
        <v>1.6848008715733512E-2</v>
      </c>
      <c r="AQ25" t="s">
        <v>52</v>
      </c>
      <c r="AR25" s="38">
        <f>AR21-AR23</f>
        <v>1.7690135118580828E-2</v>
      </c>
      <c r="AU25" t="s">
        <v>52</v>
      </c>
      <c r="AV25" s="38">
        <f>AV21-AV23</f>
        <v>1.7519121871745189E-2</v>
      </c>
      <c r="AY25" t="s">
        <v>52</v>
      </c>
      <c r="AZ25" s="38">
        <f>AZ21-AZ23</f>
        <v>1.7766883470715845E-2</v>
      </c>
      <c r="BC25" t="s">
        <v>52</v>
      </c>
      <c r="BD25" s="38">
        <f>BD21-BD23</f>
        <v>1.713208435353502E-2</v>
      </c>
    </row>
    <row r="26" spans="1:56">
      <c r="G26" t="s">
        <v>53</v>
      </c>
      <c r="H26" s="39">
        <f>AVERAGE(H24:H25)</f>
        <v>1.6383942173272742E-2</v>
      </c>
      <c r="K26" t="s">
        <v>53</v>
      </c>
      <c r="L26" s="39">
        <f>AVERAGE(L24:L25)</f>
        <v>1.4805943055699454E-2</v>
      </c>
      <c r="O26" t="s">
        <v>53</v>
      </c>
      <c r="P26" s="39">
        <f>AVERAGE(P24:P25)</f>
        <v>1.8445956096835983E-2</v>
      </c>
      <c r="S26" t="s">
        <v>53</v>
      </c>
      <c r="T26" s="39">
        <f>AVERAGE(T24:T25)</f>
        <v>1.6429710141528345E-2</v>
      </c>
      <c r="W26" t="s">
        <v>53</v>
      </c>
      <c r="X26" s="39">
        <f>AVERAGE(X24:X25)</f>
        <v>1.7255961309554431E-2</v>
      </c>
      <c r="AA26" t="s">
        <v>53</v>
      </c>
      <c r="AB26" s="39">
        <f>AVERAGE(AB24:AB25)</f>
        <v>1.6907862260010981E-2</v>
      </c>
      <c r="AE26" t="s">
        <v>53</v>
      </c>
      <c r="AF26" s="39">
        <f>AVERAGE(AF24:AF25)</f>
        <v>1.5829475576502161E-2</v>
      </c>
      <c r="AI26" t="s">
        <v>53</v>
      </c>
      <c r="AJ26" s="39">
        <f>AVERAGE(AJ24:AJ25)</f>
        <v>1.7321598030817304E-2</v>
      </c>
      <c r="AM26" t="s">
        <v>53</v>
      </c>
      <c r="AN26" s="39">
        <f>AVERAGE(AN24:AN25)</f>
        <v>1.6708429403418008E-2</v>
      </c>
      <c r="AQ26" t="s">
        <v>53</v>
      </c>
      <c r="AR26" s="39">
        <f>AVERAGE(AR24:AR25)</f>
        <v>1.7536380675290959E-2</v>
      </c>
      <c r="AU26" t="s">
        <v>53</v>
      </c>
      <c r="AV26" s="39">
        <f>AVERAGE(AV24:AV25)</f>
        <v>1.7368300522733443E-2</v>
      </c>
      <c r="AY26" t="s">
        <v>53</v>
      </c>
      <c r="AZ26" s="39">
        <f>AVERAGE(AZ24:AZ25)</f>
        <v>1.7611803673151981E-2</v>
      </c>
      <c r="BC26" t="s">
        <v>53</v>
      </c>
      <c r="BD26" s="39">
        <f>AVERAGE(BD24:BD25)</f>
        <v>1.6987798641777272E-2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B14"/>
  <sheetViews>
    <sheetView workbookViewId="0">
      <selection sqref="A1:B14"/>
    </sheetView>
  </sheetViews>
  <sheetFormatPr defaultRowHeight="15"/>
  <sheetData>
    <row r="1" spans="1:2">
      <c r="A1" s="24" t="s">
        <v>10</v>
      </c>
      <c r="B1" s="24" t="s">
        <v>13</v>
      </c>
    </row>
    <row r="2" spans="1:2">
      <c r="A2" s="25">
        <v>1919</v>
      </c>
      <c r="B2" s="25">
        <v>5.0000000000000001E-3</v>
      </c>
    </row>
    <row r="3" spans="1:2">
      <c r="A3" s="25">
        <v>1927</v>
      </c>
      <c r="B3" s="25">
        <v>1.6E-2</v>
      </c>
    </row>
    <row r="4" spans="1:2">
      <c r="A4" s="25">
        <v>1931</v>
      </c>
      <c r="B4" s="25">
        <v>2.4E-2</v>
      </c>
    </row>
    <row r="5" spans="1:2">
      <c r="A5" s="25">
        <v>1933</v>
      </c>
      <c r="B5" s="25">
        <v>1.9E-2</v>
      </c>
    </row>
    <row r="6" spans="1:2">
      <c r="A6" s="25">
        <v>1935</v>
      </c>
      <c r="B6" s="25">
        <v>2.1999999999999999E-2</v>
      </c>
    </row>
    <row r="7" spans="1:2">
      <c r="A7" s="25">
        <v>1937</v>
      </c>
      <c r="B7" s="25">
        <v>0.03</v>
      </c>
    </row>
    <row r="8" spans="1:2">
      <c r="A8" s="25">
        <v>1939</v>
      </c>
      <c r="B8" s="25">
        <v>0.02</v>
      </c>
    </row>
    <row r="9" spans="1:2">
      <c r="A9" s="25">
        <v>1940</v>
      </c>
      <c r="B9" s="25">
        <v>2.8000000000000001E-2</v>
      </c>
    </row>
    <row r="10" spans="1:2">
      <c r="A10" s="25">
        <v>1941</v>
      </c>
      <c r="B10" s="25">
        <v>0.02</v>
      </c>
    </row>
    <row r="11" spans="1:2">
      <c r="A11" s="25">
        <v>1942</v>
      </c>
      <c r="B11" s="25">
        <v>1.6E-2</v>
      </c>
    </row>
    <row r="12" spans="1:2">
      <c r="A12" s="25">
        <v>1943</v>
      </c>
      <c r="B12" s="25">
        <v>1.7000000000000001E-2</v>
      </c>
    </row>
    <row r="13" spans="1:2">
      <c r="A13" s="25">
        <v>1944</v>
      </c>
      <c r="B13" s="25">
        <v>1.4E-2</v>
      </c>
    </row>
    <row r="14" spans="1:2">
      <c r="A14" s="25">
        <v>1945</v>
      </c>
      <c r="B14" s="25">
        <v>1.2999999999999999E-2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2"/>
  <dimension ref="A1:L29"/>
  <sheetViews>
    <sheetView workbookViewId="0">
      <selection activeCell="H11" sqref="H11"/>
    </sheetView>
  </sheetViews>
  <sheetFormatPr defaultRowHeight="15"/>
  <cols>
    <col min="2" max="2" width="9.140625" customWidth="1"/>
  </cols>
  <sheetData>
    <row r="1" spans="1:12" ht="15" customHeight="1">
      <c r="A1" s="23" t="s">
        <v>15</v>
      </c>
    </row>
    <row r="5" spans="1:12" ht="15" customHeight="1">
      <c r="A5" s="20"/>
      <c r="B5" s="21"/>
    </row>
    <row r="6" spans="1:12">
      <c r="A6" s="22"/>
      <c r="B6" s="21"/>
    </row>
    <row r="7" spans="1:12">
      <c r="A7" s="26" t="s">
        <v>10</v>
      </c>
      <c r="B7" s="11" t="s">
        <v>13</v>
      </c>
      <c r="G7" s="27" t="s">
        <v>16</v>
      </c>
      <c r="H7" s="27" t="s">
        <v>17</v>
      </c>
      <c r="I7" s="27" t="s">
        <v>18</v>
      </c>
      <c r="J7" s="27" t="s">
        <v>19</v>
      </c>
      <c r="K7" s="27" t="s">
        <v>20</v>
      </c>
      <c r="L7" s="27" t="s">
        <v>21</v>
      </c>
    </row>
    <row r="8" spans="1:12">
      <c r="A8" s="17">
        <v>1919</v>
      </c>
      <c r="B8" s="16">
        <v>5.0000000000000001E-3</v>
      </c>
      <c r="G8">
        <v>1</v>
      </c>
      <c r="H8" s="28" t="s">
        <v>22</v>
      </c>
      <c r="I8" t="s">
        <v>23</v>
      </c>
      <c r="J8" t="s">
        <v>24</v>
      </c>
      <c r="K8" t="s">
        <v>25</v>
      </c>
    </row>
    <row r="9" spans="1:12">
      <c r="A9" s="17">
        <v>1922</v>
      </c>
      <c r="B9" s="16"/>
    </row>
    <row r="10" spans="1:12">
      <c r="A10" s="17">
        <v>1923</v>
      </c>
      <c r="B10" s="16"/>
    </row>
    <row r="11" spans="1:12">
      <c r="A11" s="17">
        <v>1925</v>
      </c>
      <c r="B11" s="16"/>
    </row>
    <row r="12" spans="1:12">
      <c r="A12" s="17">
        <v>1927</v>
      </c>
      <c r="B12" s="16">
        <v>1.6E-2</v>
      </c>
    </row>
    <row r="13" spans="1:12">
      <c r="A13" s="17">
        <v>1929</v>
      </c>
      <c r="B13" s="16"/>
    </row>
    <row r="14" spans="1:12">
      <c r="A14" s="17">
        <v>1931</v>
      </c>
      <c r="B14" s="10">
        <v>2.4E-2</v>
      </c>
    </row>
    <row r="15" spans="1:12">
      <c r="A15" s="17">
        <v>1932</v>
      </c>
      <c r="B15" s="10"/>
    </row>
    <row r="16" spans="1:12">
      <c r="A16" s="17">
        <v>1933</v>
      </c>
      <c r="B16" s="10">
        <v>1.9E-2</v>
      </c>
    </row>
    <row r="17" spans="1:2">
      <c r="A17" s="17">
        <v>1934</v>
      </c>
      <c r="B17" s="10"/>
    </row>
    <row r="18" spans="1:2">
      <c r="A18" s="17">
        <v>1935</v>
      </c>
      <c r="B18" s="10">
        <v>2.1999999999999999E-2</v>
      </c>
    </row>
    <row r="19" spans="1:2">
      <c r="A19" s="17">
        <v>1936</v>
      </c>
      <c r="B19" s="10"/>
    </row>
    <row r="20" spans="1:2">
      <c r="A20" s="17">
        <v>1937</v>
      </c>
      <c r="B20" s="10">
        <v>0.03</v>
      </c>
    </row>
    <row r="21" spans="1:2">
      <c r="A21" s="17">
        <v>1938</v>
      </c>
      <c r="B21" s="10"/>
    </row>
    <row r="22" spans="1:2">
      <c r="A22" s="17">
        <v>1939</v>
      </c>
      <c r="B22" s="10">
        <v>0.02</v>
      </c>
    </row>
    <row r="23" spans="1:2">
      <c r="A23" s="17">
        <v>1940</v>
      </c>
      <c r="B23" s="10">
        <v>2.8000000000000001E-2</v>
      </c>
    </row>
    <row r="24" spans="1:2">
      <c r="A24" s="17">
        <v>1941</v>
      </c>
      <c r="B24" s="10">
        <v>0.02</v>
      </c>
    </row>
    <row r="25" spans="1:2">
      <c r="A25" s="17">
        <v>1942</v>
      </c>
      <c r="B25" s="10">
        <v>1.6E-2</v>
      </c>
    </row>
    <row r="26" spans="1:2">
      <c r="A26" s="17">
        <v>1943</v>
      </c>
      <c r="B26" s="10">
        <v>1.7000000000000001E-2</v>
      </c>
    </row>
    <row r="27" spans="1:2">
      <c r="A27" s="17">
        <v>1944</v>
      </c>
      <c r="B27" s="10">
        <v>1.4E-2</v>
      </c>
    </row>
    <row r="28" spans="1:2">
      <c r="A28" s="17">
        <v>1945</v>
      </c>
      <c r="B28" s="10">
        <v>1.2999999999999999E-2</v>
      </c>
    </row>
    <row r="29" spans="1:2">
      <c r="B29" s="18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3"/>
  <dimension ref="A1:I103"/>
  <sheetViews>
    <sheetView workbookViewId="0">
      <selection activeCell="O20" sqref="O20"/>
    </sheetView>
  </sheetViews>
  <sheetFormatPr defaultRowHeight="15"/>
  <cols>
    <col min="2" max="2" width="10.7109375" customWidth="1"/>
    <col min="3" max="3" width="9.140625" customWidth="1"/>
  </cols>
  <sheetData>
    <row r="1" spans="1:9">
      <c r="H1" s="1" t="s">
        <v>0</v>
      </c>
      <c r="I1" s="2">
        <v>1960</v>
      </c>
    </row>
    <row r="2" spans="1:9" ht="30">
      <c r="H2" s="3" t="s">
        <v>1</v>
      </c>
      <c r="I2" s="4">
        <f>G25+((G32-G25)/(F32-F25))*(1960-F25)</f>
        <v>0.96875</v>
      </c>
    </row>
    <row r="3" spans="1:9" ht="24">
      <c r="H3" s="5" t="s">
        <v>2</v>
      </c>
      <c r="I3" s="6">
        <v>70</v>
      </c>
    </row>
    <row r="4" spans="1:9" ht="22.5">
      <c r="F4" s="29" t="s">
        <v>3</v>
      </c>
      <c r="G4" s="29"/>
      <c r="H4" s="7" t="s">
        <v>4</v>
      </c>
      <c r="I4" s="6">
        <v>8</v>
      </c>
    </row>
    <row r="5" spans="1:9" ht="30">
      <c r="B5" s="30" t="s">
        <v>5</v>
      </c>
      <c r="C5" s="30"/>
      <c r="D5" s="11" t="s">
        <v>11</v>
      </c>
      <c r="F5" s="9"/>
      <c r="G5" s="10"/>
      <c r="H5" s="3" t="s">
        <v>6</v>
      </c>
      <c r="I5" s="6">
        <f>I3*(I4-1)</f>
        <v>490</v>
      </c>
    </row>
    <row r="6" spans="1:9">
      <c r="A6" s="13"/>
      <c r="B6" s="11" t="s">
        <v>7</v>
      </c>
      <c r="C6" s="11" t="s">
        <v>8</v>
      </c>
      <c r="D6" s="13" t="s">
        <v>12</v>
      </c>
      <c r="F6" s="31" t="s">
        <v>9</v>
      </c>
      <c r="G6" s="31"/>
      <c r="H6" s="31" t="s">
        <v>9</v>
      </c>
      <c r="I6" s="31"/>
    </row>
    <row r="7" spans="1:9">
      <c r="A7" s="12" t="s">
        <v>10</v>
      </c>
      <c r="B7" s="13" t="s">
        <v>13</v>
      </c>
      <c r="C7" s="13" t="s">
        <v>13</v>
      </c>
      <c r="D7" s="13" t="s">
        <v>13</v>
      </c>
      <c r="F7" s="14" t="s">
        <v>10</v>
      </c>
      <c r="G7" s="14" t="s">
        <v>14</v>
      </c>
      <c r="H7" s="14" t="s">
        <v>10</v>
      </c>
      <c r="I7" s="14" t="s">
        <v>14</v>
      </c>
    </row>
    <row r="8" spans="1:9">
      <c r="A8" s="15">
        <v>1881</v>
      </c>
      <c r="B8" s="8"/>
      <c r="C8" s="8"/>
      <c r="D8" s="8"/>
      <c r="F8" s="16">
        <f>A8</f>
        <v>1881</v>
      </c>
      <c r="G8" s="19"/>
      <c r="H8" s="8"/>
      <c r="I8" s="8"/>
    </row>
    <row r="9" spans="1:9">
      <c r="A9" s="15">
        <v>1890</v>
      </c>
      <c r="B9" s="8"/>
      <c r="C9" s="8"/>
      <c r="D9" s="8"/>
      <c r="F9" s="16">
        <f t="shared" ref="F9:G76" si="0">A9</f>
        <v>1890</v>
      </c>
      <c r="G9" s="19"/>
      <c r="H9" s="8"/>
      <c r="I9" s="8"/>
    </row>
    <row r="10" spans="1:9">
      <c r="A10" s="17">
        <v>1896</v>
      </c>
      <c r="B10" s="17">
        <v>1E-3</v>
      </c>
      <c r="C10" s="8"/>
      <c r="D10" s="8"/>
      <c r="F10" s="16">
        <f t="shared" si="0"/>
        <v>1896</v>
      </c>
      <c r="G10" s="19">
        <f>B10</f>
        <v>1E-3</v>
      </c>
      <c r="H10" s="8"/>
      <c r="I10" s="8"/>
    </row>
    <row r="11" spans="1:9">
      <c r="A11" s="17">
        <v>1902</v>
      </c>
      <c r="B11" s="17">
        <v>5.0000000000000001E-3</v>
      </c>
      <c r="C11" s="8"/>
      <c r="D11" s="8"/>
      <c r="F11" s="16">
        <f t="shared" si="0"/>
        <v>1902</v>
      </c>
      <c r="G11" s="19">
        <f>B11</f>
        <v>5.0000000000000001E-3</v>
      </c>
      <c r="H11" s="8"/>
      <c r="I11" s="8"/>
    </row>
    <row r="12" spans="1:9">
      <c r="A12" s="17">
        <v>1903</v>
      </c>
      <c r="B12" s="17">
        <v>8.0000000000000002E-3</v>
      </c>
      <c r="C12" s="8"/>
      <c r="D12" s="8"/>
      <c r="F12" s="16">
        <f t="shared" si="0"/>
        <v>1903</v>
      </c>
      <c r="G12" s="19">
        <f>B12</f>
        <v>8.0000000000000002E-3</v>
      </c>
      <c r="H12" s="8"/>
      <c r="I12" s="8"/>
    </row>
    <row r="13" spans="1:9">
      <c r="A13" s="17">
        <v>1904</v>
      </c>
      <c r="B13" s="17"/>
      <c r="C13" s="8"/>
      <c r="D13" s="8"/>
      <c r="F13" s="16">
        <f t="shared" si="0"/>
        <v>1904</v>
      </c>
      <c r="G13" s="19"/>
      <c r="H13" s="8"/>
      <c r="I13" s="8"/>
    </row>
    <row r="14" spans="1:9">
      <c r="A14" s="17">
        <v>1906</v>
      </c>
      <c r="B14" s="17"/>
      <c r="C14" s="8"/>
      <c r="D14" s="8"/>
      <c r="F14" s="16">
        <f t="shared" si="0"/>
        <v>1906</v>
      </c>
      <c r="G14" s="19"/>
      <c r="H14" s="8"/>
      <c r="I14" s="8"/>
    </row>
    <row r="15" spans="1:9">
      <c r="A15" s="17">
        <v>1914</v>
      </c>
      <c r="B15" s="17">
        <v>1.4999999999999999E-2</v>
      </c>
      <c r="C15" s="8"/>
      <c r="D15" s="8"/>
      <c r="F15" s="16">
        <f t="shared" si="0"/>
        <v>1914</v>
      </c>
      <c r="G15" s="19">
        <f t="shared" si="0"/>
        <v>1.4999999999999999E-2</v>
      </c>
      <c r="H15" s="8"/>
      <c r="I15" s="8"/>
    </row>
    <row r="16" spans="1:9">
      <c r="A16" s="17">
        <v>1915</v>
      </c>
      <c r="B16" s="17">
        <v>1.7999999999999999E-2</v>
      </c>
      <c r="C16" s="8"/>
      <c r="D16" s="8"/>
      <c r="F16" s="16">
        <f t="shared" si="0"/>
        <v>1915</v>
      </c>
      <c r="G16" s="19">
        <f t="shared" si="0"/>
        <v>1.7999999999999999E-2</v>
      </c>
      <c r="H16" s="8"/>
      <c r="I16" s="8"/>
    </row>
    <row r="17" spans="1:9">
      <c r="A17" s="17">
        <v>1916</v>
      </c>
      <c r="B17" s="17">
        <v>1.7999999999999999E-2</v>
      </c>
      <c r="C17" s="8"/>
      <c r="D17" s="8"/>
      <c r="F17" s="16">
        <f t="shared" si="0"/>
        <v>1916</v>
      </c>
      <c r="G17" s="19"/>
      <c r="H17" s="8"/>
      <c r="I17" s="8"/>
    </row>
    <row r="18" spans="1:9">
      <c r="A18" s="17">
        <v>1917</v>
      </c>
      <c r="B18" s="17">
        <v>0.02</v>
      </c>
      <c r="C18" s="8"/>
      <c r="D18" s="8"/>
      <c r="F18" s="16">
        <f t="shared" si="0"/>
        <v>1917</v>
      </c>
      <c r="G18" s="19">
        <f t="shared" si="0"/>
        <v>0.02</v>
      </c>
      <c r="H18" s="8"/>
      <c r="I18" s="8"/>
    </row>
    <row r="19" spans="1:9">
      <c r="A19" s="17">
        <v>1918</v>
      </c>
      <c r="B19" s="17">
        <v>2.1000000000000001E-2</v>
      </c>
      <c r="C19" s="8"/>
      <c r="D19" s="8"/>
      <c r="F19" s="16">
        <f t="shared" si="0"/>
        <v>1918</v>
      </c>
      <c r="G19" s="19">
        <f t="shared" si="0"/>
        <v>2.1000000000000001E-2</v>
      </c>
      <c r="H19" s="8"/>
      <c r="I19" s="8"/>
    </row>
    <row r="20" spans="1:9">
      <c r="A20" s="17">
        <v>1919</v>
      </c>
      <c r="B20" s="17"/>
      <c r="C20" s="16">
        <v>5.0000000000000001E-3</v>
      </c>
      <c r="D20" s="8"/>
      <c r="F20" s="16">
        <f t="shared" si="0"/>
        <v>1919</v>
      </c>
      <c r="G20" s="19"/>
      <c r="H20" s="8"/>
      <c r="I20" s="8"/>
    </row>
    <row r="21" spans="1:9">
      <c r="A21" s="17">
        <v>1922</v>
      </c>
      <c r="B21" s="17">
        <v>5.8999999999999997E-2</v>
      </c>
      <c r="C21" s="16"/>
      <c r="D21" s="8"/>
      <c r="F21" s="16">
        <f t="shared" si="0"/>
        <v>1922</v>
      </c>
      <c r="G21" s="19">
        <f t="shared" si="0"/>
        <v>5.8999999999999997E-2</v>
      </c>
      <c r="H21" s="8"/>
      <c r="I21" s="8"/>
    </row>
    <row r="22" spans="1:9">
      <c r="A22" s="17">
        <v>1923</v>
      </c>
      <c r="B22" s="17"/>
      <c r="C22" s="16"/>
      <c r="D22" s="8"/>
      <c r="F22" s="16">
        <f t="shared" si="0"/>
        <v>1923</v>
      </c>
      <c r="G22" s="19"/>
      <c r="H22" s="8"/>
      <c r="I22" s="8"/>
    </row>
    <row r="23" spans="1:9">
      <c r="A23" s="17">
        <v>1925</v>
      </c>
      <c r="B23" s="17">
        <v>7.5999999999999998E-2</v>
      </c>
      <c r="C23" s="16"/>
      <c r="D23" s="8"/>
      <c r="F23" s="16">
        <f t="shared" si="0"/>
        <v>1925</v>
      </c>
      <c r="G23" s="19">
        <f t="shared" si="0"/>
        <v>7.5999999999999998E-2</v>
      </c>
      <c r="H23" s="8"/>
      <c r="I23" s="8"/>
    </row>
    <row r="24" spans="1:9">
      <c r="A24" s="17">
        <v>1927</v>
      </c>
      <c r="B24" s="17"/>
      <c r="C24" s="16">
        <v>1.6E-2</v>
      </c>
      <c r="D24" s="8"/>
      <c r="F24" s="16">
        <f t="shared" si="0"/>
        <v>1927</v>
      </c>
      <c r="G24" s="19"/>
      <c r="H24" s="8"/>
      <c r="I24" s="8"/>
    </row>
    <row r="25" spans="1:9">
      <c r="A25" s="17">
        <v>1929</v>
      </c>
      <c r="B25" s="17"/>
      <c r="C25" s="16"/>
      <c r="D25" s="8"/>
      <c r="F25" s="16">
        <f t="shared" si="0"/>
        <v>1929</v>
      </c>
      <c r="G25" s="19"/>
      <c r="H25" s="8"/>
      <c r="I25" s="8"/>
    </row>
    <row r="26" spans="1:9">
      <c r="A26" s="17">
        <v>1931</v>
      </c>
      <c r="B26" s="17">
        <v>0.22</v>
      </c>
      <c r="C26" s="10">
        <v>2.4E-2</v>
      </c>
      <c r="D26" s="8"/>
      <c r="F26" s="16">
        <f t="shared" si="0"/>
        <v>1931</v>
      </c>
      <c r="G26" s="19">
        <f t="shared" si="0"/>
        <v>0.22</v>
      </c>
      <c r="H26" s="8"/>
      <c r="I26" s="8"/>
    </row>
    <row r="27" spans="1:9">
      <c r="A27" s="17">
        <v>1932</v>
      </c>
      <c r="B27" s="17">
        <v>0.20200000000000001</v>
      </c>
      <c r="C27" s="10"/>
      <c r="D27" s="8"/>
      <c r="F27" s="16">
        <f t="shared" si="0"/>
        <v>1932</v>
      </c>
      <c r="G27" s="19"/>
      <c r="H27" s="8"/>
      <c r="I27" s="8"/>
    </row>
    <row r="28" spans="1:9">
      <c r="A28" s="17">
        <v>1933</v>
      </c>
      <c r="B28" s="17">
        <v>0.24199999999999999</v>
      </c>
      <c r="C28" s="10">
        <v>1.9E-2</v>
      </c>
      <c r="D28" s="8"/>
      <c r="F28" s="16">
        <f t="shared" si="0"/>
        <v>1933</v>
      </c>
      <c r="G28" s="19">
        <f t="shared" si="0"/>
        <v>0.24199999999999999</v>
      </c>
      <c r="H28" s="8"/>
      <c r="I28" s="8"/>
    </row>
    <row r="29" spans="1:9">
      <c r="A29" s="17">
        <v>1934</v>
      </c>
      <c r="B29" s="17">
        <v>0.246</v>
      </c>
      <c r="C29" s="10"/>
      <c r="D29" s="8"/>
      <c r="F29" s="16">
        <f t="shared" si="0"/>
        <v>1934</v>
      </c>
      <c r="G29" s="19">
        <f t="shared" si="0"/>
        <v>0.246</v>
      </c>
      <c r="H29" s="8"/>
      <c r="I29" s="8"/>
    </row>
    <row r="30" spans="1:9">
      <c r="A30" s="17">
        <v>1935</v>
      </c>
      <c r="B30" s="17">
        <v>0.246</v>
      </c>
      <c r="C30" s="10">
        <v>2.1999999999999999E-2</v>
      </c>
      <c r="D30" s="8"/>
      <c r="F30" s="16">
        <f t="shared" si="0"/>
        <v>1935</v>
      </c>
      <c r="G30" s="19"/>
      <c r="H30" s="8"/>
      <c r="I30" s="8"/>
    </row>
    <row r="31" spans="1:9">
      <c r="A31" s="17">
        <v>1936</v>
      </c>
      <c r="B31" s="17">
        <v>0.23599999999999999</v>
      </c>
      <c r="C31" s="10"/>
      <c r="D31" s="8"/>
      <c r="F31" s="16">
        <f t="shared" si="0"/>
        <v>1936</v>
      </c>
      <c r="G31" s="19"/>
      <c r="H31" s="8"/>
      <c r="I31" s="8"/>
    </row>
    <row r="32" spans="1:9">
      <c r="A32" s="17">
        <v>1937</v>
      </c>
      <c r="B32" s="17">
        <v>0.25</v>
      </c>
      <c r="C32" s="10">
        <v>0.03</v>
      </c>
      <c r="D32" s="8"/>
      <c r="F32" s="16">
        <f t="shared" si="0"/>
        <v>1937</v>
      </c>
      <c r="G32" s="19">
        <f t="shared" si="0"/>
        <v>0.25</v>
      </c>
      <c r="H32" s="8"/>
      <c r="I32" s="8"/>
    </row>
    <row r="33" spans="1:9">
      <c r="A33" s="17">
        <v>1938</v>
      </c>
      <c r="B33" s="17">
        <v>0.32100000000000001</v>
      </c>
      <c r="C33" s="10"/>
      <c r="D33" s="8"/>
      <c r="F33" s="16">
        <f t="shared" si="0"/>
        <v>1938</v>
      </c>
      <c r="G33" s="19">
        <f t="shared" si="0"/>
        <v>0.32100000000000001</v>
      </c>
      <c r="H33" s="8"/>
      <c r="I33" s="8"/>
    </row>
    <row r="34" spans="1:9">
      <c r="A34" s="17">
        <v>1939</v>
      </c>
      <c r="B34" s="17">
        <v>0.20599999999999999</v>
      </c>
      <c r="C34" s="10">
        <v>0.02</v>
      </c>
      <c r="D34" s="8"/>
      <c r="F34" s="16">
        <f t="shared" si="0"/>
        <v>1939</v>
      </c>
      <c r="G34" s="19"/>
      <c r="H34" s="8"/>
      <c r="I34" s="8"/>
    </row>
    <row r="35" spans="1:9">
      <c r="A35" s="17">
        <v>1940</v>
      </c>
      <c r="B35" s="17">
        <v>0.19900000000000001</v>
      </c>
      <c r="C35" s="10">
        <v>2.8000000000000001E-2</v>
      </c>
      <c r="D35" s="8"/>
      <c r="F35" s="16">
        <f t="shared" si="0"/>
        <v>1940</v>
      </c>
      <c r="G35" s="19"/>
      <c r="H35" s="8"/>
      <c r="I35" s="8"/>
    </row>
    <row r="36" spans="1:9">
      <c r="A36" s="17">
        <v>1941</v>
      </c>
      <c r="B36" s="17">
        <v>0.20699999999999999</v>
      </c>
      <c r="C36" s="10">
        <v>0.02</v>
      </c>
      <c r="D36" s="8"/>
      <c r="F36" s="16">
        <f t="shared" si="0"/>
        <v>1941</v>
      </c>
      <c r="G36" s="19"/>
      <c r="H36" s="8"/>
      <c r="I36" s="8"/>
    </row>
    <row r="37" spans="1:9">
      <c r="A37" s="17">
        <v>1942</v>
      </c>
      <c r="B37" s="17"/>
      <c r="C37" s="10">
        <v>1.6E-2</v>
      </c>
      <c r="D37" s="8"/>
      <c r="F37" s="16">
        <f t="shared" si="0"/>
        <v>1942</v>
      </c>
      <c r="G37" s="19"/>
      <c r="H37" s="8"/>
      <c r="I37" s="8"/>
    </row>
    <row r="38" spans="1:9">
      <c r="A38" s="17">
        <v>1943</v>
      </c>
      <c r="B38" s="17"/>
      <c r="C38" s="10">
        <v>1.7000000000000001E-2</v>
      </c>
      <c r="D38" s="8"/>
      <c r="F38" s="16">
        <f t="shared" si="0"/>
        <v>1943</v>
      </c>
      <c r="G38" s="19"/>
      <c r="H38" s="8"/>
      <c r="I38" s="8"/>
    </row>
    <row r="39" spans="1:9">
      <c r="A39" s="17">
        <v>1944</v>
      </c>
      <c r="B39" s="17"/>
      <c r="C39" s="10">
        <v>1.4E-2</v>
      </c>
      <c r="D39" s="8"/>
      <c r="F39" s="16">
        <f t="shared" si="0"/>
        <v>1944</v>
      </c>
      <c r="G39" s="19"/>
      <c r="H39" s="8"/>
      <c r="I39" s="8"/>
    </row>
    <row r="40" spans="1:9">
      <c r="A40" s="17">
        <v>1945</v>
      </c>
      <c r="B40" s="17"/>
      <c r="C40" s="10">
        <v>1.2999999999999999E-2</v>
      </c>
      <c r="D40" s="8"/>
      <c r="F40" s="16">
        <f t="shared" si="0"/>
        <v>1945</v>
      </c>
      <c r="G40" s="19"/>
      <c r="H40" s="8"/>
      <c r="I40" s="8"/>
    </row>
    <row r="41" spans="1:9">
      <c r="A41" s="17">
        <v>1946</v>
      </c>
      <c r="B41" s="17">
        <v>0.16200000000000001</v>
      </c>
      <c r="C41" s="8"/>
      <c r="D41" s="8"/>
      <c r="F41" s="16">
        <f t="shared" si="0"/>
        <v>1946</v>
      </c>
      <c r="G41" s="19"/>
      <c r="H41" s="8"/>
      <c r="I41" s="8"/>
    </row>
    <row r="42" spans="1:9">
      <c r="A42" s="17">
        <v>1947</v>
      </c>
      <c r="B42" s="17">
        <v>0.16500000000000001</v>
      </c>
      <c r="C42" s="8"/>
      <c r="D42" s="8"/>
      <c r="F42" s="16">
        <f t="shared" si="0"/>
        <v>1947</v>
      </c>
      <c r="G42" s="19"/>
      <c r="H42" s="8"/>
      <c r="I42" s="8"/>
    </row>
    <row r="43" spans="1:9">
      <c r="A43" s="17">
        <v>1948</v>
      </c>
      <c r="B43" s="17">
        <v>0.152</v>
      </c>
      <c r="C43" s="8"/>
      <c r="D43" s="8"/>
      <c r="F43" s="16">
        <f t="shared" si="0"/>
        <v>1948</v>
      </c>
      <c r="G43" s="19"/>
      <c r="H43" s="8"/>
      <c r="I43" s="8"/>
    </row>
    <row r="44" spans="1:9">
      <c r="A44" s="17">
        <v>1949</v>
      </c>
      <c r="B44" s="17">
        <v>0.154</v>
      </c>
      <c r="C44" s="8"/>
      <c r="D44" s="8"/>
      <c r="F44" s="16">
        <f t="shared" si="0"/>
        <v>1949</v>
      </c>
      <c r="G44" s="19"/>
      <c r="H44" s="8"/>
      <c r="I44" s="8"/>
    </row>
    <row r="45" spans="1:9">
      <c r="A45" s="17">
        <v>1950</v>
      </c>
      <c r="B45" s="17">
        <v>0.161</v>
      </c>
      <c r="C45" s="8"/>
      <c r="D45" s="8"/>
      <c r="F45" s="16">
        <f t="shared" si="0"/>
        <v>1950</v>
      </c>
      <c r="G45" s="19"/>
      <c r="H45" s="8"/>
      <c r="I45" s="8"/>
    </row>
    <row r="46" spans="1:9">
      <c r="A46" s="17">
        <v>1951</v>
      </c>
      <c r="B46" s="17">
        <v>0.159</v>
      </c>
      <c r="C46" s="8"/>
      <c r="D46" s="8"/>
      <c r="F46" s="16">
        <f t="shared" si="0"/>
        <v>1951</v>
      </c>
      <c r="G46" s="19"/>
      <c r="H46" s="8"/>
      <c r="I46" s="8"/>
    </row>
    <row r="47" spans="1:9">
      <c r="A47" s="17">
        <v>1952</v>
      </c>
      <c r="B47" s="17">
        <v>0.16</v>
      </c>
      <c r="C47" s="8"/>
      <c r="D47" s="8"/>
      <c r="F47" s="16">
        <f t="shared" si="0"/>
        <v>1952</v>
      </c>
      <c r="G47" s="19"/>
      <c r="H47" s="8"/>
      <c r="I47" s="8"/>
    </row>
    <row r="48" spans="1:9">
      <c r="A48" s="17">
        <v>1953</v>
      </c>
      <c r="B48" s="17">
        <v>0.161</v>
      </c>
      <c r="C48" s="8"/>
      <c r="D48" s="8"/>
      <c r="F48" s="16">
        <f t="shared" si="0"/>
        <v>1953</v>
      </c>
      <c r="G48" s="19"/>
      <c r="H48" s="8"/>
      <c r="I48" s="8"/>
    </row>
    <row r="49" spans="1:9">
      <c r="A49" s="17">
        <v>1954</v>
      </c>
      <c r="B49" s="17">
        <v>0.18</v>
      </c>
      <c r="C49" s="8"/>
      <c r="D49" s="8"/>
      <c r="F49" s="16">
        <f t="shared" si="0"/>
        <v>1954</v>
      </c>
      <c r="G49" s="19"/>
      <c r="H49" s="8"/>
      <c r="I49" s="8"/>
    </row>
    <row r="50" spans="1:9">
      <c r="A50" s="17">
        <v>1955</v>
      </c>
      <c r="B50" s="17">
        <v>0.22800000000000001</v>
      </c>
      <c r="C50" s="8"/>
      <c r="D50" s="8"/>
      <c r="F50" s="16">
        <f t="shared" si="0"/>
        <v>1955</v>
      </c>
      <c r="G50" s="19">
        <f t="shared" si="0"/>
        <v>0.22800000000000001</v>
      </c>
      <c r="H50" s="8"/>
      <c r="I50" s="8"/>
    </row>
    <row r="51" spans="1:9">
      <c r="A51" s="17">
        <v>1956</v>
      </c>
      <c r="B51" s="17">
        <v>0.26800000000000002</v>
      </c>
      <c r="C51" s="8"/>
      <c r="D51" s="8"/>
      <c r="F51" s="16">
        <f t="shared" si="0"/>
        <v>1956</v>
      </c>
      <c r="G51" s="19">
        <f t="shared" si="0"/>
        <v>0.26800000000000002</v>
      </c>
      <c r="H51" s="8"/>
      <c r="I51" s="8"/>
    </row>
    <row r="52" spans="1:9">
      <c r="A52" s="17">
        <v>1957</v>
      </c>
      <c r="B52" s="17">
        <v>0.28899999999999998</v>
      </c>
      <c r="C52" s="17"/>
      <c r="D52" s="8"/>
      <c r="F52" s="16">
        <f t="shared" si="0"/>
        <v>1957</v>
      </c>
      <c r="G52" s="19">
        <f t="shared" si="0"/>
        <v>0.28899999999999998</v>
      </c>
      <c r="H52" s="8"/>
      <c r="I52" s="8"/>
    </row>
    <row r="53" spans="1:9">
      <c r="A53" s="17">
        <v>1958</v>
      </c>
      <c r="B53" s="17">
        <v>0.32</v>
      </c>
      <c r="C53" s="8"/>
      <c r="D53" s="8"/>
      <c r="F53" s="16">
        <f t="shared" si="0"/>
        <v>1958</v>
      </c>
      <c r="G53" s="19">
        <f t="shared" si="0"/>
        <v>0.32</v>
      </c>
      <c r="H53" s="8"/>
      <c r="I53" s="8"/>
    </row>
    <row r="54" spans="1:9">
      <c r="A54" s="17">
        <v>1959</v>
      </c>
      <c r="B54" s="17">
        <v>0.307</v>
      </c>
      <c r="C54" s="8"/>
      <c r="D54" s="8"/>
      <c r="F54" s="16">
        <f t="shared" si="0"/>
        <v>1959</v>
      </c>
      <c r="G54" s="19"/>
      <c r="H54" s="8"/>
      <c r="I54" s="8"/>
    </row>
    <row r="55" spans="1:9">
      <c r="A55" s="17">
        <v>1960</v>
      </c>
      <c r="B55" s="17">
        <v>0.29399999999999998</v>
      </c>
      <c r="C55" s="8"/>
      <c r="D55" s="8"/>
      <c r="F55" s="16">
        <f t="shared" si="0"/>
        <v>1960</v>
      </c>
      <c r="G55" s="19"/>
      <c r="H55" s="8"/>
      <c r="I55" s="8"/>
    </row>
    <row r="56" spans="1:9">
      <c r="A56" s="17">
        <v>1961</v>
      </c>
      <c r="B56" s="17">
        <v>0.27600000000000002</v>
      </c>
      <c r="C56" s="8"/>
      <c r="D56" s="8"/>
      <c r="F56" s="16">
        <f t="shared" si="0"/>
        <v>1961</v>
      </c>
      <c r="G56" s="19"/>
      <c r="H56" s="8"/>
      <c r="I56" s="8"/>
    </row>
    <row r="57" spans="1:9">
      <c r="A57" s="17">
        <v>1962</v>
      </c>
      <c r="B57" s="17"/>
      <c r="C57" s="8"/>
      <c r="D57" s="8"/>
      <c r="F57" s="16">
        <f t="shared" si="0"/>
        <v>1962</v>
      </c>
      <c r="G57" s="19"/>
      <c r="H57" s="8"/>
      <c r="I57" s="8"/>
    </row>
    <row r="58" spans="1:9">
      <c r="A58" s="17">
        <v>1963</v>
      </c>
      <c r="B58" s="17"/>
      <c r="C58" s="8"/>
      <c r="D58" s="17">
        <v>1.6E-2</v>
      </c>
      <c r="F58" s="16">
        <f t="shared" si="0"/>
        <v>1963</v>
      </c>
      <c r="G58" s="19"/>
      <c r="H58" s="8"/>
      <c r="I58" s="8"/>
    </row>
    <row r="59" spans="1:9">
      <c r="A59" s="17">
        <v>1964</v>
      </c>
      <c r="B59" s="17"/>
      <c r="C59" s="8"/>
      <c r="D59" s="8"/>
      <c r="F59" s="16">
        <f t="shared" si="0"/>
        <v>1964</v>
      </c>
      <c r="G59" s="19"/>
      <c r="H59" s="8"/>
      <c r="I59" s="8"/>
    </row>
    <row r="60" spans="1:9">
      <c r="A60" s="17">
        <v>1965</v>
      </c>
      <c r="B60" s="17"/>
      <c r="C60" s="8"/>
      <c r="D60" s="17">
        <v>1.6E-2</v>
      </c>
      <c r="F60" s="16">
        <f t="shared" si="0"/>
        <v>1965</v>
      </c>
      <c r="G60" s="19"/>
      <c r="H60" s="8"/>
      <c r="I60" s="8"/>
    </row>
    <row r="61" spans="1:9">
      <c r="A61" s="17">
        <v>1966</v>
      </c>
      <c r="B61" s="17"/>
      <c r="C61" s="8"/>
      <c r="D61" s="8"/>
      <c r="F61" s="16">
        <f t="shared" si="0"/>
        <v>1966</v>
      </c>
      <c r="G61" s="19"/>
      <c r="H61" s="8"/>
      <c r="I61" s="8"/>
    </row>
    <row r="62" spans="1:9">
      <c r="A62" s="17">
        <v>1967</v>
      </c>
      <c r="B62" s="17"/>
      <c r="C62" s="8"/>
      <c r="D62" s="17">
        <v>7.0000000000000001E-3</v>
      </c>
      <c r="F62" s="16">
        <f t="shared" si="0"/>
        <v>1967</v>
      </c>
      <c r="G62" s="19"/>
      <c r="H62" s="8"/>
      <c r="I62" s="8"/>
    </row>
    <row r="63" spans="1:9">
      <c r="A63" s="17">
        <v>1968</v>
      </c>
      <c r="B63" s="17"/>
      <c r="C63" s="8"/>
      <c r="D63" s="8"/>
      <c r="F63" s="16">
        <f t="shared" si="0"/>
        <v>1968</v>
      </c>
      <c r="G63" s="19"/>
      <c r="H63" s="8"/>
      <c r="I63" s="8"/>
    </row>
    <row r="64" spans="1:9">
      <c r="A64" s="17">
        <v>1969</v>
      </c>
      <c r="B64" s="17"/>
      <c r="C64" s="8"/>
      <c r="D64" s="17"/>
      <c r="F64" s="16">
        <f t="shared" si="0"/>
        <v>1969</v>
      </c>
      <c r="G64" s="19"/>
      <c r="H64" s="8"/>
      <c r="I64" s="8"/>
    </row>
    <row r="65" spans="1:9">
      <c r="A65" s="17">
        <v>1970</v>
      </c>
      <c r="B65" s="17">
        <v>0.46400000000000002</v>
      </c>
      <c r="C65" s="8"/>
      <c r="D65" s="8"/>
      <c r="F65" s="16">
        <f t="shared" si="0"/>
        <v>1970</v>
      </c>
      <c r="G65" s="19">
        <f t="shared" si="0"/>
        <v>0.46400000000000002</v>
      </c>
      <c r="H65" s="8"/>
      <c r="I65" s="8"/>
    </row>
    <row r="66" spans="1:9">
      <c r="A66" s="17">
        <v>1971</v>
      </c>
      <c r="B66" s="17">
        <v>0.47299999999999998</v>
      </c>
      <c r="C66" s="8"/>
      <c r="D66" s="17"/>
      <c r="F66" s="16">
        <f t="shared" si="0"/>
        <v>1971</v>
      </c>
      <c r="G66" s="19">
        <f t="shared" si="0"/>
        <v>0.47299999999999998</v>
      </c>
      <c r="H66" s="8"/>
      <c r="I66" s="8"/>
    </row>
    <row r="67" spans="1:9">
      <c r="A67" s="17">
        <v>1972</v>
      </c>
      <c r="B67" s="17">
        <v>0.34</v>
      </c>
      <c r="C67" s="8"/>
      <c r="D67" s="17"/>
      <c r="F67" s="16">
        <f t="shared" si="0"/>
        <v>1972</v>
      </c>
      <c r="G67" s="19"/>
      <c r="H67" s="8"/>
      <c r="I67" s="8"/>
    </row>
    <row r="68" spans="1:9">
      <c r="A68" s="17">
        <v>1973</v>
      </c>
      <c r="B68" s="17">
        <v>0.318</v>
      </c>
      <c r="C68" s="8"/>
      <c r="D68" s="17">
        <v>1.0999999999999999E-2</v>
      </c>
      <c r="F68" s="16">
        <f t="shared" si="0"/>
        <v>1973</v>
      </c>
      <c r="G68" s="19"/>
      <c r="H68" s="8"/>
      <c r="I68" s="8"/>
    </row>
    <row r="69" spans="1:9">
      <c r="A69" s="17">
        <v>1974</v>
      </c>
      <c r="B69" s="17"/>
      <c r="C69" s="8"/>
      <c r="D69" s="17"/>
      <c r="F69" s="16">
        <f t="shared" si="0"/>
        <v>1974</v>
      </c>
      <c r="G69" s="19"/>
      <c r="H69" s="8"/>
      <c r="I69" s="8"/>
    </row>
    <row r="70" spans="1:9">
      <c r="A70" s="17">
        <v>1975</v>
      </c>
      <c r="B70" s="17">
        <v>0.22</v>
      </c>
      <c r="C70" s="8"/>
      <c r="D70" s="17"/>
      <c r="F70" s="16">
        <f t="shared" si="0"/>
        <v>1975</v>
      </c>
      <c r="G70" s="19"/>
      <c r="H70" s="8"/>
      <c r="I70" s="8"/>
    </row>
    <row r="71" spans="1:9">
      <c r="A71" s="17">
        <v>1976</v>
      </c>
      <c r="B71" s="17"/>
      <c r="C71" s="8"/>
      <c r="D71" s="17"/>
      <c r="F71" s="16">
        <f t="shared" si="0"/>
        <v>1976</v>
      </c>
      <c r="G71" s="19"/>
      <c r="H71" s="8"/>
      <c r="I71" s="8"/>
    </row>
    <row r="72" spans="1:9">
      <c r="A72" s="17">
        <v>1976</v>
      </c>
      <c r="B72" s="17"/>
      <c r="C72" s="8"/>
      <c r="D72" s="17"/>
      <c r="F72" s="16">
        <f t="shared" si="0"/>
        <v>1976</v>
      </c>
      <c r="G72" s="19"/>
      <c r="H72" s="8"/>
      <c r="I72" s="8"/>
    </row>
    <row r="73" spans="1:9">
      <c r="A73" s="17">
        <v>1977</v>
      </c>
      <c r="B73" s="17">
        <v>0.21099999999999999</v>
      </c>
      <c r="C73" s="8"/>
      <c r="D73" s="8"/>
      <c r="F73" s="16">
        <f t="shared" si="0"/>
        <v>1977</v>
      </c>
      <c r="G73" s="19"/>
      <c r="H73" s="8"/>
      <c r="I73" s="8"/>
    </row>
    <row r="74" spans="1:9">
      <c r="A74" s="17">
        <v>1978</v>
      </c>
      <c r="B74" s="17">
        <v>0.23300000000000001</v>
      </c>
      <c r="C74" s="8"/>
      <c r="D74" s="17"/>
      <c r="F74" s="16">
        <f t="shared" si="0"/>
        <v>1978</v>
      </c>
      <c r="G74" s="19"/>
      <c r="H74" s="8"/>
      <c r="I74" s="8"/>
    </row>
    <row r="75" spans="1:9">
      <c r="A75" s="17">
        <v>1979</v>
      </c>
      <c r="B75" s="17">
        <v>0.224</v>
      </c>
      <c r="C75" s="8"/>
      <c r="D75" s="17">
        <v>1.6E-2</v>
      </c>
      <c r="F75" s="16">
        <f t="shared" si="0"/>
        <v>1979</v>
      </c>
      <c r="G75" s="19"/>
      <c r="H75" s="8"/>
      <c r="I75" s="8"/>
    </row>
    <row r="76" spans="1:9">
      <c r="A76" s="17">
        <v>1980</v>
      </c>
      <c r="B76" s="17">
        <v>0.183</v>
      </c>
      <c r="C76" s="8"/>
      <c r="D76" s="17"/>
      <c r="F76" s="16">
        <f t="shared" si="0"/>
        <v>1980</v>
      </c>
      <c r="G76" s="19"/>
      <c r="H76" s="8"/>
      <c r="I76" s="8"/>
    </row>
    <row r="77" spans="1:9">
      <c r="A77" s="17">
        <v>1981</v>
      </c>
      <c r="B77" s="17">
        <v>0.185</v>
      </c>
      <c r="C77" s="8"/>
      <c r="D77" s="8"/>
      <c r="F77" s="16">
        <f t="shared" ref="F77:F102" si="1">A77</f>
        <v>1981</v>
      </c>
      <c r="G77" s="19"/>
      <c r="H77" s="8"/>
      <c r="I77" s="8"/>
    </row>
    <row r="78" spans="1:9">
      <c r="A78" s="17">
        <v>1982</v>
      </c>
      <c r="B78" s="17">
        <v>0.20599999999999999</v>
      </c>
      <c r="C78" s="8"/>
      <c r="D78" s="8"/>
      <c r="F78" s="16">
        <f t="shared" si="1"/>
        <v>1982</v>
      </c>
      <c r="G78" s="19"/>
      <c r="H78" s="8"/>
      <c r="I78" s="8"/>
    </row>
    <row r="79" spans="1:9">
      <c r="A79" s="17">
        <v>1982</v>
      </c>
      <c r="B79" s="17"/>
      <c r="C79" s="8"/>
      <c r="D79" s="8"/>
      <c r="F79" s="16">
        <f t="shared" si="1"/>
        <v>1982</v>
      </c>
      <c r="G79" s="19"/>
      <c r="H79" s="8"/>
      <c r="I79" s="8"/>
    </row>
    <row r="80" spans="1:9">
      <c r="A80" s="17">
        <v>1982</v>
      </c>
      <c r="B80" s="17"/>
      <c r="C80" s="8"/>
      <c r="D80" s="8"/>
      <c r="F80" s="16">
        <f t="shared" si="1"/>
        <v>1982</v>
      </c>
      <c r="G80" s="19"/>
      <c r="H80" s="8"/>
      <c r="I80" s="8"/>
    </row>
    <row r="81" spans="1:9">
      <c r="A81" s="17">
        <v>1983</v>
      </c>
      <c r="B81" s="17"/>
      <c r="C81" s="8"/>
      <c r="D81" s="8"/>
      <c r="F81" s="16">
        <f t="shared" si="1"/>
        <v>1983</v>
      </c>
      <c r="G81" s="19"/>
      <c r="H81" s="8"/>
      <c r="I81" s="8"/>
    </row>
    <row r="82" spans="1:9">
      <c r="A82" s="17">
        <v>1983</v>
      </c>
      <c r="B82" s="17"/>
      <c r="C82" s="8"/>
      <c r="D82" s="8"/>
      <c r="F82" s="16">
        <f t="shared" si="1"/>
        <v>1983</v>
      </c>
      <c r="G82" s="19"/>
      <c r="H82" s="8"/>
      <c r="I82" s="8"/>
    </row>
    <row r="83" spans="1:9">
      <c r="A83" s="17">
        <v>1984</v>
      </c>
      <c r="B83" s="17">
        <v>0.23499999999999999</v>
      </c>
      <c r="C83" s="8"/>
      <c r="D83" s="8"/>
      <c r="F83" s="16">
        <f t="shared" si="1"/>
        <v>1984</v>
      </c>
      <c r="G83" s="19"/>
      <c r="H83" s="8"/>
      <c r="I83" s="8"/>
    </row>
    <row r="84" spans="1:9">
      <c r="A84" s="17">
        <v>1985</v>
      </c>
      <c r="B84" s="17">
        <v>0.253</v>
      </c>
      <c r="C84" s="8"/>
      <c r="D84" s="8"/>
      <c r="F84" s="16">
        <f t="shared" si="1"/>
        <v>1985</v>
      </c>
      <c r="G84" s="19"/>
      <c r="H84" s="8"/>
      <c r="I84" s="8"/>
    </row>
    <row r="85" spans="1:9">
      <c r="A85" s="17">
        <v>1986</v>
      </c>
      <c r="B85" s="17">
        <v>0.27100000000000002</v>
      </c>
      <c r="C85" s="8"/>
      <c r="D85" s="8"/>
      <c r="F85" s="16">
        <f t="shared" si="1"/>
        <v>1986</v>
      </c>
      <c r="G85" s="19"/>
      <c r="H85" s="8"/>
      <c r="I85" s="8"/>
    </row>
    <row r="86" spans="1:9">
      <c r="A86" s="17">
        <v>1986</v>
      </c>
      <c r="B86" s="17"/>
      <c r="C86" s="8"/>
      <c r="D86" s="8"/>
      <c r="F86" s="16">
        <f t="shared" si="1"/>
        <v>1986</v>
      </c>
      <c r="G86" s="19"/>
      <c r="H86" s="8"/>
      <c r="I86" s="8"/>
    </row>
    <row r="87" spans="1:9">
      <c r="A87" s="17">
        <v>1986</v>
      </c>
      <c r="B87" s="17"/>
      <c r="C87" s="8"/>
      <c r="D87" s="8"/>
      <c r="F87" s="16">
        <f t="shared" si="1"/>
        <v>1986</v>
      </c>
      <c r="G87" s="19"/>
      <c r="H87" s="8"/>
      <c r="I87" s="8"/>
    </row>
    <row r="88" spans="1:9">
      <c r="A88" s="17">
        <v>1986</v>
      </c>
      <c r="B88" s="17"/>
      <c r="C88" s="8"/>
      <c r="D88" s="8"/>
      <c r="F88" s="16">
        <f t="shared" si="1"/>
        <v>1986</v>
      </c>
      <c r="G88" s="19"/>
      <c r="H88" s="8"/>
      <c r="I88" s="8"/>
    </row>
    <row r="89" spans="1:9">
      <c r="A89" s="17">
        <v>1987</v>
      </c>
      <c r="B89" s="17">
        <v>0.31900000000000001</v>
      </c>
      <c r="C89" s="8"/>
      <c r="D89" s="8"/>
      <c r="F89" s="16">
        <f t="shared" si="1"/>
        <v>1987</v>
      </c>
      <c r="G89" s="19"/>
      <c r="H89" s="8"/>
      <c r="I89" s="8"/>
    </row>
    <row r="90" spans="1:9">
      <c r="A90" s="17">
        <v>1987</v>
      </c>
      <c r="B90" s="17"/>
      <c r="C90" s="8"/>
      <c r="D90" s="17"/>
      <c r="F90" s="16">
        <f t="shared" si="1"/>
        <v>1987</v>
      </c>
      <c r="G90" s="19"/>
      <c r="H90" s="8"/>
      <c r="I90" s="8"/>
    </row>
    <row r="91" spans="1:9">
      <c r="A91" s="17">
        <v>1990</v>
      </c>
      <c r="B91" s="17">
        <v>0.314</v>
      </c>
      <c r="C91" s="8"/>
      <c r="D91" s="17">
        <v>2.7E-2</v>
      </c>
      <c r="F91" s="16">
        <f t="shared" si="1"/>
        <v>1990</v>
      </c>
      <c r="G91" s="19"/>
      <c r="H91" s="8"/>
      <c r="I91" s="8"/>
    </row>
    <row r="92" spans="1:9">
      <c r="A92" s="17">
        <v>1991</v>
      </c>
      <c r="B92" s="17">
        <v>0.36399999999999999</v>
      </c>
      <c r="C92" s="8"/>
      <c r="D92" s="8"/>
      <c r="F92" s="16">
        <f t="shared" si="1"/>
        <v>1991</v>
      </c>
      <c r="G92" s="19"/>
      <c r="H92" s="8"/>
      <c r="I92" s="8"/>
    </row>
    <row r="93" spans="1:9">
      <c r="A93" s="17">
        <v>1993</v>
      </c>
      <c r="B93" s="17">
        <v>0.36299999999999999</v>
      </c>
      <c r="C93" s="8"/>
      <c r="D93" s="8"/>
      <c r="F93" s="16">
        <f t="shared" si="1"/>
        <v>1993</v>
      </c>
      <c r="G93" s="19"/>
      <c r="H93" s="8"/>
      <c r="I93" s="8"/>
    </row>
    <row r="94" spans="1:9">
      <c r="A94" s="17">
        <v>1994</v>
      </c>
      <c r="B94" s="17">
        <v>0.36599999999999999</v>
      </c>
      <c r="C94" s="8"/>
      <c r="D94" s="8"/>
      <c r="F94" s="16">
        <f t="shared" si="1"/>
        <v>1994</v>
      </c>
      <c r="G94" s="19"/>
      <c r="H94" s="8"/>
      <c r="I94" s="8"/>
    </row>
    <row r="95" spans="1:9">
      <c r="A95" s="17">
        <v>1995</v>
      </c>
      <c r="B95" s="17"/>
      <c r="C95" s="8"/>
      <c r="D95" s="8"/>
      <c r="F95" s="16">
        <f t="shared" si="1"/>
        <v>1995</v>
      </c>
      <c r="G95" s="19"/>
      <c r="H95" s="8"/>
      <c r="I95" s="8"/>
    </row>
    <row r="96" spans="1:9">
      <c r="A96" s="17">
        <v>1996</v>
      </c>
      <c r="B96" s="17"/>
      <c r="C96" s="8"/>
      <c r="D96" s="17">
        <v>2.8000000000000001E-2</v>
      </c>
      <c r="F96" s="16">
        <f t="shared" si="1"/>
        <v>1996</v>
      </c>
      <c r="G96" s="19"/>
      <c r="H96" s="8"/>
      <c r="I96" s="8"/>
    </row>
    <row r="97" spans="1:9">
      <c r="A97" s="17">
        <v>1997</v>
      </c>
      <c r="B97" s="17"/>
      <c r="C97" s="8"/>
      <c r="D97" s="8"/>
      <c r="F97" s="16">
        <f t="shared" si="1"/>
        <v>1997</v>
      </c>
      <c r="G97" s="19"/>
      <c r="H97" s="8"/>
      <c r="I97" s="8"/>
    </row>
    <row r="98" spans="1:9">
      <c r="A98" s="17">
        <v>1998</v>
      </c>
      <c r="B98" s="17"/>
      <c r="C98" s="8"/>
      <c r="D98" s="17">
        <v>0.05</v>
      </c>
      <c r="F98" s="16">
        <f t="shared" si="1"/>
        <v>1998</v>
      </c>
      <c r="G98" s="19"/>
      <c r="H98" s="8"/>
      <c r="I98" s="8"/>
    </row>
    <row r="99" spans="1:9">
      <c r="A99" s="17">
        <v>1999</v>
      </c>
      <c r="B99" s="8"/>
      <c r="C99" s="8"/>
      <c r="D99" s="17">
        <v>0.05</v>
      </c>
      <c r="F99" s="16">
        <f t="shared" si="1"/>
        <v>1999</v>
      </c>
      <c r="G99" s="19"/>
      <c r="H99" s="8"/>
      <c r="I99" s="8"/>
    </row>
    <row r="100" spans="1:9">
      <c r="A100" s="17">
        <v>2000</v>
      </c>
      <c r="B100" s="17"/>
      <c r="C100" s="8"/>
      <c r="D100" s="8"/>
      <c r="F100" s="16">
        <f t="shared" si="1"/>
        <v>2000</v>
      </c>
      <c r="G100" s="19"/>
      <c r="H100" s="8"/>
      <c r="I100" s="8"/>
    </row>
    <row r="101" spans="1:9">
      <c r="A101" s="17">
        <v>2001</v>
      </c>
      <c r="B101" s="17"/>
      <c r="C101" s="8"/>
      <c r="D101" s="8"/>
      <c r="F101" s="16">
        <f t="shared" si="1"/>
        <v>2001</v>
      </c>
      <c r="G101" s="19"/>
      <c r="H101" s="8"/>
      <c r="I101" s="8"/>
    </row>
    <row r="102" spans="1:9">
      <c r="A102" s="17">
        <v>2002</v>
      </c>
      <c r="B102" s="8"/>
      <c r="C102" s="8"/>
      <c r="D102" s="17">
        <v>8.0000000000000002E-3</v>
      </c>
      <c r="F102" s="16">
        <f t="shared" si="1"/>
        <v>2002</v>
      </c>
      <c r="G102" s="19"/>
      <c r="H102" s="8"/>
      <c r="I102" s="8"/>
    </row>
    <row r="103" spans="1:9">
      <c r="C103" s="18"/>
    </row>
  </sheetData>
  <mergeCells count="4">
    <mergeCell ref="F4:G4"/>
    <mergeCell ref="B5:C5"/>
    <mergeCell ref="F6:G6"/>
    <mergeCell ref="H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  <vt:lpstr>w_$ comb_eng_orig</vt:lpstr>
    </vt:vector>
  </TitlesOfParts>
  <Company>MIT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Chris</cp:lastModifiedBy>
  <dcterms:created xsi:type="dcterms:W3CDTF">2013-11-14T16:22:44Z</dcterms:created>
  <dcterms:modified xsi:type="dcterms:W3CDTF">2013-11-18T15:59:07Z</dcterms:modified>
</cp:coreProperties>
</file>