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odeName="ThisWorkbook" autoCompressPictures="0"/>
  <bookViews>
    <workbookView xWindow="100" yWindow="20" windowWidth="18160" windowHeight="9640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rawdata" sheetId="4" r:id="rId6"/>
    <sheet name="sourcedata" sheetId="5" r:id="rId7"/>
    <sheet name="w_$ comb_eng" sheetId="3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6" l="1"/>
  <c r="E10" i="6"/>
  <c r="E12" i="6"/>
  <c r="E13" i="10"/>
  <c r="B10" i="6"/>
  <c r="E12" i="10"/>
  <c r="B11" i="6"/>
  <c r="E11" i="10"/>
  <c r="B9" i="6"/>
  <c r="E10" i="10"/>
  <c r="B8" i="6"/>
  <c r="E9" i="10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E5" i="10"/>
  <c r="H17" i="6"/>
  <c r="H18" i="6"/>
  <c r="H19" i="6"/>
  <c r="H22" i="6"/>
  <c r="H21" i="6"/>
  <c r="H24" i="6"/>
  <c r="H20" i="6"/>
  <c r="H23" i="6"/>
  <c r="H25" i="6"/>
  <c r="H26" i="6"/>
  <c r="E6" i="10"/>
  <c r="E7" i="10"/>
  <c r="G1" i="6"/>
  <c r="E2" i="10"/>
  <c r="E8" i="10"/>
  <c r="G4" i="6"/>
  <c r="H1" i="6"/>
  <c r="E4" i="10"/>
  <c r="B13" i="6"/>
  <c r="E3" i="10"/>
  <c r="E12" i="8"/>
  <c r="E11" i="8"/>
  <c r="E13" i="8"/>
  <c r="D13" i="10"/>
  <c r="B11" i="8"/>
  <c r="D12" i="10"/>
  <c r="B12" i="8"/>
  <c r="D11" i="10"/>
  <c r="B10" i="8"/>
  <c r="D10" i="10"/>
  <c r="B9" i="8"/>
  <c r="D9" i="10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D5" i="10"/>
  <c r="H17" i="8"/>
  <c r="H18" i="8"/>
  <c r="H19" i="8"/>
  <c r="H22" i="8"/>
  <c r="H21" i="8"/>
  <c r="H24" i="8"/>
  <c r="H20" i="8"/>
  <c r="H23" i="8"/>
  <c r="H25" i="8"/>
  <c r="H26" i="8"/>
  <c r="D6" i="10"/>
  <c r="D7" i="10"/>
  <c r="G1" i="8"/>
  <c r="D2" i="10"/>
  <c r="D8" i="10"/>
  <c r="G4" i="8"/>
  <c r="H1" i="8"/>
  <c r="D4" i="10"/>
  <c r="B14" i="8"/>
  <c r="D3" i="10"/>
  <c r="E12" i="7"/>
  <c r="E11" i="7"/>
  <c r="E13" i="7"/>
  <c r="C13" i="10"/>
  <c r="B11" i="7"/>
  <c r="C12" i="10"/>
  <c r="B12" i="7"/>
  <c r="C11" i="10"/>
  <c r="B10" i="7"/>
  <c r="C10" i="10"/>
  <c r="B9" i="7"/>
  <c r="C9" i="10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C5" i="10"/>
  <c r="H17" i="7"/>
  <c r="H18" i="7"/>
  <c r="H19" i="7"/>
  <c r="H22" i="7"/>
  <c r="H21" i="7"/>
  <c r="H24" i="7"/>
  <c r="H20" i="7"/>
  <c r="H23" i="7"/>
  <c r="H25" i="7"/>
  <c r="H26" i="7"/>
  <c r="C6" i="10"/>
  <c r="C7" i="10"/>
  <c r="G1" i="7"/>
  <c r="C2" i="10"/>
  <c r="C8" i="10"/>
  <c r="G4" i="7"/>
  <c r="H1" i="7"/>
  <c r="C4" i="10"/>
  <c r="B14" i="7"/>
  <c r="C3" i="10"/>
  <c r="E15" i="9"/>
  <c r="E14" i="9"/>
  <c r="E16" i="9"/>
  <c r="B13" i="10"/>
  <c r="B14" i="9"/>
  <c r="B12" i="10"/>
  <c r="B15" i="9"/>
  <c r="B11" i="10"/>
  <c r="B13" i="9"/>
  <c r="B10" i="10"/>
  <c r="B12" i="9"/>
  <c r="B9" i="10"/>
  <c r="G2" i="9" a="1"/>
  <c r="G2" i="9"/>
  <c r="H5" i="9"/>
  <c r="H7" i="9"/>
  <c r="G3" i="9"/>
  <c r="H8" i="9"/>
  <c r="H9" i="9"/>
  <c r="H12" i="9"/>
  <c r="H11" i="9"/>
  <c r="H14" i="9"/>
  <c r="H10" i="9"/>
  <c r="H13" i="9"/>
  <c r="H15" i="9"/>
  <c r="H16" i="9"/>
  <c r="B5" i="10"/>
  <c r="H17" i="9"/>
  <c r="H18" i="9"/>
  <c r="H19" i="9"/>
  <c r="H22" i="9"/>
  <c r="H21" i="9"/>
  <c r="H24" i="9"/>
  <c r="H20" i="9"/>
  <c r="H23" i="9"/>
  <c r="H25" i="9"/>
  <c r="H26" i="9"/>
  <c r="B6" i="10"/>
  <c r="B7" i="10"/>
  <c r="G1" i="9"/>
  <c r="B2" i="10"/>
  <c r="B8" i="10"/>
  <c r="G4" i="9"/>
  <c r="H1" i="9"/>
  <c r="B4" i="10"/>
  <c r="B17" i="9"/>
  <c r="B3" i="10"/>
  <c r="F15" i="9"/>
  <c r="F14" i="9"/>
  <c r="F16" i="9"/>
  <c r="F13" i="9"/>
  <c r="F12" i="9"/>
  <c r="E13" i="9"/>
  <c r="E12" i="9"/>
  <c r="D15" i="9"/>
  <c r="D14" i="9"/>
  <c r="D16" i="9"/>
  <c r="D13" i="9"/>
  <c r="D12" i="9"/>
  <c r="C15" i="9"/>
  <c r="C14" i="9"/>
  <c r="C16" i="9"/>
  <c r="C13" i="9"/>
  <c r="C12" i="9"/>
  <c r="B16" i="9"/>
  <c r="AQ2" i="9" a="1"/>
  <c r="AQ2" i="9"/>
  <c r="AR5" i="9"/>
  <c r="AR17" i="9"/>
  <c r="AQ3" i="9"/>
  <c r="AR18" i="9"/>
  <c r="AR19" i="9"/>
  <c r="AR22" i="9"/>
  <c r="AR21" i="9"/>
  <c r="AR24" i="9"/>
  <c r="AR20" i="9"/>
  <c r="AR23" i="9"/>
  <c r="AR25" i="9"/>
  <c r="AR26" i="9"/>
  <c r="AR7" i="9"/>
  <c r="AR8" i="9"/>
  <c r="AR9" i="9"/>
  <c r="AR12" i="9"/>
  <c r="AR11" i="9"/>
  <c r="AR14" i="9"/>
  <c r="AR10" i="9"/>
  <c r="AR13" i="9"/>
  <c r="AR15" i="9"/>
  <c r="AR16" i="9"/>
  <c r="AU2" i="9" a="1"/>
  <c r="AU4" i="9"/>
  <c r="AV1" i="9"/>
  <c r="AU2" i="9"/>
  <c r="AU1" i="9"/>
  <c r="AV2" i="9"/>
  <c r="AU3" i="9"/>
  <c r="AV3" i="9"/>
  <c r="AV4" i="9"/>
  <c r="AU5" i="9"/>
  <c r="AV5" i="9"/>
  <c r="AU6" i="9"/>
  <c r="AV6" i="9"/>
  <c r="AM2" i="9" a="1"/>
  <c r="AM2" i="9"/>
  <c r="AN5" i="9"/>
  <c r="AN17" i="9"/>
  <c r="AM3" i="9"/>
  <c r="AN18" i="9"/>
  <c r="AN19" i="9"/>
  <c r="AN22" i="9"/>
  <c r="AN21" i="9"/>
  <c r="AN24" i="9"/>
  <c r="AN20" i="9"/>
  <c r="AN23" i="9"/>
  <c r="AN25" i="9"/>
  <c r="AN26" i="9"/>
  <c r="AN7" i="9"/>
  <c r="AN8" i="9"/>
  <c r="AN9" i="9"/>
  <c r="AN12" i="9"/>
  <c r="AN11" i="9"/>
  <c r="AN14" i="9"/>
  <c r="AN10" i="9"/>
  <c r="AN13" i="9"/>
  <c r="AN15" i="9"/>
  <c r="AN16" i="9"/>
  <c r="AQ4" i="9"/>
  <c r="AR1" i="9"/>
  <c r="AQ1" i="9"/>
  <c r="AR2" i="9"/>
  <c r="AR3" i="9"/>
  <c r="AR4" i="9"/>
  <c r="AQ5" i="9"/>
  <c r="AQ6" i="9"/>
  <c r="AR6" i="9"/>
  <c r="AI2" i="9" a="1"/>
  <c r="AI2" i="9"/>
  <c r="AJ5" i="9"/>
  <c r="AJ17" i="9"/>
  <c r="AI3" i="9"/>
  <c r="AJ18" i="9"/>
  <c r="AJ19" i="9"/>
  <c r="AJ22" i="9"/>
  <c r="AJ21" i="9"/>
  <c r="AJ24" i="9"/>
  <c r="AJ20" i="9"/>
  <c r="AJ23" i="9"/>
  <c r="AJ25" i="9"/>
  <c r="AJ26" i="9"/>
  <c r="AJ7" i="9"/>
  <c r="AJ8" i="9"/>
  <c r="AJ9" i="9"/>
  <c r="AJ12" i="9"/>
  <c r="AJ11" i="9"/>
  <c r="AJ14" i="9"/>
  <c r="AJ10" i="9"/>
  <c r="AJ13" i="9"/>
  <c r="AJ15" i="9"/>
  <c r="AJ16" i="9"/>
  <c r="AM4" i="9"/>
  <c r="AN1" i="9"/>
  <c r="AM1" i="9"/>
  <c r="AN2" i="9"/>
  <c r="AN3" i="9"/>
  <c r="AN4" i="9"/>
  <c r="AM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4" i="9"/>
  <c r="AJ1" i="9"/>
  <c r="AI1" i="9"/>
  <c r="AJ2" i="9"/>
  <c r="AJ3" i="9"/>
  <c r="AJ4" i="9"/>
  <c r="AI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K4" i="9"/>
  <c r="L1" i="9"/>
  <c r="K1" i="9"/>
  <c r="L2" i="9"/>
  <c r="L3" i="9"/>
  <c r="L4" i="9"/>
  <c r="K5" i="9"/>
  <c r="K6" i="9"/>
  <c r="L6" i="9"/>
  <c r="H2" i="9"/>
  <c r="H3" i="9"/>
  <c r="H4" i="9"/>
  <c r="G5" i="9"/>
  <c r="G6" i="9"/>
  <c r="H6" i="9"/>
  <c r="F12" i="8"/>
  <c r="F11" i="8"/>
  <c r="F13" i="8"/>
  <c r="F10" i="8"/>
  <c r="F9" i="8"/>
  <c r="E10" i="8"/>
  <c r="E9" i="8"/>
  <c r="D12" i="8"/>
  <c r="D11" i="8"/>
  <c r="D13" i="8"/>
  <c r="D10" i="8"/>
  <c r="D9" i="8"/>
  <c r="C12" i="8"/>
  <c r="C11" i="8"/>
  <c r="C13" i="8"/>
  <c r="C10" i="8"/>
  <c r="C9" i="8"/>
  <c r="B13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2" i="8" a="1"/>
  <c r="AI4" i="8"/>
  <c r="AJ1" i="8"/>
  <c r="AI2" i="8"/>
  <c r="AI1" i="8"/>
  <c r="AJ2" i="8"/>
  <c r="AI3" i="8"/>
  <c r="AJ3" i="8"/>
  <c r="AJ4" i="8"/>
  <c r="AI5" i="8"/>
  <c r="AJ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12" i="7"/>
  <c r="F11" i="7"/>
  <c r="F13" i="7"/>
  <c r="F10" i="7"/>
  <c r="F9" i="7"/>
  <c r="E10" i="7"/>
  <c r="E9" i="7"/>
  <c r="D12" i="7"/>
  <c r="D11" i="7"/>
  <c r="D13" i="7"/>
  <c r="D10" i="7"/>
  <c r="D9" i="7"/>
  <c r="C12" i="7"/>
  <c r="C11" i="7"/>
  <c r="C13" i="7"/>
  <c r="C10" i="7"/>
  <c r="C9" i="7"/>
  <c r="B13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2" i="7" a="1"/>
  <c r="AI4" i="7"/>
  <c r="AJ1" i="7"/>
  <c r="AI2" i="7"/>
  <c r="AI1" i="7"/>
  <c r="AJ2" i="7"/>
  <c r="AI3" i="7"/>
  <c r="AJ3" i="7"/>
  <c r="AJ4" i="7"/>
  <c r="AI5" i="7"/>
  <c r="AJ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1" i="6"/>
  <c r="F10" i="6"/>
  <c r="F12" i="6"/>
  <c r="F9" i="6"/>
  <c r="F8" i="6"/>
  <c r="E9" i="6"/>
  <c r="E8" i="6"/>
  <c r="D11" i="6"/>
  <c r="D10" i="6"/>
  <c r="D12" i="6"/>
  <c r="D9" i="6"/>
  <c r="D8" i="6"/>
  <c r="C11" i="6"/>
  <c r="C10" i="6"/>
  <c r="C12" i="6"/>
  <c r="C9" i="6"/>
  <c r="C8" i="6"/>
  <c r="B12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2" i="6" a="1"/>
  <c r="AE4" i="6"/>
  <c r="AF1" i="6"/>
  <c r="AE2" i="6"/>
  <c r="AE1" i="6"/>
  <c r="AF2" i="6"/>
  <c r="AE3" i="6"/>
  <c r="AF3" i="6"/>
  <c r="AF4" i="6"/>
  <c r="AE5" i="6"/>
  <c r="AF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G66" i="3"/>
  <c r="F66" i="3"/>
  <c r="G65" i="3"/>
  <c r="F65" i="3"/>
  <c r="F64" i="3"/>
  <c r="F63" i="3"/>
  <c r="F62" i="3"/>
  <c r="F61" i="3"/>
  <c r="F60" i="3"/>
  <c r="F59" i="3"/>
  <c r="F58" i="3"/>
  <c r="F57" i="3"/>
  <c r="F56" i="3"/>
  <c r="F55" i="3"/>
  <c r="F54" i="3"/>
  <c r="G53" i="3"/>
  <c r="F53" i="3"/>
  <c r="G52" i="3"/>
  <c r="F52" i="3"/>
  <c r="G51" i="3"/>
  <c r="F51" i="3"/>
  <c r="G50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G33" i="3"/>
  <c r="F33" i="3"/>
  <c r="G32" i="3"/>
  <c r="F32" i="3"/>
  <c r="F25" i="3"/>
  <c r="I2" i="3"/>
  <c r="F31" i="3"/>
  <c r="F30" i="3"/>
  <c r="G29" i="3"/>
  <c r="F29" i="3"/>
  <c r="G28" i="3"/>
  <c r="F28" i="3"/>
  <c r="F27" i="3"/>
  <c r="G26" i="3"/>
  <c r="F26" i="3"/>
  <c r="F24" i="3"/>
  <c r="G23" i="3"/>
  <c r="F23" i="3"/>
  <c r="F22" i="3"/>
  <c r="G21" i="3"/>
  <c r="F21" i="3"/>
  <c r="F20" i="3"/>
  <c r="G19" i="3"/>
  <c r="F19" i="3"/>
  <c r="G18" i="3"/>
  <c r="F18" i="3"/>
  <c r="F17" i="3"/>
  <c r="G16" i="3"/>
  <c r="F16" i="3"/>
  <c r="G15" i="3"/>
  <c r="F15" i="3"/>
  <c r="F14" i="3"/>
  <c r="F13" i="3"/>
  <c r="G12" i="3"/>
  <c r="F12" i="3"/>
  <c r="G11" i="3"/>
  <c r="F11" i="3"/>
  <c r="G10" i="3"/>
  <c r="F10" i="3"/>
  <c r="F9" i="3"/>
  <c r="F8" i="3"/>
  <c r="I5" i="3"/>
</calcChain>
</file>

<file path=xl/sharedStrings.xml><?xml version="1.0" encoding="utf-8"?>
<sst xmlns="http://schemas.openxmlformats.org/spreadsheetml/2006/main" count="758" uniqueCount="70">
  <si>
    <t>Ref year</t>
  </si>
  <si>
    <t>Ref val, mbits/cc</t>
  </si>
  <si>
    <t>separation unit (yrs)</t>
  </si>
  <si>
    <t>non-dominated points</t>
  </si>
  <si>
    <t>Graph serial # (n)</t>
  </si>
  <si>
    <t>piston engines</t>
  </si>
  <si>
    <t>years offset</t>
  </si>
  <si>
    <t>Pas Car</t>
  </si>
  <si>
    <t>Airplane</t>
  </si>
  <si>
    <t>combined</t>
  </si>
  <si>
    <t>Year</t>
  </si>
  <si>
    <t>turbine</t>
  </si>
  <si>
    <t>airplane</t>
  </si>
  <si>
    <t>W/$</t>
  </si>
  <si>
    <t>w/$</t>
  </si>
  <si>
    <t>Airplane turbine</t>
  </si>
  <si>
    <t>version</t>
  </si>
  <si>
    <t>date</t>
  </si>
  <si>
    <t>who</t>
  </si>
  <si>
    <t>what changes</t>
  </si>
  <si>
    <t>source</t>
  </si>
  <si>
    <t>Note</t>
  </si>
  <si>
    <t>11/14/013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</si>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</sst>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0" fontId="10" fillId="4" borderId="3" applyNumberFormat="0" applyAlignment="0" applyProtection="0"/>
    <xf numFmtId="0" fontId="11" fillId="5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/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10" fillId="4" borderId="3" xfId="2"/>
    <xf numFmtId="0" fontId="11" fillId="5" borderId="4" xfId="3"/>
    <xf numFmtId="165" fontId="10" fillId="4" borderId="3" xfId="2" applyNumberFormat="1"/>
    <xf numFmtId="2" fontId="11" fillId="5" borderId="4" xfId="3" applyNumberFormat="1"/>
    <xf numFmtId="10" fontId="0" fillId="0" borderId="0" xfId="0" applyNumberFormat="1"/>
    <xf numFmtId="165" fontId="0" fillId="0" borderId="0" xfId="1" applyNumberFormat="1" applyFont="1"/>
    <xf numFmtId="165" fontId="1" fillId="0" borderId="0" xfId="1" applyNumberFormat="1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6">
    <cellStyle name="Calculation" xfId="2" builtinId="22"/>
    <cellStyle name="Check Cell" xfId="3" builtinId="23"/>
    <cellStyle name="Followed Hyperlink" xfId="5" builtinId="9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int_combust (piston, turbine)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122201443569554"/>
                  <c:y val="-0.15421859865653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sourcedata!$A$8:$A$52</c:f>
              <c:numCache>
                <c:formatCode>General</c:formatCode>
                <c:ptCount val="45"/>
                <c:pt idx="0">
                  <c:v>1963.0</c:v>
                </c:pt>
                <c:pt idx="1">
                  <c:v>1964.0</c:v>
                </c:pt>
                <c:pt idx="2">
                  <c:v>1965.0</c:v>
                </c:pt>
                <c:pt idx="3">
                  <c:v>1966.0</c:v>
                </c:pt>
                <c:pt idx="4">
                  <c:v>1967.0</c:v>
                </c:pt>
                <c:pt idx="5">
                  <c:v>1968.0</c:v>
                </c:pt>
                <c:pt idx="6">
                  <c:v>1969.0</c:v>
                </c:pt>
                <c:pt idx="7">
                  <c:v>1970.0</c:v>
                </c:pt>
                <c:pt idx="8">
                  <c:v>1971.0</c:v>
                </c:pt>
                <c:pt idx="9">
                  <c:v>1972.0</c:v>
                </c:pt>
                <c:pt idx="10">
                  <c:v>1973.0</c:v>
                </c:pt>
                <c:pt idx="11">
                  <c:v>1974.0</c:v>
                </c:pt>
                <c:pt idx="12">
                  <c:v>1975.0</c:v>
                </c:pt>
                <c:pt idx="13">
                  <c:v>1976.0</c:v>
                </c:pt>
                <c:pt idx="14">
                  <c:v>1976.0</c:v>
                </c:pt>
                <c:pt idx="15">
                  <c:v>1977.0</c:v>
                </c:pt>
                <c:pt idx="16">
                  <c:v>1978.0</c:v>
                </c:pt>
                <c:pt idx="17">
                  <c:v>1979.0</c:v>
                </c:pt>
                <c:pt idx="18">
                  <c:v>1980.0</c:v>
                </c:pt>
                <c:pt idx="19">
                  <c:v>1981.0</c:v>
                </c:pt>
                <c:pt idx="20">
                  <c:v>1982.0</c:v>
                </c:pt>
                <c:pt idx="21">
                  <c:v>1982.0</c:v>
                </c:pt>
                <c:pt idx="22">
                  <c:v>1982.0</c:v>
                </c:pt>
                <c:pt idx="23">
                  <c:v>1983.0</c:v>
                </c:pt>
                <c:pt idx="24">
                  <c:v>1983.0</c:v>
                </c:pt>
                <c:pt idx="25">
                  <c:v>1984.0</c:v>
                </c:pt>
                <c:pt idx="26">
                  <c:v>1985.0</c:v>
                </c:pt>
                <c:pt idx="27">
                  <c:v>1986.0</c:v>
                </c:pt>
                <c:pt idx="28">
                  <c:v>1986.0</c:v>
                </c:pt>
                <c:pt idx="29">
                  <c:v>1986.0</c:v>
                </c:pt>
                <c:pt idx="30">
                  <c:v>1986.0</c:v>
                </c:pt>
                <c:pt idx="31">
                  <c:v>1987.0</c:v>
                </c:pt>
                <c:pt idx="32">
                  <c:v>1987.0</c:v>
                </c:pt>
                <c:pt idx="33">
                  <c:v>1990.0</c:v>
                </c:pt>
                <c:pt idx="34">
                  <c:v>1991.0</c:v>
                </c:pt>
                <c:pt idx="35">
                  <c:v>1993.0</c:v>
                </c:pt>
                <c:pt idx="36">
                  <c:v>1994.0</c:v>
                </c:pt>
                <c:pt idx="37">
                  <c:v>1995.0</c:v>
                </c:pt>
                <c:pt idx="38">
                  <c:v>1996.0</c:v>
                </c:pt>
                <c:pt idx="39">
                  <c:v>1997.0</c:v>
                </c:pt>
                <c:pt idx="40">
                  <c:v>1998.0</c:v>
                </c:pt>
                <c:pt idx="41">
                  <c:v>1999.0</c:v>
                </c:pt>
                <c:pt idx="42">
                  <c:v>2000.0</c:v>
                </c:pt>
                <c:pt idx="43">
                  <c:v>2001.0</c:v>
                </c:pt>
                <c:pt idx="44">
                  <c:v>2002.0</c:v>
                </c:pt>
              </c:numCache>
            </c:numRef>
          </c:xVal>
          <c:yVal>
            <c:numRef>
              <c:f>sourcedata!$B$8:$B$52</c:f>
              <c:numCache>
                <c:formatCode>General</c:formatCode>
                <c:ptCount val="45"/>
                <c:pt idx="0">
                  <c:v>0.016</c:v>
                </c:pt>
                <c:pt idx="2">
                  <c:v>0.016</c:v>
                </c:pt>
                <c:pt idx="4">
                  <c:v>0.007</c:v>
                </c:pt>
                <c:pt idx="10">
                  <c:v>0.011</c:v>
                </c:pt>
                <c:pt idx="17">
                  <c:v>0.016</c:v>
                </c:pt>
                <c:pt idx="33">
                  <c:v>0.027</c:v>
                </c:pt>
                <c:pt idx="38">
                  <c:v>0.028</c:v>
                </c:pt>
                <c:pt idx="40">
                  <c:v>0.05</c:v>
                </c:pt>
                <c:pt idx="41">
                  <c:v>0.05</c:v>
                </c:pt>
                <c:pt idx="44">
                  <c:v>0.008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331800"/>
        <c:axId val="2106334440"/>
      </c:scatterChart>
      <c:valAx>
        <c:axId val="21063318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crossAx val="2106334440"/>
        <c:crosses val="autoZero"/>
        <c:crossBetween val="midCat"/>
      </c:valAx>
      <c:valAx>
        <c:axId val="2106334440"/>
        <c:scaling>
          <c:logBase val="10.0"/>
          <c:orientation val="minMax"/>
          <c:max val="100.0"/>
          <c:min val="0.001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210633180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int_combust (piston, turbine)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0374431321084864"/>
                  <c:y val="-0.079833041703120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'w_$ comb_eng'!$F$8:$F$102</c:f>
              <c:numCache>
                <c:formatCode>General</c:formatCode>
                <c:ptCount val="95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5">
                  <c:v>1925.0</c:v>
                </c:pt>
                <c:pt idx="16">
                  <c:v>1927.0</c:v>
                </c:pt>
                <c:pt idx="17">
                  <c:v>1929.0</c:v>
                </c:pt>
                <c:pt idx="18">
                  <c:v>1931.0</c:v>
                </c:pt>
                <c:pt idx="19">
                  <c:v>1932.0</c:v>
                </c:pt>
                <c:pt idx="20">
                  <c:v>1933.0</c:v>
                </c:pt>
                <c:pt idx="21">
                  <c:v>1934.0</c:v>
                </c:pt>
                <c:pt idx="22">
                  <c:v>1935.0</c:v>
                </c:pt>
                <c:pt idx="23">
                  <c:v>1936.0</c:v>
                </c:pt>
                <c:pt idx="24">
                  <c:v>1937.0</c:v>
                </c:pt>
                <c:pt idx="25">
                  <c:v>1938.0</c:v>
                </c:pt>
                <c:pt idx="26">
                  <c:v>1939.0</c:v>
                </c:pt>
                <c:pt idx="27">
                  <c:v>1940.0</c:v>
                </c:pt>
                <c:pt idx="28">
                  <c:v>1941.0</c:v>
                </c:pt>
                <c:pt idx="29">
                  <c:v>1942.0</c:v>
                </c:pt>
                <c:pt idx="30">
                  <c:v>1943.0</c:v>
                </c:pt>
                <c:pt idx="31">
                  <c:v>1944.0</c:v>
                </c:pt>
                <c:pt idx="32">
                  <c:v>1945.0</c:v>
                </c:pt>
                <c:pt idx="33">
                  <c:v>1946.0</c:v>
                </c:pt>
                <c:pt idx="34">
                  <c:v>1947.0</c:v>
                </c:pt>
                <c:pt idx="35">
                  <c:v>1948.0</c:v>
                </c:pt>
                <c:pt idx="36">
                  <c:v>1949.0</c:v>
                </c:pt>
                <c:pt idx="37">
                  <c:v>1950.0</c:v>
                </c:pt>
                <c:pt idx="38">
                  <c:v>1951.0</c:v>
                </c:pt>
                <c:pt idx="39">
                  <c:v>1952.0</c:v>
                </c:pt>
                <c:pt idx="40">
                  <c:v>1953.0</c:v>
                </c:pt>
                <c:pt idx="41">
                  <c:v>1954.0</c:v>
                </c:pt>
                <c:pt idx="42">
                  <c:v>1955.0</c:v>
                </c:pt>
                <c:pt idx="43">
                  <c:v>1956.0</c:v>
                </c:pt>
                <c:pt idx="44">
                  <c:v>1957.0</c:v>
                </c:pt>
                <c:pt idx="45">
                  <c:v>1958.0</c:v>
                </c:pt>
                <c:pt idx="46">
                  <c:v>1959.0</c:v>
                </c:pt>
                <c:pt idx="47">
                  <c:v>1960.0</c:v>
                </c:pt>
                <c:pt idx="48">
                  <c:v>1961.0</c:v>
                </c:pt>
                <c:pt idx="49">
                  <c:v>1962.0</c:v>
                </c:pt>
                <c:pt idx="50">
                  <c:v>1963.0</c:v>
                </c:pt>
                <c:pt idx="51">
                  <c:v>1964.0</c:v>
                </c:pt>
                <c:pt idx="52">
                  <c:v>1965.0</c:v>
                </c:pt>
                <c:pt idx="53">
                  <c:v>1966.0</c:v>
                </c:pt>
                <c:pt idx="54">
                  <c:v>1967.0</c:v>
                </c:pt>
                <c:pt idx="55">
                  <c:v>1968.0</c:v>
                </c:pt>
                <c:pt idx="56">
                  <c:v>1969.0</c:v>
                </c:pt>
                <c:pt idx="57">
                  <c:v>1970.0</c:v>
                </c:pt>
                <c:pt idx="58">
                  <c:v>1971.0</c:v>
                </c:pt>
                <c:pt idx="59">
                  <c:v>1972.0</c:v>
                </c:pt>
                <c:pt idx="60">
                  <c:v>1973.0</c:v>
                </c:pt>
                <c:pt idx="61">
                  <c:v>1974.0</c:v>
                </c:pt>
                <c:pt idx="62">
                  <c:v>1975.0</c:v>
                </c:pt>
                <c:pt idx="63">
                  <c:v>1976.0</c:v>
                </c:pt>
                <c:pt idx="64">
                  <c:v>1976.0</c:v>
                </c:pt>
                <c:pt idx="65">
                  <c:v>1977.0</c:v>
                </c:pt>
                <c:pt idx="66">
                  <c:v>1978.0</c:v>
                </c:pt>
                <c:pt idx="67">
                  <c:v>1979.0</c:v>
                </c:pt>
                <c:pt idx="68">
                  <c:v>1980.0</c:v>
                </c:pt>
                <c:pt idx="69">
                  <c:v>1981.0</c:v>
                </c:pt>
                <c:pt idx="70">
                  <c:v>1982.0</c:v>
                </c:pt>
                <c:pt idx="71">
                  <c:v>1982.0</c:v>
                </c:pt>
                <c:pt idx="72">
                  <c:v>1982.0</c:v>
                </c:pt>
                <c:pt idx="73">
                  <c:v>1983.0</c:v>
                </c:pt>
                <c:pt idx="74">
                  <c:v>1983.0</c:v>
                </c:pt>
                <c:pt idx="75">
                  <c:v>1984.0</c:v>
                </c:pt>
                <c:pt idx="76">
                  <c:v>1985.0</c:v>
                </c:pt>
                <c:pt idx="77">
                  <c:v>1986.0</c:v>
                </c:pt>
                <c:pt idx="78">
                  <c:v>1986.0</c:v>
                </c:pt>
                <c:pt idx="79">
                  <c:v>1986.0</c:v>
                </c:pt>
                <c:pt idx="80">
                  <c:v>1986.0</c:v>
                </c:pt>
                <c:pt idx="81">
                  <c:v>1987.0</c:v>
                </c:pt>
                <c:pt idx="82">
                  <c:v>1987.0</c:v>
                </c:pt>
                <c:pt idx="83">
                  <c:v>1990.0</c:v>
                </c:pt>
                <c:pt idx="84">
                  <c:v>1991.0</c:v>
                </c:pt>
                <c:pt idx="85">
                  <c:v>1993.0</c:v>
                </c:pt>
                <c:pt idx="86">
                  <c:v>1994.0</c:v>
                </c:pt>
                <c:pt idx="87">
                  <c:v>1995.0</c:v>
                </c:pt>
                <c:pt idx="88">
                  <c:v>1996.0</c:v>
                </c:pt>
                <c:pt idx="89">
                  <c:v>1997.0</c:v>
                </c:pt>
                <c:pt idx="90">
                  <c:v>1998.0</c:v>
                </c:pt>
                <c:pt idx="91">
                  <c:v>1999.0</c:v>
                </c:pt>
                <c:pt idx="92">
                  <c:v>2000.0</c:v>
                </c:pt>
                <c:pt idx="93">
                  <c:v>2001.0</c:v>
                </c:pt>
                <c:pt idx="94">
                  <c:v>2002.0</c:v>
                </c:pt>
              </c:numCache>
            </c:numRef>
          </c:xVal>
          <c:yVal>
            <c:numRef>
              <c:f>'w_$ comb_eng'!$G$8:$G$102</c:f>
              <c:numCache>
                <c:formatCode>0.000</c:formatCode>
                <c:ptCount val="95"/>
                <c:pt idx="2">
                  <c:v>0.001</c:v>
                </c:pt>
                <c:pt idx="3">
                  <c:v>0.005</c:v>
                </c:pt>
                <c:pt idx="4">
                  <c:v>0.008</c:v>
                </c:pt>
                <c:pt idx="7">
                  <c:v>0.015</c:v>
                </c:pt>
                <c:pt idx="8">
                  <c:v>0.018</c:v>
                </c:pt>
                <c:pt idx="10">
                  <c:v>0.02</c:v>
                </c:pt>
                <c:pt idx="11">
                  <c:v>0.021</c:v>
                </c:pt>
                <c:pt idx="13">
                  <c:v>0.059</c:v>
                </c:pt>
                <c:pt idx="15">
                  <c:v>0.076</c:v>
                </c:pt>
                <c:pt idx="18">
                  <c:v>0.22</c:v>
                </c:pt>
                <c:pt idx="20">
                  <c:v>0.242</c:v>
                </c:pt>
                <c:pt idx="21">
                  <c:v>0.246</c:v>
                </c:pt>
                <c:pt idx="24">
                  <c:v>0.25</c:v>
                </c:pt>
                <c:pt idx="25">
                  <c:v>0.321</c:v>
                </c:pt>
                <c:pt idx="42">
                  <c:v>0.228</c:v>
                </c:pt>
                <c:pt idx="43">
                  <c:v>0.268</c:v>
                </c:pt>
                <c:pt idx="44">
                  <c:v>0.289</c:v>
                </c:pt>
                <c:pt idx="45">
                  <c:v>0.32</c:v>
                </c:pt>
                <c:pt idx="57">
                  <c:v>0.464</c:v>
                </c:pt>
                <c:pt idx="58">
                  <c:v>0.473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005976"/>
        <c:axId val="-2122003352"/>
      </c:scatterChart>
      <c:valAx>
        <c:axId val="-21220059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crossAx val="-2122003352"/>
        <c:crosses val="autoZero"/>
        <c:crossBetween val="midCat"/>
      </c:valAx>
      <c:valAx>
        <c:axId val="-2122003352"/>
        <c:scaling>
          <c:logBase val="10.0"/>
          <c:orientation val="minMax"/>
          <c:max val="100.0"/>
          <c:min val="0.001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-212200597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12</xdr:row>
      <xdr:rowOff>23812</xdr:rowOff>
    </xdr:from>
    <xdr:to>
      <xdr:col>11</xdr:col>
      <xdr:colOff>314325</xdr:colOff>
      <xdr:row>27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2</xdr:row>
      <xdr:rowOff>252412</xdr:rowOff>
    </xdr:from>
    <xdr:to>
      <xdr:col>17</xdr:col>
      <xdr:colOff>133350</xdr:colOff>
      <xdr:row>15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5"/>
  <sheetViews>
    <sheetView tabSelected="1" workbookViewId="0">
      <selection sqref="A1:E15"/>
    </sheetView>
  </sheetViews>
  <sheetFormatPr baseColWidth="10" defaultColWidth="8.83203125" defaultRowHeight="14" x14ac:dyDescent="0"/>
  <sheetData>
    <row r="1" spans="1:5"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s="30">
        <f>PRMallall!G1</f>
        <v>2.3089050660651322E-2</v>
      </c>
      <c r="C2" s="30">
        <f>PRMallND!G1</f>
        <v>2.9380088342250959E-2</v>
      </c>
      <c r="D2" s="30">
        <f>PRM70all!G1</f>
        <v>2.5393143059785864E-2</v>
      </c>
      <c r="E2" s="30">
        <f>PRM70ND!G1</f>
        <v>5.3826297170431282E-2</v>
      </c>
    </row>
    <row r="3" spans="1:5">
      <c r="A3" t="s">
        <v>53</v>
      </c>
      <c r="B3">
        <f>PRMallall!B17</f>
        <v>10</v>
      </c>
      <c r="C3">
        <f>PRMallND!B14</f>
        <v>7</v>
      </c>
      <c r="D3">
        <f>PRM70all!B14</f>
        <v>7</v>
      </c>
      <c r="E3">
        <f>PRM70ND!B13</f>
        <v>6</v>
      </c>
    </row>
    <row r="4" spans="1:5">
      <c r="A4" t="s">
        <v>27</v>
      </c>
      <c r="B4" s="29">
        <f>PRMallall!H1</f>
        <v>0.26896316647969787</v>
      </c>
      <c r="C4" s="29">
        <f>PRMallND!H1</f>
        <v>0.78524573460519509</v>
      </c>
      <c r="D4" s="29">
        <f>PRM70all!H1</f>
        <v>0.15377192585015037</v>
      </c>
      <c r="E4" s="29">
        <f>PRM70ND!H1</f>
        <v>0.92558537454924394</v>
      </c>
    </row>
    <row r="5" spans="1:5">
      <c r="A5" t="s">
        <v>59</v>
      </c>
      <c r="B5" s="30">
        <f>PRMallall!H16</f>
        <v>3.1130698065758106E-2</v>
      </c>
      <c r="C5" s="30">
        <f>PRMallND!H16</f>
        <v>1.7674497746741763E-2</v>
      </c>
      <c r="D5" s="30">
        <f>PRM70all!H16</f>
        <v>6.8900168836018807E-2</v>
      </c>
      <c r="E5" s="30">
        <f>PRM70ND!H16</f>
        <v>2.0751502213614634E-2</v>
      </c>
    </row>
    <row r="6" spans="1:5">
      <c r="A6" t="s">
        <v>60</v>
      </c>
      <c r="B6" s="30">
        <f>PRMallall!H26</f>
        <v>1.4027098298766871E-2</v>
      </c>
      <c r="C6" s="30">
        <f>PRMallND!H26</f>
        <v>7.409965092105484E-3</v>
      </c>
      <c r="D6" s="30">
        <f>PRM70all!H26</f>
        <v>2.8850984760716007E-2</v>
      </c>
      <c r="E6" s="30">
        <f>PRM70ND!H26</f>
        <v>8.2556961087872915E-3</v>
      </c>
    </row>
    <row r="7" spans="1:5">
      <c r="A7" t="s">
        <v>61</v>
      </c>
      <c r="B7" s="30">
        <f>SUM(B5:B6)/3</f>
        <v>1.5052598788174993E-2</v>
      </c>
      <c r="C7" s="30">
        <f>SUM(C5:C6)/3</f>
        <v>8.3614876129490829E-3</v>
      </c>
      <c r="D7" s="30">
        <f>SUM(D5:D6)/3</f>
        <v>3.2583717865578267E-2</v>
      </c>
      <c r="E7" s="30">
        <f>SUM(E5:E6)/3</f>
        <v>9.6690661074673081E-3</v>
      </c>
    </row>
    <row r="8" spans="1:5">
      <c r="A8" t="s">
        <v>62</v>
      </c>
      <c r="B8" s="31">
        <f>B7/B2</f>
        <v>0.65193666943733808</v>
      </c>
      <c r="C8" s="31">
        <f>C7/C2</f>
        <v>0.28459708887003526</v>
      </c>
      <c r="D8" s="31">
        <f>D7/D2</f>
        <v>1.2831699403599957</v>
      </c>
      <c r="E8" s="31">
        <f>E7/E2</f>
        <v>0.17963461385523047</v>
      </c>
    </row>
    <row r="9" spans="1:5">
      <c r="A9" t="s">
        <v>63</v>
      </c>
      <c r="B9" s="30">
        <f>PRMallall!B12</f>
        <v>2.3270878696697892E-2</v>
      </c>
      <c r="C9" s="30">
        <f>PRMallND!B9</f>
        <v>2.956215860050786E-2</v>
      </c>
      <c r="D9" s="30">
        <f>PRM70all!B9</f>
        <v>2.4851152476408154E-2</v>
      </c>
      <c r="E9" s="30">
        <f>PRM70ND!B8</f>
        <v>5.3744893605572434E-2</v>
      </c>
    </row>
    <row r="10" spans="1:5">
      <c r="A10" t="s">
        <v>64</v>
      </c>
      <c r="B10" s="30">
        <f>PRMallall!B13</f>
        <v>6.30724156256709E-3</v>
      </c>
      <c r="C10" s="30">
        <f>PRMallND!B10</f>
        <v>2.9653341756657181E-3</v>
      </c>
      <c r="D10" s="30">
        <f>PRM70all!B10</f>
        <v>1.3900930486531385E-2</v>
      </c>
      <c r="E10" s="30">
        <f>PRM70ND!B9</f>
        <v>2.9902291332617749E-3</v>
      </c>
    </row>
    <row r="11" spans="1:5">
      <c r="A11" t="s">
        <v>66</v>
      </c>
      <c r="B11" s="30">
        <f>PRMallall!B15</f>
        <v>3.8184299654992954E-2</v>
      </c>
      <c r="C11" s="30">
        <f>PRMallND!B12</f>
        <v>3.338976223361495E-2</v>
      </c>
      <c r="D11" s="30">
        <f>PRM70all!B12</f>
        <v>5.3826297170431282E-2</v>
      </c>
      <c r="E11" s="30">
        <f>PRM70ND!B11</f>
        <v>5.8554074280794906E-2</v>
      </c>
    </row>
    <row r="12" spans="1:5">
      <c r="A12" t="s">
        <v>65</v>
      </c>
      <c r="B12" s="30">
        <f>PRMallall!B14</f>
        <v>1.7220076416967219E-2</v>
      </c>
      <c r="C12" s="30">
        <f>PRMallND!B11</f>
        <v>2.5985918042561756E-2</v>
      </c>
      <c r="D12" s="30">
        <f>PRM70all!B11</f>
        <v>1.0674200300081002E-2</v>
      </c>
      <c r="E12" s="30">
        <f>PRM70ND!B10</f>
        <v>5.0255807597270538E-2</v>
      </c>
    </row>
    <row r="13" spans="1:5">
      <c r="A13" t="s">
        <v>67</v>
      </c>
      <c r="B13">
        <f>PRMallall!E16</f>
        <v>39</v>
      </c>
      <c r="C13">
        <f>PRMallND!E13</f>
        <v>36</v>
      </c>
      <c r="D13">
        <f>PRM70all!E13</f>
        <v>29</v>
      </c>
      <c r="E13">
        <f>PRM70ND!E12</f>
        <v>26</v>
      </c>
    </row>
    <row r="14" spans="1:5">
      <c r="A14" t="s">
        <v>68</v>
      </c>
    </row>
    <row r="15" spans="1:5">
      <c r="A15" t="s">
        <v>69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F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32" ht="16" thickTop="1" thickBot="1">
      <c r="B1" s="20" t="s">
        <v>26</v>
      </c>
      <c r="C1" s="20" t="s">
        <v>27</v>
      </c>
      <c r="D1" s="20" t="s">
        <v>28</v>
      </c>
      <c r="E1" s="20" t="s">
        <v>10</v>
      </c>
      <c r="F1" s="20" t="s">
        <v>13</v>
      </c>
      <c r="G1" s="22">
        <f>LN(G2)</f>
        <v>5.3826297170431282E-2</v>
      </c>
      <c r="H1" s="23">
        <f>G4</f>
        <v>0.92558537454924394</v>
      </c>
      <c r="I1" t="s">
        <v>10</v>
      </c>
      <c r="J1" t="s">
        <v>13</v>
      </c>
      <c r="K1" s="24">
        <f>LN(K2)</f>
        <v>5.366002762236699E-2</v>
      </c>
      <c r="L1" s="25">
        <f>K4</f>
        <v>0.85197209550469089</v>
      </c>
      <c r="M1" t="s">
        <v>10</v>
      </c>
      <c r="N1" t="s">
        <v>13</v>
      </c>
      <c r="O1" s="24">
        <f>LN(O2)</f>
        <v>5.5128390933354234E-2</v>
      </c>
      <c r="P1" s="25">
        <f>O4</f>
        <v>0.91362072234000569</v>
      </c>
      <c r="Q1" t="s">
        <v>10</v>
      </c>
      <c r="R1" t="s">
        <v>13</v>
      </c>
      <c r="S1" s="24">
        <f>LN(S2)</f>
        <v>5.3859483083940958E-2</v>
      </c>
      <c r="T1" s="25">
        <f>S4</f>
        <v>0.92580149012370794</v>
      </c>
      <c r="U1" t="s">
        <v>10</v>
      </c>
      <c r="V1" t="s">
        <v>13</v>
      </c>
      <c r="W1" s="24">
        <f>LN(W2)</f>
        <v>5.8554074280794906E-2</v>
      </c>
      <c r="X1" s="25">
        <f>W4</f>
        <v>0.99321192751355147</v>
      </c>
      <c r="Y1" t="s">
        <v>10</v>
      </c>
      <c r="Z1" t="s">
        <v>13</v>
      </c>
      <c r="AA1" s="24">
        <f>LN(AA2)</f>
        <v>5.0255807597270538E-2</v>
      </c>
      <c r="AB1" s="25">
        <f>AA4</f>
        <v>0.92755665286594369</v>
      </c>
      <c r="AC1" t="s">
        <v>10</v>
      </c>
      <c r="AD1" t="s">
        <v>13</v>
      </c>
      <c r="AE1" s="24">
        <f>LN(AE2)</f>
        <v>5.1011578115706981E-2</v>
      </c>
      <c r="AF1" s="25">
        <f>AE4</f>
        <v>0.91226042858349998</v>
      </c>
    </row>
    <row r="2" spans="1:32" ht="15" thickTop="1">
      <c r="B2">
        <v>5.366002762236699E-2</v>
      </c>
      <c r="C2" s="26">
        <v>0.85197209550469089</v>
      </c>
      <c r="D2">
        <v>17.266449155166328</v>
      </c>
      <c r="E2">
        <v>1973</v>
      </c>
      <c r="F2">
        <v>1.0999999999999999E-2</v>
      </c>
      <c r="G2">
        <f t="array" ref="G2:H6">LOGEST(F2:F7,E2:E7,TRUE, TRUE)</f>
        <v>1.0553012774155934</v>
      </c>
      <c r="H2">
        <v>8.330027186748391E-49</v>
      </c>
      <c r="I2">
        <v>1979</v>
      </c>
      <c r="J2">
        <v>1.6E-2</v>
      </c>
      <c r="K2">
        <f t="array" ref="K2:L6">LOGEST(J2:J6,I2:I6,TRUE, TRUE)</f>
        <v>1.0551258275355162</v>
      </c>
      <c r="L2">
        <v>1.1607024379260825E-48</v>
      </c>
      <c r="M2">
        <v>1973</v>
      </c>
      <c r="N2">
        <v>1.0999999999999999E-2</v>
      </c>
      <c r="O2">
        <f t="array" ref="O2:P6">LOGEST(N2:N6,M2:M6,TRUE, TRUE)</f>
        <v>1.056676273619642</v>
      </c>
      <c r="P2">
        <v>6.1708949510538455E-50</v>
      </c>
      <c r="Q2">
        <v>1973</v>
      </c>
      <c r="R2">
        <v>1.0999999999999999E-2</v>
      </c>
      <c r="S2">
        <f t="array" ref="S2:T6">LOGEST(R2:R6,Q2:Q6,TRUE, TRUE)</f>
        <v>1.055336299133623</v>
      </c>
      <c r="T2">
        <v>7.8283309548544403E-49</v>
      </c>
      <c r="U2">
        <v>1973</v>
      </c>
      <c r="V2">
        <v>1.0999999999999999E-2</v>
      </c>
      <c r="W2">
        <f t="array" ref="W2:X6">LOGEST(V2:V6,U2:U6,TRUE, TRUE)</f>
        <v>1.060302319229786</v>
      </c>
      <c r="X2">
        <v>7.3414705408017965E-53</v>
      </c>
      <c r="Y2">
        <v>1973</v>
      </c>
      <c r="Z2">
        <v>1.0999999999999999E-2</v>
      </c>
      <c r="AA2">
        <f t="array" ref="AA2:AB6">LOGEST(Z2:Z6,Y2:Y6,TRUE, TRUE)</f>
        <v>1.0515400539084914</v>
      </c>
      <c r="AB2">
        <v>9.7267191988934402E-46</v>
      </c>
      <c r="AC2">
        <v>1973</v>
      </c>
      <c r="AD2">
        <v>1.0999999999999999E-2</v>
      </c>
      <c r="AE2">
        <f t="array" ref="AE2:AF6">LOGEST(AD2:AD6,AC2:AC6,TRUE, TRUE)</f>
        <v>1.0523350772699571</v>
      </c>
      <c r="AF2">
        <v>2.1881592002529621E-46</v>
      </c>
    </row>
    <row r="3" spans="1:32">
      <c r="B3">
        <v>5.5128390933354234E-2</v>
      </c>
      <c r="C3" s="26">
        <v>0.91362072234000569</v>
      </c>
      <c r="D3">
        <v>31.730552063755184</v>
      </c>
      <c r="E3">
        <v>1979</v>
      </c>
      <c r="F3">
        <v>1.6E-2</v>
      </c>
      <c r="G3">
        <v>7.631069649180134E-3</v>
      </c>
      <c r="H3">
        <v>15.179656982454748</v>
      </c>
      <c r="I3">
        <v>1990</v>
      </c>
      <c r="J3">
        <v>2.7E-2</v>
      </c>
      <c r="K3">
        <v>1.2913660803988749E-2</v>
      </c>
      <c r="L3">
        <v>25.729354858743687</v>
      </c>
      <c r="M3">
        <v>1990</v>
      </c>
      <c r="N3">
        <v>2.7E-2</v>
      </c>
      <c r="O3">
        <v>9.7867051108039681E-3</v>
      </c>
      <c r="P3">
        <v>19.487514680508493</v>
      </c>
      <c r="Q3">
        <v>1979</v>
      </c>
      <c r="R3">
        <v>1.6E-2</v>
      </c>
      <c r="S3">
        <v>8.8031926801442947E-3</v>
      </c>
      <c r="T3">
        <v>17.509809598911815</v>
      </c>
      <c r="U3">
        <v>1979</v>
      </c>
      <c r="V3">
        <v>1.6E-2</v>
      </c>
      <c r="W3">
        <v>2.7947873215284432E-3</v>
      </c>
      <c r="X3">
        <v>5.5555528661247395</v>
      </c>
      <c r="Y3">
        <v>1979</v>
      </c>
      <c r="Z3">
        <v>1.6E-2</v>
      </c>
      <c r="AA3">
        <v>8.1087639981213804E-3</v>
      </c>
      <c r="AB3">
        <v>16.11555879847845</v>
      </c>
      <c r="AC3">
        <v>1979</v>
      </c>
      <c r="AD3">
        <v>1.6E-2</v>
      </c>
      <c r="AE3">
        <v>9.1336942149483485E-3</v>
      </c>
      <c r="AF3">
        <v>18.150693534726521</v>
      </c>
    </row>
    <row r="4" spans="1:32" ht="15" thickBot="1">
      <c r="B4">
        <v>5.3859483083940958E-2</v>
      </c>
      <c r="C4" s="26">
        <v>0.92580149012370794</v>
      </c>
      <c r="D4">
        <v>37.432078824787311</v>
      </c>
      <c r="E4">
        <v>1990</v>
      </c>
      <c r="F4">
        <v>2.7E-2</v>
      </c>
      <c r="G4">
        <v>0.92558537454924394</v>
      </c>
      <c r="H4">
        <v>0.18485993872435655</v>
      </c>
      <c r="I4">
        <v>1996</v>
      </c>
      <c r="J4">
        <v>2.8000000000000001E-2</v>
      </c>
      <c r="K4">
        <v>0.85197209550469089</v>
      </c>
      <c r="L4">
        <v>0.21344683642650192</v>
      </c>
      <c r="M4">
        <v>1996</v>
      </c>
      <c r="N4">
        <v>2.8000000000000001E-2</v>
      </c>
      <c r="O4">
        <v>0.91362072234000569</v>
      </c>
      <c r="P4">
        <v>0.21053930145527966</v>
      </c>
      <c r="Q4">
        <v>1996</v>
      </c>
      <c r="R4">
        <v>2.8000000000000001E-2</v>
      </c>
      <c r="S4">
        <v>0.92580149012370794</v>
      </c>
      <c r="T4">
        <v>0.21310273109267089</v>
      </c>
      <c r="U4">
        <v>1990</v>
      </c>
      <c r="V4">
        <v>2.7E-2</v>
      </c>
      <c r="W4">
        <v>0.99321192751355147</v>
      </c>
      <c r="X4">
        <v>6.4389376766695053E-2</v>
      </c>
      <c r="Y4">
        <v>1990</v>
      </c>
      <c r="Z4">
        <v>2.7E-2</v>
      </c>
      <c r="AA4">
        <v>0.92755665286594369</v>
      </c>
      <c r="AB4">
        <v>0.18008029549145446</v>
      </c>
      <c r="AC4">
        <v>1990</v>
      </c>
      <c r="AD4">
        <v>2.7E-2</v>
      </c>
      <c r="AE4">
        <v>0.91226042858349998</v>
      </c>
      <c r="AF4">
        <v>0.19818222271872615</v>
      </c>
    </row>
    <row r="5" spans="1:32" ht="16" thickTop="1" thickBot="1">
      <c r="B5">
        <v>5.8554074280794906E-2</v>
      </c>
      <c r="C5" s="26">
        <v>0.99321192751355147</v>
      </c>
      <c r="D5">
        <v>438.95167420340812</v>
      </c>
      <c r="E5">
        <v>1996</v>
      </c>
      <c r="F5">
        <v>2.8000000000000001E-2</v>
      </c>
      <c r="G5">
        <v>49.752874193353286</v>
      </c>
      <c r="H5">
        <v>4</v>
      </c>
      <c r="I5">
        <v>1998</v>
      </c>
      <c r="J5">
        <v>0.05</v>
      </c>
      <c r="K5" s="23">
        <v>17.266449155166328</v>
      </c>
      <c r="L5">
        <v>3</v>
      </c>
      <c r="M5">
        <v>1998</v>
      </c>
      <c r="N5">
        <v>0.05</v>
      </c>
      <c r="O5" s="23">
        <v>31.730552063755184</v>
      </c>
      <c r="P5">
        <v>3</v>
      </c>
      <c r="Q5">
        <v>1998</v>
      </c>
      <c r="R5">
        <v>0.05</v>
      </c>
      <c r="S5" s="23">
        <v>37.432078824787311</v>
      </c>
      <c r="T5">
        <v>3</v>
      </c>
      <c r="U5">
        <v>1998</v>
      </c>
      <c r="V5">
        <v>0.05</v>
      </c>
      <c r="W5" s="23">
        <v>438.95167420340886</v>
      </c>
      <c r="X5">
        <v>3</v>
      </c>
      <c r="Y5">
        <v>1996</v>
      </c>
      <c r="Z5">
        <v>2.8000000000000001E-2</v>
      </c>
      <c r="AA5" s="23">
        <v>38.411670204145921</v>
      </c>
      <c r="AB5">
        <v>3</v>
      </c>
      <c r="AC5">
        <v>1996</v>
      </c>
      <c r="AD5">
        <v>2.8000000000000001E-2</v>
      </c>
      <c r="AE5" s="23">
        <v>31.192097722463139</v>
      </c>
      <c r="AF5">
        <v>3</v>
      </c>
    </row>
    <row r="6" spans="1:32" ht="15" thickTop="1">
      <c r="B6">
        <v>5.0255807597270538E-2</v>
      </c>
      <c r="C6" s="26">
        <v>0.92755665286594369</v>
      </c>
      <c r="D6">
        <v>38.411670204145921</v>
      </c>
      <c r="E6">
        <v>1998</v>
      </c>
      <c r="F6">
        <v>0.05</v>
      </c>
      <c r="G6">
        <v>1.7002147683978701</v>
      </c>
      <c r="H6">
        <v>0.13669278778069144</v>
      </c>
      <c r="I6">
        <v>1999</v>
      </c>
      <c r="J6">
        <v>0.05</v>
      </c>
      <c r="K6">
        <v>0.78665168780314743</v>
      </c>
      <c r="L6">
        <v>0.1366786559414456</v>
      </c>
      <c r="M6">
        <v>1999</v>
      </c>
      <c r="N6">
        <v>0.05</v>
      </c>
      <c r="O6">
        <v>1.4065137545376627</v>
      </c>
      <c r="P6">
        <v>0.13298039237183137</v>
      </c>
      <c r="Q6">
        <v>1999</v>
      </c>
      <c r="R6">
        <v>0.05</v>
      </c>
      <c r="S6">
        <v>1.6998945359886293</v>
      </c>
      <c r="T6">
        <v>0.13623832199746561</v>
      </c>
      <c r="U6">
        <v>1999</v>
      </c>
      <c r="V6">
        <v>0.05</v>
      </c>
      <c r="W6">
        <v>1.8198900595787486</v>
      </c>
      <c r="X6">
        <v>1.2437975521210226E-2</v>
      </c>
      <c r="Y6">
        <v>1999</v>
      </c>
      <c r="Z6">
        <v>0.05</v>
      </c>
      <c r="AA6">
        <v>1.2456487044856088</v>
      </c>
      <c r="AB6">
        <v>9.7286738472868672E-2</v>
      </c>
      <c r="AC6">
        <v>1998</v>
      </c>
      <c r="AD6">
        <v>0.05</v>
      </c>
      <c r="AE6">
        <v>1.2251068627532731</v>
      </c>
      <c r="AF6">
        <v>0.11782858020520434</v>
      </c>
    </row>
    <row r="7" spans="1:32">
      <c r="B7">
        <v>5.1011578115706981E-2</v>
      </c>
      <c r="C7" s="26">
        <v>0.91226042858349998</v>
      </c>
      <c r="D7">
        <v>31.192097722463142</v>
      </c>
      <c r="E7">
        <v>1999</v>
      </c>
      <c r="F7">
        <v>0.05</v>
      </c>
      <c r="G7" t="s">
        <v>29</v>
      </c>
      <c r="H7">
        <f>TINV(0.0455,H5)</f>
        <v>2.8693151696963848</v>
      </c>
      <c r="K7" t="s">
        <v>29</v>
      </c>
      <c r="L7">
        <f>TINV(0.0455,L5)</f>
        <v>3.3068299207201113</v>
      </c>
      <c r="O7" t="s">
        <v>29</v>
      </c>
      <c r="P7">
        <f>TINV(0.0455,P5)</f>
        <v>3.3068299207201113</v>
      </c>
      <c r="S7" t="s">
        <v>29</v>
      </c>
      <c r="T7">
        <f>TINV(0.0455,T5)</f>
        <v>3.3068299207201113</v>
      </c>
      <c r="W7" t="s">
        <v>29</v>
      </c>
      <c r="X7">
        <f>TINV(0.0455,X5)</f>
        <v>3.3068299207201113</v>
      </c>
      <c r="AA7" t="s">
        <v>29</v>
      </c>
      <c r="AB7">
        <f>TINV(0.0455,AB5)</f>
        <v>3.3068299207201113</v>
      </c>
    </row>
    <row r="8" spans="1:32">
      <c r="A8" t="s">
        <v>48</v>
      </c>
      <c r="B8" s="20">
        <f>AVERAGE(B2:B7)</f>
        <v>5.3744893605572434E-2</v>
      </c>
      <c r="C8" s="20">
        <f>AVERAGE(C2:C7)</f>
        <v>0.92073721948856668</v>
      </c>
      <c r="D8" s="20">
        <f>AVERAGE(D2:D7)</f>
        <v>99.164087028954327</v>
      </c>
      <c r="E8" s="20">
        <f>AVERAGE(E2:E7)</f>
        <v>1989.1666666666667</v>
      </c>
      <c r="F8" s="20">
        <f>AVERAGE(F2:F7)</f>
        <v>3.0333333333333334E-2</v>
      </c>
      <c r="G8" t="s">
        <v>30</v>
      </c>
      <c r="H8">
        <f>H7*G3</f>
        <v>2.1895943905402226E-2</v>
      </c>
      <c r="K8" t="s">
        <v>30</v>
      </c>
      <c r="L8">
        <f>L7*K3</f>
        <v>4.2703279932660522E-2</v>
      </c>
      <c r="O8" t="s">
        <v>30</v>
      </c>
      <c r="P8">
        <f>P7*O3</f>
        <v>3.2362969285670992E-2</v>
      </c>
      <c r="S8" t="s">
        <v>30</v>
      </c>
      <c r="T8">
        <f>T7*S3</f>
        <v>2.9110660952565422E-2</v>
      </c>
      <c r="W8" t="s">
        <v>30</v>
      </c>
      <c r="X8">
        <f>X7*W3</f>
        <v>9.2418863368794735E-3</v>
      </c>
      <c r="AA8" t="s">
        <v>30</v>
      </c>
      <c r="AB8">
        <f>AB7*AA3</f>
        <v>2.6814303409045816E-2</v>
      </c>
    </row>
    <row r="9" spans="1:32">
      <c r="A9" t="s">
        <v>49</v>
      </c>
      <c r="B9" s="20">
        <f>STDEV(B2:B7)</f>
        <v>2.9902291332617749E-3</v>
      </c>
      <c r="C9" s="20">
        <f>STDEV(C2:C7)</f>
        <v>4.5112919666527328E-2</v>
      </c>
      <c r="D9" s="20">
        <f>STDEV(D2:D7)</f>
        <v>166.63252830243093</v>
      </c>
      <c r="E9" s="20">
        <f>STDEV(E2:E7)</f>
        <v>10.833589740555377</v>
      </c>
      <c r="F9" s="20">
        <f>STDEV(F2:F7)</f>
        <v>1.6548917386544255E-2</v>
      </c>
      <c r="G9" t="s">
        <v>31</v>
      </c>
      <c r="H9">
        <f>G2+H8</f>
        <v>1.0771972213209957</v>
      </c>
      <c r="K9" t="s">
        <v>31</v>
      </c>
      <c r="L9">
        <f>K2+L8</f>
        <v>1.0978291074681767</v>
      </c>
      <c r="O9" t="s">
        <v>31</v>
      </c>
      <c r="P9">
        <f>O2+P8</f>
        <v>1.0890392429053131</v>
      </c>
      <c r="S9" t="s">
        <v>31</v>
      </c>
      <c r="T9">
        <f>S2+T8</f>
        <v>1.0844469600861883</v>
      </c>
      <c r="W9" t="s">
        <v>31</v>
      </c>
      <c r="X9">
        <f>W2+X8</f>
        <v>1.0695442055666655</v>
      </c>
      <c r="AA9" t="s">
        <v>31</v>
      </c>
      <c r="AB9">
        <f>AA2+AB8</f>
        <v>1.0783543573175371</v>
      </c>
    </row>
    <row r="10" spans="1:32">
      <c r="A10" t="s">
        <v>50</v>
      </c>
      <c r="B10" s="20">
        <f>MIN(B2:B7)</f>
        <v>5.0255807597270538E-2</v>
      </c>
      <c r="C10" s="20">
        <f>MIN(C2:C7)</f>
        <v>0.85197209550469089</v>
      </c>
      <c r="D10" s="20">
        <f>MIN(D2:D7)</f>
        <v>17.266449155166328</v>
      </c>
      <c r="E10" s="20">
        <f>MIN(E2:E7)</f>
        <v>1973</v>
      </c>
      <c r="F10" s="20">
        <f>MIN(F2:F7)</f>
        <v>1.0999999999999999E-2</v>
      </c>
      <c r="G10" t="s">
        <v>32</v>
      </c>
      <c r="H10">
        <f>G2-H8</f>
        <v>1.0334053335101911</v>
      </c>
      <c r="K10" t="s">
        <v>32</v>
      </c>
      <c r="L10">
        <f>K2-L8</f>
        <v>1.0124225476028557</v>
      </c>
      <c r="O10" t="s">
        <v>32</v>
      </c>
      <c r="P10">
        <f>O2-P8</f>
        <v>1.0243133043339709</v>
      </c>
      <c r="S10" t="s">
        <v>32</v>
      </c>
      <c r="T10">
        <f>S2-T8</f>
        <v>1.0262256381810577</v>
      </c>
      <c r="W10" t="s">
        <v>32</v>
      </c>
      <c r="X10">
        <f>W2-X8</f>
        <v>1.0510604328929065</v>
      </c>
      <c r="AA10" t="s">
        <v>32</v>
      </c>
      <c r="AB10">
        <f>AA2-AB8</f>
        <v>1.0247257504994456</v>
      </c>
    </row>
    <row r="11" spans="1:32">
      <c r="A11" t="s">
        <v>51</v>
      </c>
      <c r="B11" s="20">
        <f>MAX(B2:B7)</f>
        <v>5.8554074280794906E-2</v>
      </c>
      <c r="C11" s="20">
        <f>MAX(C2:C7)</f>
        <v>0.99321192751355147</v>
      </c>
      <c r="D11" s="20">
        <f>MAX(D2:D7)</f>
        <v>438.95167420340812</v>
      </c>
      <c r="E11" s="20">
        <f>MAX(E2:E7)</f>
        <v>1999</v>
      </c>
      <c r="F11" s="20">
        <f>MAX(F2:F7)</f>
        <v>0.05</v>
      </c>
      <c r="G11" t="s">
        <v>33</v>
      </c>
      <c r="H11" s="27">
        <f>LN(G2)</f>
        <v>5.3826297170431282E-2</v>
      </c>
      <c r="K11" t="s">
        <v>33</v>
      </c>
      <c r="L11" s="27">
        <f>LN(K2)</f>
        <v>5.366002762236699E-2</v>
      </c>
      <c r="O11" t="s">
        <v>33</v>
      </c>
      <c r="P11" s="27">
        <f>LN(O2)</f>
        <v>5.5128390933354234E-2</v>
      </c>
      <c r="S11" t="s">
        <v>33</v>
      </c>
      <c r="T11" s="27">
        <f>LN(S2)</f>
        <v>5.3859483083940958E-2</v>
      </c>
      <c r="W11" t="s">
        <v>33</v>
      </c>
      <c r="X11" s="27">
        <f>LN(W2)</f>
        <v>5.8554074280794906E-2</v>
      </c>
      <c r="AA11" t="s">
        <v>33</v>
      </c>
      <c r="AB11" s="27">
        <f>LN(AA2)</f>
        <v>5.0255807597270538E-2</v>
      </c>
    </row>
    <row r="12" spans="1:32">
      <c r="A12" t="s">
        <v>52</v>
      </c>
      <c r="B12" s="20">
        <f>ABS(B11-B10)</f>
        <v>8.2982666835243676E-3</v>
      </c>
      <c r="C12" s="20">
        <f>ABS(C11-C10)</f>
        <v>0.14123983200886059</v>
      </c>
      <c r="D12" s="20">
        <f>ABS(D11-D10)</f>
        <v>421.68522504824182</v>
      </c>
      <c r="E12" s="20">
        <f>ABS(E11-E10)</f>
        <v>26</v>
      </c>
      <c r="F12" s="20">
        <f>ABS(F11-F10)</f>
        <v>3.9000000000000007E-2</v>
      </c>
      <c r="G12" t="s">
        <v>34</v>
      </c>
      <c r="H12" s="27">
        <f>LN(H9)</f>
        <v>7.4362502413357151E-2</v>
      </c>
      <c r="K12" t="s">
        <v>34</v>
      </c>
      <c r="L12" s="27">
        <f>LN(L9)</f>
        <v>9.3334691145585263E-2</v>
      </c>
      <c r="O12" t="s">
        <v>34</v>
      </c>
      <c r="P12" s="27">
        <f>LN(P9)</f>
        <v>8.5295879027275909E-2</v>
      </c>
      <c r="S12" t="s">
        <v>34</v>
      </c>
      <c r="T12" s="27">
        <f>LN(T9)</f>
        <v>8.1070142837699227E-2</v>
      </c>
      <c r="W12" t="s">
        <v>34</v>
      </c>
      <c r="X12" s="27">
        <f>LN(X9)</f>
        <v>6.7232581614299833E-2</v>
      </c>
      <c r="AA12" t="s">
        <v>34</v>
      </c>
      <c r="AB12" s="27">
        <f>LN(AB9)</f>
        <v>7.5436135834296925E-2</v>
      </c>
    </row>
    <row r="13" spans="1:32">
      <c r="A13" t="s">
        <v>53</v>
      </c>
      <c r="B13" s="20">
        <f>COUNT(B2:B7)</f>
        <v>6</v>
      </c>
      <c r="G13" t="s">
        <v>35</v>
      </c>
      <c r="H13" s="27">
        <f>LN(H10)</f>
        <v>3.2859497986127882E-2</v>
      </c>
      <c r="K13" t="s">
        <v>35</v>
      </c>
      <c r="L13" s="27">
        <f>LN(L10)</f>
        <v>1.2346020877863573E-2</v>
      </c>
      <c r="O13" t="s">
        <v>35</v>
      </c>
      <c r="P13" s="27">
        <f>LN(P10)</f>
        <v>2.4022441084357169E-2</v>
      </c>
      <c r="S13" t="s">
        <v>35</v>
      </c>
      <c r="T13" s="27">
        <f>LN(T10)</f>
        <v>2.5887642824105748E-2</v>
      </c>
      <c r="W13" t="s">
        <v>35</v>
      </c>
      <c r="X13" s="27">
        <f>LN(X10)</f>
        <v>4.9799590615571591E-2</v>
      </c>
      <c r="AA13" t="s">
        <v>35</v>
      </c>
      <c r="AB13" s="27">
        <f>LN(AB10)</f>
        <v>2.4425016301332227E-2</v>
      </c>
    </row>
    <row r="14" spans="1:32">
      <c r="G14" t="s">
        <v>36</v>
      </c>
      <c r="H14" s="27">
        <f>H12-H11</f>
        <v>2.0536205242925869E-2</v>
      </c>
      <c r="K14" t="s">
        <v>36</v>
      </c>
      <c r="L14" s="27">
        <f>L12-L11</f>
        <v>3.9674663523218273E-2</v>
      </c>
      <c r="O14" t="s">
        <v>36</v>
      </c>
      <c r="P14" s="27">
        <f>P12-P11</f>
        <v>3.0167488093921675E-2</v>
      </c>
      <c r="S14" t="s">
        <v>36</v>
      </c>
      <c r="T14" s="27">
        <f>T12-T11</f>
        <v>2.7210659753758269E-2</v>
      </c>
      <c r="W14" t="s">
        <v>36</v>
      </c>
      <c r="X14" s="27">
        <f>X12-X11</f>
        <v>8.678507333504927E-3</v>
      </c>
      <c r="AA14" t="s">
        <v>36</v>
      </c>
      <c r="AB14" s="27">
        <f>AB12-AB11</f>
        <v>2.5180328237026386E-2</v>
      </c>
    </row>
    <row r="15" spans="1:32">
      <c r="G15" t="s">
        <v>37</v>
      </c>
      <c r="H15" s="27">
        <f>H11-H13</f>
        <v>2.09667991843034E-2</v>
      </c>
      <c r="K15" t="s">
        <v>37</v>
      </c>
      <c r="L15" s="27">
        <f>L11-L13</f>
        <v>4.1314006744503418E-2</v>
      </c>
      <c r="O15" t="s">
        <v>37</v>
      </c>
      <c r="P15" s="27">
        <f>P11-P13</f>
        <v>3.1105949848997064E-2</v>
      </c>
      <c r="S15" t="s">
        <v>37</v>
      </c>
      <c r="T15" s="27">
        <f>T11-T13</f>
        <v>2.797184025983521E-2</v>
      </c>
      <c r="W15" t="s">
        <v>37</v>
      </c>
      <c r="X15" s="27">
        <f>X11-X13</f>
        <v>8.7544836652233143E-3</v>
      </c>
      <c r="AA15" t="s">
        <v>37</v>
      </c>
      <c r="AB15" s="27">
        <f>AB11-AB13</f>
        <v>2.5830791295938311E-2</v>
      </c>
    </row>
    <row r="16" spans="1:32">
      <c r="G16" t="s">
        <v>38</v>
      </c>
      <c r="H16" s="28">
        <f>AVERAGE(H14:H15)</f>
        <v>2.0751502213614634E-2</v>
      </c>
      <c r="K16" t="s">
        <v>38</v>
      </c>
      <c r="L16" s="28">
        <f>AVERAGE(L14:L15)</f>
        <v>4.0494335133860845E-2</v>
      </c>
      <c r="O16" t="s">
        <v>38</v>
      </c>
      <c r="P16" s="28">
        <f>AVERAGE(P14:P15)</f>
        <v>3.0636718971459372E-2</v>
      </c>
      <c r="S16" t="s">
        <v>38</v>
      </c>
      <c r="T16" s="28">
        <f>AVERAGE(T14:T15)</f>
        <v>2.7591250006796741E-2</v>
      </c>
      <c r="W16" t="s">
        <v>38</v>
      </c>
      <c r="X16" s="28">
        <f>AVERAGE(X14:X15)</f>
        <v>8.7164954993641207E-3</v>
      </c>
      <c r="AA16" t="s">
        <v>38</v>
      </c>
      <c r="AB16" s="28">
        <f>AVERAGE(AB14:AB15)</f>
        <v>2.5505559766482347E-2</v>
      </c>
    </row>
    <row r="17" spans="7:28">
      <c r="G17" t="s">
        <v>39</v>
      </c>
      <c r="H17">
        <f>TINV(0.3173,H5)</f>
        <v>1.1416549872215624</v>
      </c>
      <c r="K17" t="s">
        <v>39</v>
      </c>
      <c r="L17">
        <f>TINV(0.3173,L5)</f>
        <v>1.1969125599716923</v>
      </c>
      <c r="O17" t="s">
        <v>39</v>
      </c>
      <c r="P17">
        <f>TINV(0.3173,P5)</f>
        <v>1.1969125599716923</v>
      </c>
      <c r="S17" t="s">
        <v>39</v>
      </c>
      <c r="T17">
        <f>TINV(0.3173,T5)</f>
        <v>1.1969125599716923</v>
      </c>
      <c r="W17" t="s">
        <v>39</v>
      </c>
      <c r="X17">
        <f>TINV(0.3173,X5)</f>
        <v>1.1969125599716923</v>
      </c>
      <c r="AA17" t="s">
        <v>39</v>
      </c>
      <c r="AB17">
        <f>TINV(0.3173,AB5)</f>
        <v>1.1969125599716923</v>
      </c>
    </row>
    <row r="18" spans="7:28">
      <c r="G18" t="s">
        <v>40</v>
      </c>
      <c r="H18">
        <f>H17*G3</f>
        <v>8.7120487228215995E-3</v>
      </c>
      <c r="K18" t="s">
        <v>40</v>
      </c>
      <c r="L18">
        <f>L17*K3</f>
        <v>1.5456522811508276E-2</v>
      </c>
      <c r="O18" t="s">
        <v>40</v>
      </c>
      <c r="P18">
        <f>P17*O3</f>
        <v>1.1713830267860423E-2</v>
      </c>
      <c r="S18" t="s">
        <v>40</v>
      </c>
      <c r="T18">
        <f>T17*S3</f>
        <v>1.0536651886715572E-2</v>
      </c>
      <c r="W18" t="s">
        <v>40</v>
      </c>
      <c r="X18">
        <f>X17*W3</f>
        <v>3.345116047587038E-3</v>
      </c>
      <c r="AA18" t="s">
        <v>40</v>
      </c>
      <c r="AB18">
        <f>AB17*AA3</f>
        <v>9.7054814751977563E-3</v>
      </c>
    </row>
    <row r="19" spans="7:28">
      <c r="G19" t="s">
        <v>41</v>
      </c>
      <c r="H19">
        <f>G2+H18</f>
        <v>1.064013326138415</v>
      </c>
      <c r="K19" t="s">
        <v>41</v>
      </c>
      <c r="L19">
        <f>K2+L18</f>
        <v>1.0705823503470244</v>
      </c>
      <c r="O19" t="s">
        <v>41</v>
      </c>
      <c r="P19">
        <f>O2+P18</f>
        <v>1.0683901038875023</v>
      </c>
      <c r="S19" t="s">
        <v>41</v>
      </c>
      <c r="T19">
        <f>S2+T18</f>
        <v>1.0658729510203386</v>
      </c>
      <c r="W19" t="s">
        <v>41</v>
      </c>
      <c r="X19">
        <f>W2+X18</f>
        <v>1.063647435277373</v>
      </c>
      <c r="AA19" t="s">
        <v>41</v>
      </c>
      <c r="AB19">
        <f>AA2+AB18</f>
        <v>1.0612455353836892</v>
      </c>
    </row>
    <row r="20" spans="7:28">
      <c r="G20" t="s">
        <v>42</v>
      </c>
      <c r="H20">
        <f>G2-H18</f>
        <v>1.0465892286927718</v>
      </c>
      <c r="K20" t="s">
        <v>42</v>
      </c>
      <c r="L20">
        <f>K2-L18</f>
        <v>1.039669304724008</v>
      </c>
      <c r="O20" t="s">
        <v>42</v>
      </c>
      <c r="P20">
        <f>O2-P18</f>
        <v>1.0449624433517817</v>
      </c>
      <c r="S20" t="s">
        <v>42</v>
      </c>
      <c r="T20">
        <f>S2-T18</f>
        <v>1.0447996472469074</v>
      </c>
      <c r="W20" t="s">
        <v>42</v>
      </c>
      <c r="X20">
        <f>W2-X18</f>
        <v>1.056957203182199</v>
      </c>
      <c r="AA20" t="s">
        <v>42</v>
      </c>
      <c r="AB20">
        <f>AA2-AB18</f>
        <v>1.0418345724332936</v>
      </c>
    </row>
    <row r="21" spans="7:28">
      <c r="G21" t="s">
        <v>33</v>
      </c>
      <c r="H21" s="27">
        <f>LN(G2)</f>
        <v>5.3826297170431282E-2</v>
      </c>
      <c r="K21" t="s">
        <v>33</v>
      </c>
      <c r="L21" s="27">
        <f>LN(K2)</f>
        <v>5.366002762236699E-2</v>
      </c>
      <c r="O21" t="s">
        <v>33</v>
      </c>
      <c r="P21" s="27">
        <f>LN(O2)</f>
        <v>5.5128390933354234E-2</v>
      </c>
      <c r="S21" t="s">
        <v>33</v>
      </c>
      <c r="T21" s="27">
        <f>LN(S2)</f>
        <v>5.3859483083940958E-2</v>
      </c>
      <c r="W21" t="s">
        <v>33</v>
      </c>
      <c r="X21" s="27">
        <f>LN(W2)</f>
        <v>5.8554074280794906E-2</v>
      </c>
      <c r="AA21" t="s">
        <v>33</v>
      </c>
      <c r="AB21" s="27">
        <f>LN(AA2)</f>
        <v>5.0255807597270538E-2</v>
      </c>
    </row>
    <row r="22" spans="7:28">
      <c r="G22" t="s">
        <v>43</v>
      </c>
      <c r="H22" s="27">
        <f>LN(H19)</f>
        <v>6.2047915407200463E-2</v>
      </c>
      <c r="K22" t="s">
        <v>43</v>
      </c>
      <c r="L22" s="27">
        <f>LN(L19)</f>
        <v>6.8202753082821865E-2</v>
      </c>
      <c r="O22" t="s">
        <v>43</v>
      </c>
      <c r="P22" s="27">
        <f>LN(P19)</f>
        <v>6.6152939656954415E-2</v>
      </c>
      <c r="S22" t="s">
        <v>43</v>
      </c>
      <c r="T22" s="27">
        <f>LN(T19)</f>
        <v>6.3794135733055812E-2</v>
      </c>
      <c r="W22" t="s">
        <v>43</v>
      </c>
      <c r="X22" s="27">
        <f>LN(X19)</f>
        <v>6.1703978186301231E-2</v>
      </c>
      <c r="AA22" t="s">
        <v>43</v>
      </c>
      <c r="AB22" s="27">
        <f>LN(AB19)</f>
        <v>5.94432516934063E-2</v>
      </c>
    </row>
    <row r="23" spans="7:28">
      <c r="G23" t="s">
        <v>44</v>
      </c>
      <c r="H23" s="27">
        <f>LN(H20)</f>
        <v>4.553652318962588E-2</v>
      </c>
      <c r="K23" t="s">
        <v>44</v>
      </c>
      <c r="L23" s="27">
        <f>LN(L20)</f>
        <v>3.8902686361206154E-2</v>
      </c>
      <c r="O23" t="s">
        <v>44</v>
      </c>
      <c r="P23" s="27">
        <f>LN(P20)</f>
        <v>4.398094539465399E-2</v>
      </c>
      <c r="S23" t="s">
        <v>44</v>
      </c>
      <c r="T23" s="27">
        <f>LN(T20)</f>
        <v>4.3825141912586879E-2</v>
      </c>
      <c r="W23" t="s">
        <v>44</v>
      </c>
      <c r="X23" s="27">
        <f>LN(X20)</f>
        <v>5.5394217120623326E-2</v>
      </c>
      <c r="AA23" t="s">
        <v>44</v>
      </c>
      <c r="AB23" s="27">
        <f>LN(AB20)</f>
        <v>4.098317106657956E-2</v>
      </c>
    </row>
    <row r="24" spans="7:28">
      <c r="G24" t="s">
        <v>45</v>
      </c>
      <c r="H24" s="27">
        <f>H22-H21</f>
        <v>8.2216182367691806E-3</v>
      </c>
      <c r="K24" t="s">
        <v>45</v>
      </c>
      <c r="L24" s="27">
        <f>L22-L21</f>
        <v>1.4542725460454875E-2</v>
      </c>
      <c r="O24" t="s">
        <v>45</v>
      </c>
      <c r="P24" s="27">
        <f>P22-P21</f>
        <v>1.1024548723600182E-2</v>
      </c>
      <c r="S24" t="s">
        <v>45</v>
      </c>
      <c r="T24" s="27">
        <f>T22-T21</f>
        <v>9.9346526491148543E-3</v>
      </c>
      <c r="W24" t="s">
        <v>45</v>
      </c>
      <c r="X24" s="27">
        <f>X22-X21</f>
        <v>3.1499039055063252E-3</v>
      </c>
      <c r="AA24" t="s">
        <v>45</v>
      </c>
      <c r="AB24" s="27">
        <f>AB22-AB21</f>
        <v>9.187444096135762E-3</v>
      </c>
    </row>
    <row r="25" spans="7:28">
      <c r="G25" t="s">
        <v>46</v>
      </c>
      <c r="H25" s="27">
        <f>H21-H23</f>
        <v>8.2897739808054025E-3</v>
      </c>
      <c r="K25" t="s">
        <v>46</v>
      </c>
      <c r="L25" s="27">
        <f>L21-L23</f>
        <v>1.4757341261160836E-2</v>
      </c>
      <c r="O25" t="s">
        <v>46</v>
      </c>
      <c r="P25" s="27">
        <f>P21-P23</f>
        <v>1.1147445538700243E-2</v>
      </c>
      <c r="S25" t="s">
        <v>46</v>
      </c>
      <c r="T25" s="27">
        <f>T21-T23</f>
        <v>1.0034341171354079E-2</v>
      </c>
      <c r="W25" t="s">
        <v>46</v>
      </c>
      <c r="X25" s="27">
        <f>X21-X23</f>
        <v>3.1598571601715794E-3</v>
      </c>
      <c r="AA25" t="s">
        <v>46</v>
      </c>
      <c r="AB25" s="27">
        <f>AB21-AB23</f>
        <v>9.272636530690978E-3</v>
      </c>
    </row>
    <row r="26" spans="7:28">
      <c r="G26" t="s">
        <v>47</v>
      </c>
      <c r="H26" s="28">
        <f>AVERAGE(H24:H25)</f>
        <v>8.2556961087872915E-3</v>
      </c>
      <c r="K26" t="s">
        <v>47</v>
      </c>
      <c r="L26" s="28">
        <f>AVERAGE(L24:L25)</f>
        <v>1.4650033360807856E-2</v>
      </c>
      <c r="O26" t="s">
        <v>47</v>
      </c>
      <c r="P26" s="28">
        <f>AVERAGE(P24:P25)</f>
        <v>1.1085997131150212E-2</v>
      </c>
      <c r="S26" t="s">
        <v>47</v>
      </c>
      <c r="T26" s="28">
        <f>AVERAGE(T24:T25)</f>
        <v>9.9844969102344666E-3</v>
      </c>
      <c r="W26" t="s">
        <v>47</v>
      </c>
      <c r="X26" s="28">
        <f>AVERAGE(X24:X25)</f>
        <v>3.1548805328389523E-3</v>
      </c>
      <c r="AA26" t="s">
        <v>47</v>
      </c>
      <c r="AB26" s="28">
        <f>AVERAGE(AB24:AB25)</f>
        <v>9.23004031341337E-3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J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36" ht="16" thickTop="1" thickBot="1">
      <c r="B1" s="20" t="s">
        <v>26</v>
      </c>
      <c r="C1" s="20" t="s">
        <v>27</v>
      </c>
      <c r="D1" s="20" t="s">
        <v>28</v>
      </c>
      <c r="E1" s="20" t="s">
        <v>10</v>
      </c>
      <c r="F1" s="20" t="s">
        <v>13</v>
      </c>
      <c r="G1" s="22">
        <f>LN(G2)</f>
        <v>2.9380088342250959E-2</v>
      </c>
      <c r="H1" s="23">
        <f>G4</f>
        <v>0.78524573460519509</v>
      </c>
      <c r="I1" t="s">
        <v>10</v>
      </c>
      <c r="J1" t="s">
        <v>13</v>
      </c>
      <c r="K1" s="24">
        <f>LN(K2)</f>
        <v>3.338976223361495E-2</v>
      </c>
      <c r="L1" s="25">
        <f>K4</f>
        <v>0.77081401272310146</v>
      </c>
      <c r="M1" t="s">
        <v>10</v>
      </c>
      <c r="N1" t="s">
        <v>13</v>
      </c>
      <c r="O1" s="24">
        <f>LN(O2)</f>
        <v>3.1336093394067843E-2</v>
      </c>
      <c r="P1" s="25">
        <f>O4</f>
        <v>0.75041473910055467</v>
      </c>
      <c r="Q1" t="s">
        <v>10</v>
      </c>
      <c r="R1" t="s">
        <v>13</v>
      </c>
      <c r="S1" s="24">
        <f>LN(S2)</f>
        <v>2.7943446970380273E-2</v>
      </c>
      <c r="T1" s="25">
        <f>S4</f>
        <v>0.83777240438015188</v>
      </c>
      <c r="U1" t="s">
        <v>10</v>
      </c>
      <c r="V1" t="s">
        <v>13</v>
      </c>
      <c r="W1" s="24">
        <f>LN(W2)</f>
        <v>2.9979347339656317E-2</v>
      </c>
      <c r="X1" s="25">
        <f>W4</f>
        <v>0.7968806681457955</v>
      </c>
      <c r="Y1" t="s">
        <v>10</v>
      </c>
      <c r="Z1" t="s">
        <v>13</v>
      </c>
      <c r="AA1" s="24">
        <f>LN(AA2)</f>
        <v>3.223562145603797E-2</v>
      </c>
      <c r="AB1" s="25">
        <f>AA4</f>
        <v>0.843231509126801</v>
      </c>
      <c r="AC1" t="s">
        <v>10</v>
      </c>
      <c r="AD1" t="s">
        <v>13</v>
      </c>
      <c r="AE1" s="24">
        <f>LN(AE2)</f>
        <v>2.5985918042561756E-2</v>
      </c>
      <c r="AF1" s="25">
        <f>AE4</f>
        <v>0.7679803441498817</v>
      </c>
      <c r="AG1" t="s">
        <v>10</v>
      </c>
      <c r="AH1" t="s">
        <v>13</v>
      </c>
      <c r="AI1" s="24">
        <f>LN(AI2)</f>
        <v>2.6064920767235902E-2</v>
      </c>
      <c r="AJ1" s="25">
        <f>AI4</f>
        <v>0.75144313301220367</v>
      </c>
    </row>
    <row r="2" spans="1:36" ht="15" thickTop="1">
      <c r="B2">
        <v>3.338976223361495E-2</v>
      </c>
      <c r="C2" s="26">
        <v>0.77081401272310157</v>
      </c>
      <c r="D2">
        <v>13.453074018732533</v>
      </c>
      <c r="E2">
        <v>1963</v>
      </c>
      <c r="F2">
        <v>1.6E-2</v>
      </c>
      <c r="G2">
        <f t="array" ref="G2:H6">LOGEST(F2:F8,E2:E8,TRUE, TRUE)</f>
        <v>1.0298159411311567</v>
      </c>
      <c r="H2">
        <v>1.2415851026208149E-27</v>
      </c>
      <c r="I2">
        <v>1965</v>
      </c>
      <c r="J2">
        <v>1.6E-2</v>
      </c>
      <c r="K2">
        <f t="array" ref="K2:L6">LOGEST(J2:J7,I2:I7,TRUE, TRUE)</f>
        <v>1.0339534567239423</v>
      </c>
      <c r="L2">
        <v>4.1869716485003193E-31</v>
      </c>
      <c r="M2">
        <v>1963</v>
      </c>
      <c r="N2">
        <v>1.6E-2</v>
      </c>
      <c r="O2">
        <f t="array" ref="O2:P6">LOGEST(N2:N7,M2:M7,TRUE, TRUE)</f>
        <v>1.0318322376146496</v>
      </c>
      <c r="P2">
        <v>2.5082975825327206E-29</v>
      </c>
      <c r="Q2">
        <v>1963</v>
      </c>
      <c r="R2">
        <v>1.6E-2</v>
      </c>
      <c r="S2">
        <f t="array" ref="S2:T6">LOGEST(R2:R7,Q2:Q7,TRUE, TRUE)</f>
        <v>1.0283375271743229</v>
      </c>
      <c r="T2">
        <v>2.2703525627398132E-26</v>
      </c>
      <c r="U2">
        <v>1963</v>
      </c>
      <c r="V2">
        <v>1.6E-2</v>
      </c>
      <c r="W2">
        <f t="array" ref="W2:X6">LOGEST(V2:V7,U2:U7,TRUE, TRUE)</f>
        <v>1.0304332525457871</v>
      </c>
      <c r="X2">
        <v>3.8622807717549226E-28</v>
      </c>
      <c r="Y2">
        <v>1963</v>
      </c>
      <c r="Z2">
        <v>1.6E-2</v>
      </c>
      <c r="AA2">
        <f t="array" ref="AA2:AB6">LOGEST(Z2:Z7,Y2:Y7,TRUE, TRUE)</f>
        <v>1.0327608172467344</v>
      </c>
      <c r="AB2">
        <v>4.5161449905969747E-30</v>
      </c>
      <c r="AC2">
        <v>1963</v>
      </c>
      <c r="AD2">
        <v>1.6E-2</v>
      </c>
      <c r="AE2">
        <f t="array" ref="AE2:AF6">LOGEST(AD2:AD7,AC2:AC7,TRUE, TRUE)</f>
        <v>1.0263264956856506</v>
      </c>
      <c r="AF2">
        <v>9.9319242779292765E-25</v>
      </c>
      <c r="AG2">
        <v>1963</v>
      </c>
      <c r="AH2">
        <v>1.6E-2</v>
      </c>
      <c r="AI2">
        <f t="array" ref="AI2:AJ6">LOGEST(AH2:AH7,AG2:AG7,TRUE, TRUE)</f>
        <v>1.0264075814781721</v>
      </c>
      <c r="AJ2">
        <v>8.5293656920097215E-25</v>
      </c>
    </row>
    <row r="3" spans="1:36">
      <c r="B3">
        <v>3.1336093394067843E-2</v>
      </c>
      <c r="C3" s="26">
        <v>0.75041473910055467</v>
      </c>
      <c r="D3">
        <v>12.026587409789183</v>
      </c>
      <c r="E3">
        <v>1965</v>
      </c>
      <c r="F3">
        <v>1.6E-2</v>
      </c>
      <c r="G3">
        <v>6.8712571417372699E-3</v>
      </c>
      <c r="H3">
        <v>13.634890448951831</v>
      </c>
      <c r="I3">
        <v>1979</v>
      </c>
      <c r="J3">
        <v>1.6E-2</v>
      </c>
      <c r="K3">
        <v>9.1033776709567634E-3</v>
      </c>
      <c r="L3">
        <v>18.096340597846709</v>
      </c>
      <c r="M3">
        <v>1979</v>
      </c>
      <c r="N3">
        <v>1.6E-2</v>
      </c>
      <c r="O3">
        <v>9.0359464162875353E-3</v>
      </c>
      <c r="P3">
        <v>17.959319901477954</v>
      </c>
      <c r="Q3">
        <v>1965</v>
      </c>
      <c r="R3">
        <v>1.6E-2</v>
      </c>
      <c r="S3">
        <v>6.1482189083333317E-3</v>
      </c>
      <c r="T3">
        <v>12.205599223356487</v>
      </c>
      <c r="U3">
        <v>1965</v>
      </c>
      <c r="V3">
        <v>1.6E-2</v>
      </c>
      <c r="W3">
        <v>7.5678264194213949E-3</v>
      </c>
      <c r="X3">
        <v>15.009964166534962</v>
      </c>
      <c r="Y3">
        <v>1965</v>
      </c>
      <c r="Z3">
        <v>1.6E-2</v>
      </c>
      <c r="AA3">
        <v>6.9496355021601295E-3</v>
      </c>
      <c r="AB3">
        <v>13.776864355377997</v>
      </c>
      <c r="AC3">
        <v>1965</v>
      </c>
      <c r="AD3">
        <v>1.6E-2</v>
      </c>
      <c r="AE3">
        <v>7.1415980878883848E-3</v>
      </c>
      <c r="AF3">
        <v>14.155010130509075</v>
      </c>
      <c r="AG3">
        <v>1965</v>
      </c>
      <c r="AH3">
        <v>1.6E-2</v>
      </c>
      <c r="AI3">
        <v>7.4953382491300576E-3</v>
      </c>
      <c r="AJ3">
        <v>14.854881452627534</v>
      </c>
    </row>
    <row r="4" spans="1:36" ht="15" thickBot="1">
      <c r="B4">
        <v>2.7943446970380273E-2</v>
      </c>
      <c r="C4" s="26">
        <v>0.83777240438015188</v>
      </c>
      <c r="D4">
        <v>20.656717525255669</v>
      </c>
      <c r="E4">
        <v>1979</v>
      </c>
      <c r="F4">
        <v>1.6E-2</v>
      </c>
      <c r="G4">
        <v>0.78524573460519509</v>
      </c>
      <c r="H4">
        <v>0.25960520402033854</v>
      </c>
      <c r="I4">
        <v>1990</v>
      </c>
      <c r="J4">
        <v>2.7E-2</v>
      </c>
      <c r="K4">
        <v>0.77081401272310146</v>
      </c>
      <c r="L4">
        <v>0.27292426260572122</v>
      </c>
      <c r="M4">
        <v>1990</v>
      </c>
      <c r="N4">
        <v>2.7E-2</v>
      </c>
      <c r="O4">
        <v>0.75041473910055467</v>
      </c>
      <c r="P4">
        <v>0.28481154033566203</v>
      </c>
      <c r="Q4">
        <v>1990</v>
      </c>
      <c r="R4">
        <v>2.7E-2</v>
      </c>
      <c r="S4">
        <v>0.83777240438015188</v>
      </c>
      <c r="T4">
        <v>0.22962040624623883</v>
      </c>
      <c r="U4">
        <v>1979</v>
      </c>
      <c r="V4">
        <v>1.6E-2</v>
      </c>
      <c r="W4">
        <v>0.7968806681457955</v>
      </c>
      <c r="X4">
        <v>0.28208136078444018</v>
      </c>
      <c r="Y4">
        <v>1979</v>
      </c>
      <c r="Z4">
        <v>1.6E-2</v>
      </c>
      <c r="AA4">
        <v>0.843231509126801</v>
      </c>
      <c r="AB4">
        <v>0.24740442100347004</v>
      </c>
      <c r="AC4">
        <v>1979</v>
      </c>
      <c r="AD4">
        <v>1.6E-2</v>
      </c>
      <c r="AE4">
        <v>0.7679803441498817</v>
      </c>
      <c r="AF4">
        <v>0.24821548558603007</v>
      </c>
      <c r="AG4">
        <v>1979</v>
      </c>
      <c r="AH4">
        <v>1.6E-2</v>
      </c>
      <c r="AI4">
        <v>0.75144313301220367</v>
      </c>
      <c r="AJ4">
        <v>0.25690902830901025</v>
      </c>
    </row>
    <row r="5" spans="1:36" ht="16" thickTop="1" thickBot="1">
      <c r="B5">
        <v>2.9979347339656317E-2</v>
      </c>
      <c r="C5" s="26">
        <v>0.79688066814579528</v>
      </c>
      <c r="D5">
        <v>15.692857215930227</v>
      </c>
      <c r="E5">
        <v>1990</v>
      </c>
      <c r="F5">
        <v>2.7E-2</v>
      </c>
      <c r="G5">
        <v>18.282424639193945</v>
      </c>
      <c r="H5">
        <v>5</v>
      </c>
      <c r="I5">
        <v>1996</v>
      </c>
      <c r="J5">
        <v>2.8000000000000001E-2</v>
      </c>
      <c r="K5" s="23">
        <v>13.45307401873252</v>
      </c>
      <c r="L5">
        <v>4</v>
      </c>
      <c r="M5">
        <v>1996</v>
      </c>
      <c r="N5">
        <v>2.8000000000000001E-2</v>
      </c>
      <c r="O5" s="23">
        <v>12.026587409789185</v>
      </c>
      <c r="P5">
        <v>4</v>
      </c>
      <c r="Q5">
        <v>1996</v>
      </c>
      <c r="R5">
        <v>2.8000000000000001E-2</v>
      </c>
      <c r="S5" s="23">
        <v>20.656717525255669</v>
      </c>
      <c r="T5">
        <v>4</v>
      </c>
      <c r="U5">
        <v>1996</v>
      </c>
      <c r="V5">
        <v>2.8000000000000001E-2</v>
      </c>
      <c r="W5" s="23">
        <v>15.692857215930232</v>
      </c>
      <c r="X5">
        <v>4</v>
      </c>
      <c r="Y5">
        <v>1990</v>
      </c>
      <c r="Z5">
        <v>2.7E-2</v>
      </c>
      <c r="AA5" s="23">
        <v>21.515331414623162</v>
      </c>
      <c r="AB5">
        <v>4</v>
      </c>
      <c r="AC5">
        <v>1990</v>
      </c>
      <c r="AD5">
        <v>2.7E-2</v>
      </c>
      <c r="AE5" s="23">
        <v>13.239918684234006</v>
      </c>
      <c r="AF5">
        <v>4</v>
      </c>
      <c r="AG5">
        <v>1990</v>
      </c>
      <c r="AH5">
        <v>2.7E-2</v>
      </c>
      <c r="AI5" s="23">
        <v>12.092896762318746</v>
      </c>
      <c r="AJ5">
        <v>4</v>
      </c>
    </row>
    <row r="6" spans="1:36" ht="15" thickTop="1">
      <c r="B6">
        <v>3.223562145603797E-2</v>
      </c>
      <c r="C6" s="26">
        <v>0.843231509126801</v>
      </c>
      <c r="D6">
        <v>21.515331414623162</v>
      </c>
      <c r="E6">
        <v>1996</v>
      </c>
      <c r="F6">
        <v>2.8000000000000001E-2</v>
      </c>
      <c r="G6">
        <v>1.2321414847509575</v>
      </c>
      <c r="H6">
        <v>0.33697430977220799</v>
      </c>
      <c r="I6">
        <v>1998</v>
      </c>
      <c r="J6">
        <v>0.05</v>
      </c>
      <c r="K6">
        <v>1.0020879108899201</v>
      </c>
      <c r="L6">
        <v>0.29795061247550669</v>
      </c>
      <c r="M6">
        <v>1998</v>
      </c>
      <c r="N6">
        <v>0.05</v>
      </c>
      <c r="O6">
        <v>0.97556806933193707</v>
      </c>
      <c r="P6">
        <v>0.32447045403348973</v>
      </c>
      <c r="Q6">
        <v>1998</v>
      </c>
      <c r="R6">
        <v>0.05</v>
      </c>
      <c r="S6">
        <v>1.0891363995066758</v>
      </c>
      <c r="T6">
        <v>0.21090212385875101</v>
      </c>
      <c r="U6">
        <v>1998</v>
      </c>
      <c r="V6">
        <v>0.05</v>
      </c>
      <c r="W6">
        <v>1.2486789868293988</v>
      </c>
      <c r="X6">
        <v>0.31827957640800603</v>
      </c>
      <c r="Y6">
        <v>1998</v>
      </c>
      <c r="Z6">
        <v>0.05</v>
      </c>
      <c r="AA6">
        <v>1.3169307916925999</v>
      </c>
      <c r="AB6">
        <v>0.24483579012824899</v>
      </c>
      <c r="AC6">
        <v>1996</v>
      </c>
      <c r="AD6">
        <v>2.8000000000000001E-2</v>
      </c>
      <c r="AE6">
        <v>0.8157236673097974</v>
      </c>
      <c r="AF6">
        <v>0.24644370913883479</v>
      </c>
      <c r="AG6">
        <v>1996</v>
      </c>
      <c r="AH6">
        <v>2.8000000000000001E-2</v>
      </c>
      <c r="AI6">
        <v>0.79815838114191284</v>
      </c>
      <c r="AJ6">
        <v>0.26400899530671934</v>
      </c>
    </row>
    <row r="7" spans="1:36">
      <c r="B7">
        <v>2.5985918042561756E-2</v>
      </c>
      <c r="C7" s="26">
        <v>0.76798034414988159</v>
      </c>
      <c r="D7">
        <v>13.239918684234002</v>
      </c>
      <c r="E7">
        <v>1998</v>
      </c>
      <c r="F7">
        <v>0.05</v>
      </c>
      <c r="G7" t="s">
        <v>29</v>
      </c>
      <c r="H7">
        <f>TINV(0.0455,H5)</f>
        <v>2.6486542542831191</v>
      </c>
      <c r="I7">
        <v>1999</v>
      </c>
      <c r="J7">
        <v>0.05</v>
      </c>
      <c r="K7" t="s">
        <v>29</v>
      </c>
      <c r="L7">
        <f>TINV(0.0455,L5)</f>
        <v>2.8693151696963848</v>
      </c>
      <c r="M7">
        <v>1999</v>
      </c>
      <c r="N7">
        <v>0.05</v>
      </c>
      <c r="O7" t="s">
        <v>29</v>
      </c>
      <c r="P7">
        <f>TINV(0.0455,P5)</f>
        <v>2.8693151696963848</v>
      </c>
      <c r="Q7">
        <v>1999</v>
      </c>
      <c r="R7">
        <v>0.05</v>
      </c>
      <c r="S7" t="s">
        <v>29</v>
      </c>
      <c r="T7">
        <f>TINV(0.0455,T5)</f>
        <v>2.8693151696963848</v>
      </c>
      <c r="U7">
        <v>1999</v>
      </c>
      <c r="V7">
        <v>0.05</v>
      </c>
      <c r="W7" t="s">
        <v>29</v>
      </c>
      <c r="X7">
        <f>TINV(0.0455,X5)</f>
        <v>2.8693151696963848</v>
      </c>
      <c r="Y7">
        <v>1999</v>
      </c>
      <c r="Z7">
        <v>0.05</v>
      </c>
      <c r="AA7" t="s">
        <v>29</v>
      </c>
      <c r="AB7">
        <f>TINV(0.0455,AB5)</f>
        <v>2.8693151696963848</v>
      </c>
      <c r="AC7">
        <v>1999</v>
      </c>
      <c r="AD7">
        <v>0.05</v>
      </c>
      <c r="AE7" t="s">
        <v>29</v>
      </c>
      <c r="AF7">
        <f>TINV(0.0455,AF5)</f>
        <v>2.8693151696963848</v>
      </c>
      <c r="AG7">
        <v>1998</v>
      </c>
      <c r="AH7">
        <v>0.05</v>
      </c>
    </row>
    <row r="8" spans="1:36">
      <c r="B8">
        <v>2.6064920767235902E-2</v>
      </c>
      <c r="C8" s="26">
        <v>0.75144313301220356</v>
      </c>
      <c r="D8">
        <v>12.092896762318741</v>
      </c>
      <c r="E8">
        <v>1999</v>
      </c>
      <c r="F8">
        <v>0.05</v>
      </c>
      <c r="G8" t="s">
        <v>30</v>
      </c>
      <c r="H8">
        <f>H7*G3</f>
        <v>1.8199584460735684E-2</v>
      </c>
      <c r="K8" t="s">
        <v>30</v>
      </c>
      <c r="L8">
        <f>L7*K3</f>
        <v>2.6120459646751585E-2</v>
      </c>
      <c r="O8" t="s">
        <v>30</v>
      </c>
      <c r="P8">
        <f>P7*O3</f>
        <v>2.592697812481751E-2</v>
      </c>
      <c r="S8" t="s">
        <v>30</v>
      </c>
      <c r="T8">
        <f>T7*S3</f>
        <v>1.7641177780294975E-2</v>
      </c>
      <c r="W8" t="s">
        <v>30</v>
      </c>
      <c r="X8">
        <f>X7*W3</f>
        <v>2.1714479146874882E-2</v>
      </c>
      <c r="AA8" t="s">
        <v>30</v>
      </c>
      <c r="AB8">
        <f>AB7*AA3</f>
        <v>1.9940694570208611E-2</v>
      </c>
      <c r="AE8" t="s">
        <v>30</v>
      </c>
      <c r="AF8">
        <f>AF7*AE3</f>
        <v>2.0491495729452837E-2</v>
      </c>
    </row>
    <row r="9" spans="1:36">
      <c r="A9" t="s">
        <v>48</v>
      </c>
      <c r="B9" s="20">
        <f>AVERAGE(B2:B8)</f>
        <v>2.956215860050786E-2</v>
      </c>
      <c r="C9" s="20">
        <f>AVERAGE(C2:C8)</f>
        <v>0.78836240151978443</v>
      </c>
      <c r="D9" s="20">
        <f>AVERAGE(D2:D8)</f>
        <v>15.525340432983359</v>
      </c>
      <c r="E9" s="20">
        <f>AVERAGE(E2:E8)</f>
        <v>1984.2857142857142</v>
      </c>
      <c r="F9" s="20">
        <f>AVERAGE(F2:F8)</f>
        <v>2.9000000000000001E-2</v>
      </c>
      <c r="G9" t="s">
        <v>31</v>
      </c>
      <c r="H9">
        <f>G2+H8</f>
        <v>1.0480155255918924</v>
      </c>
      <c r="K9" t="s">
        <v>31</v>
      </c>
      <c r="L9">
        <f>K2+L8</f>
        <v>1.060073916370694</v>
      </c>
      <c r="O9" t="s">
        <v>31</v>
      </c>
      <c r="P9">
        <f>O2+P8</f>
        <v>1.0577592157394671</v>
      </c>
      <c r="S9" t="s">
        <v>31</v>
      </c>
      <c r="T9">
        <f>S2+T8</f>
        <v>1.0459787049546179</v>
      </c>
      <c r="W9" t="s">
        <v>31</v>
      </c>
      <c r="X9">
        <f>W2+X8</f>
        <v>1.052147731692662</v>
      </c>
      <c r="AA9" t="s">
        <v>31</v>
      </c>
      <c r="AB9">
        <f>AA2+AB8</f>
        <v>1.0527015118169429</v>
      </c>
      <c r="AE9" t="s">
        <v>31</v>
      </c>
      <c r="AF9">
        <f>AE2+AF8</f>
        <v>1.0468179914151035</v>
      </c>
    </row>
    <row r="10" spans="1:36">
      <c r="A10" t="s">
        <v>49</v>
      </c>
      <c r="B10" s="20">
        <f>STDEV(B2:B8)</f>
        <v>2.9653341756657181E-3</v>
      </c>
      <c r="C10" s="20">
        <f>STDEV(C2:C8)</f>
        <v>3.8839326935405573E-2</v>
      </c>
      <c r="D10" s="20">
        <f>STDEV(D2:D8)</f>
        <v>3.9954029339287067</v>
      </c>
      <c r="E10" s="20">
        <f>STDEV(E2:E8)</f>
        <v>15.424161627289891</v>
      </c>
      <c r="F10" s="20">
        <f>STDEV(F2:F8)</f>
        <v>1.5242484486898236E-2</v>
      </c>
      <c r="G10" t="s">
        <v>32</v>
      </c>
      <c r="H10">
        <f>G2-H8</f>
        <v>1.011616356670421</v>
      </c>
      <c r="K10" t="s">
        <v>32</v>
      </c>
      <c r="L10">
        <f>K2-L8</f>
        <v>1.0078329970771907</v>
      </c>
      <c r="O10" t="s">
        <v>32</v>
      </c>
      <c r="P10">
        <f>O2-P8</f>
        <v>1.0059052594898321</v>
      </c>
      <c r="S10" t="s">
        <v>32</v>
      </c>
      <c r="T10">
        <f>S2-T8</f>
        <v>1.010696349394028</v>
      </c>
      <c r="W10" t="s">
        <v>32</v>
      </c>
      <c r="X10">
        <f>W2-X8</f>
        <v>1.0087187733989122</v>
      </c>
      <c r="AA10" t="s">
        <v>32</v>
      </c>
      <c r="AB10">
        <f>AA2-AB8</f>
        <v>1.0128201226765259</v>
      </c>
      <c r="AE10" t="s">
        <v>32</v>
      </c>
      <c r="AF10">
        <f>AE2-AF8</f>
        <v>1.0058349999561977</v>
      </c>
    </row>
    <row r="11" spans="1:36">
      <c r="A11" t="s">
        <v>50</v>
      </c>
      <c r="B11" s="20">
        <f>MIN(B2:B8)</f>
        <v>2.5985918042561756E-2</v>
      </c>
      <c r="C11" s="20">
        <f>MIN(C2:C8)</f>
        <v>0.75041473910055467</v>
      </c>
      <c r="D11" s="20">
        <f>MIN(D2:D8)</f>
        <v>12.026587409789183</v>
      </c>
      <c r="E11" s="20">
        <f>MIN(E2:E8)</f>
        <v>1963</v>
      </c>
      <c r="F11" s="20">
        <f>MIN(F2:F8)</f>
        <v>1.6E-2</v>
      </c>
      <c r="G11" t="s">
        <v>33</v>
      </c>
      <c r="H11" s="27">
        <f>LN(G2)</f>
        <v>2.9380088342250959E-2</v>
      </c>
      <c r="K11" t="s">
        <v>33</v>
      </c>
      <c r="L11" s="27">
        <f>LN(K2)</f>
        <v>3.338976223361495E-2</v>
      </c>
      <c r="O11" t="s">
        <v>33</v>
      </c>
      <c r="P11" s="27">
        <f>LN(O2)</f>
        <v>3.1336093394067843E-2</v>
      </c>
      <c r="S11" t="s">
        <v>33</v>
      </c>
      <c r="T11" s="27">
        <f>LN(S2)</f>
        <v>2.7943446970380273E-2</v>
      </c>
      <c r="W11" t="s">
        <v>33</v>
      </c>
      <c r="X11" s="27">
        <f>LN(W2)</f>
        <v>2.9979347339656317E-2</v>
      </c>
      <c r="AA11" t="s">
        <v>33</v>
      </c>
      <c r="AB11" s="27">
        <f>LN(AA2)</f>
        <v>3.223562145603797E-2</v>
      </c>
      <c r="AE11" t="s">
        <v>33</v>
      </c>
      <c r="AF11" s="27">
        <f>LN(AE2)</f>
        <v>2.5985918042561756E-2</v>
      </c>
    </row>
    <row r="12" spans="1:36">
      <c r="A12" t="s">
        <v>51</v>
      </c>
      <c r="B12" s="20">
        <f>MAX(B2:B8)</f>
        <v>3.338976223361495E-2</v>
      </c>
      <c r="C12" s="20">
        <f>MAX(C2:C8)</f>
        <v>0.843231509126801</v>
      </c>
      <c r="D12" s="20">
        <f>MAX(D2:D8)</f>
        <v>21.515331414623162</v>
      </c>
      <c r="E12" s="20">
        <f>MAX(E2:E8)</f>
        <v>1999</v>
      </c>
      <c r="F12" s="20">
        <f>MAX(F2:F8)</f>
        <v>0.05</v>
      </c>
      <c r="G12" t="s">
        <v>34</v>
      </c>
      <c r="H12" s="27">
        <f>LN(H9)</f>
        <v>4.6898400285197366E-2</v>
      </c>
      <c r="K12" t="s">
        <v>34</v>
      </c>
      <c r="L12" s="27">
        <f>LN(L9)</f>
        <v>5.8338638117966288E-2</v>
      </c>
      <c r="O12" t="s">
        <v>34</v>
      </c>
      <c r="P12" s="27">
        <f>LN(P9)</f>
        <v>5.6152723167622258E-2</v>
      </c>
      <c r="S12" t="s">
        <v>34</v>
      </c>
      <c r="T12" s="27">
        <f>LN(T9)</f>
        <v>4.4953006883502455E-2</v>
      </c>
      <c r="W12" t="s">
        <v>34</v>
      </c>
      <c r="X12" s="27">
        <f>LN(X9)</f>
        <v>5.0833533821886011E-2</v>
      </c>
      <c r="AA12" t="s">
        <v>34</v>
      </c>
      <c r="AB12" s="27">
        <f>LN(AB9)</f>
        <v>5.1359728406857992E-2</v>
      </c>
      <c r="AE12" t="s">
        <v>34</v>
      </c>
      <c r="AF12" s="27">
        <f>LN(AF9)</f>
        <v>4.5755078586822269E-2</v>
      </c>
    </row>
    <row r="13" spans="1:36">
      <c r="A13" t="s">
        <v>52</v>
      </c>
      <c r="B13" s="20">
        <f>ABS(B12-B11)</f>
        <v>7.4038441910531938E-3</v>
      </c>
      <c r="C13" s="20">
        <f>ABS(C12-C11)</f>
        <v>9.2816770026246331E-2</v>
      </c>
      <c r="D13" s="20">
        <f>ABS(D12-D11)</f>
        <v>9.4887440048339791</v>
      </c>
      <c r="E13" s="20">
        <f>ABS(E12-E11)</f>
        <v>36</v>
      </c>
      <c r="F13" s="20">
        <f>ABS(F12-F11)</f>
        <v>3.4000000000000002E-2</v>
      </c>
      <c r="G13" t="s">
        <v>35</v>
      </c>
      <c r="H13" s="27">
        <f>LN(H10)</f>
        <v>1.1549404791713838E-2</v>
      </c>
      <c r="K13" t="s">
        <v>35</v>
      </c>
      <c r="L13" s="27">
        <f>LN(L10)</f>
        <v>7.8024784203562722E-3</v>
      </c>
      <c r="O13" t="s">
        <v>35</v>
      </c>
      <c r="P13" s="27">
        <f>LN(P10)</f>
        <v>5.8878917853372945E-3</v>
      </c>
      <c r="S13" t="s">
        <v>35</v>
      </c>
      <c r="T13" s="27">
        <f>LN(T10)</f>
        <v>1.0639548133935488E-2</v>
      </c>
      <c r="W13" t="s">
        <v>35</v>
      </c>
      <c r="X13" s="27">
        <f>LN(X10)</f>
        <v>8.6809843845057928E-3</v>
      </c>
      <c r="AA13" t="s">
        <v>35</v>
      </c>
      <c r="AB13" s="27">
        <f>LN(AB10)</f>
        <v>1.2738640571900106E-2</v>
      </c>
      <c r="AE13" t="s">
        <v>35</v>
      </c>
      <c r="AF13" s="27">
        <f>LN(AF10)</f>
        <v>5.818042277347342E-3</v>
      </c>
    </row>
    <row r="14" spans="1:36">
      <c r="A14" t="s">
        <v>53</v>
      </c>
      <c r="B14" s="20">
        <f>COUNT(B2:B8)</f>
        <v>7</v>
      </c>
      <c r="G14" t="s">
        <v>36</v>
      </c>
      <c r="H14" s="27">
        <f>H12-H11</f>
        <v>1.7518311942946407E-2</v>
      </c>
      <c r="K14" t="s">
        <v>36</v>
      </c>
      <c r="L14" s="27">
        <f>L12-L11</f>
        <v>2.4948875884351338E-2</v>
      </c>
      <c r="O14" t="s">
        <v>36</v>
      </c>
      <c r="P14" s="27">
        <f>P12-P11</f>
        <v>2.4816629773554415E-2</v>
      </c>
      <c r="S14" t="s">
        <v>36</v>
      </c>
      <c r="T14" s="27">
        <f>T12-T11</f>
        <v>1.7009559913122183E-2</v>
      </c>
      <c r="W14" t="s">
        <v>36</v>
      </c>
      <c r="X14" s="27">
        <f>X12-X11</f>
        <v>2.0854186482229694E-2</v>
      </c>
      <c r="AA14" t="s">
        <v>36</v>
      </c>
      <c r="AB14" s="27">
        <f>AB12-AB11</f>
        <v>1.9124106950820022E-2</v>
      </c>
      <c r="AE14" t="s">
        <v>36</v>
      </c>
      <c r="AF14" s="27">
        <f>AF12-AF11</f>
        <v>1.9769160544260513E-2</v>
      </c>
    </row>
    <row r="15" spans="1:36">
      <c r="G15" t="s">
        <v>37</v>
      </c>
      <c r="H15" s="27">
        <f>H11-H13</f>
        <v>1.7830683550537123E-2</v>
      </c>
      <c r="K15" t="s">
        <v>37</v>
      </c>
      <c r="L15" s="27">
        <f>L11-L13</f>
        <v>2.5587283813258678E-2</v>
      </c>
      <c r="O15" t="s">
        <v>37</v>
      </c>
      <c r="P15" s="27">
        <f>P11-P13</f>
        <v>2.5448201608730549E-2</v>
      </c>
      <c r="S15" t="s">
        <v>37</v>
      </c>
      <c r="T15" s="27">
        <f>T11-T13</f>
        <v>1.7303898836444787E-2</v>
      </c>
      <c r="W15" t="s">
        <v>37</v>
      </c>
      <c r="X15" s="27">
        <f>X11-X13</f>
        <v>2.1298362955150522E-2</v>
      </c>
      <c r="AA15" t="s">
        <v>37</v>
      </c>
      <c r="AB15" s="27">
        <f>AB11-AB13</f>
        <v>1.9496980884137864E-2</v>
      </c>
      <c r="AE15" t="s">
        <v>37</v>
      </c>
      <c r="AF15" s="27">
        <f>AF11-AF13</f>
        <v>2.0167875765214414E-2</v>
      </c>
    </row>
    <row r="16" spans="1:36">
      <c r="G16" t="s">
        <v>38</v>
      </c>
      <c r="H16" s="28">
        <f>AVERAGE(H14:H15)</f>
        <v>1.7674497746741763E-2</v>
      </c>
      <c r="K16" t="s">
        <v>38</v>
      </c>
      <c r="L16" s="28">
        <f>AVERAGE(L14:L15)</f>
        <v>2.5268079848805008E-2</v>
      </c>
      <c r="O16" t="s">
        <v>38</v>
      </c>
      <c r="P16" s="28">
        <f>AVERAGE(P14:P15)</f>
        <v>2.5132415691142482E-2</v>
      </c>
      <c r="S16" t="s">
        <v>38</v>
      </c>
      <c r="T16" s="28">
        <f>AVERAGE(T14:T15)</f>
        <v>1.7156729374783485E-2</v>
      </c>
      <c r="W16" t="s">
        <v>38</v>
      </c>
      <c r="X16" s="28">
        <f>AVERAGE(X14:X15)</f>
        <v>2.1076274718690106E-2</v>
      </c>
      <c r="AA16" t="s">
        <v>38</v>
      </c>
      <c r="AB16" s="28">
        <f>AVERAGE(AB14:AB15)</f>
        <v>1.9310543917478943E-2</v>
      </c>
      <c r="AE16" t="s">
        <v>38</v>
      </c>
      <c r="AF16" s="28">
        <f>AVERAGE(AF14:AF15)</f>
        <v>1.9968518154737463E-2</v>
      </c>
    </row>
    <row r="17" spans="7:32">
      <c r="G17" t="s">
        <v>39</v>
      </c>
      <c r="H17">
        <f>TINV(0.3173,H5)</f>
        <v>1.1105333938140243</v>
      </c>
      <c r="K17" t="s">
        <v>39</v>
      </c>
      <c r="L17">
        <f>TINV(0.3173,L5)</f>
        <v>1.1416549872215624</v>
      </c>
      <c r="O17" t="s">
        <v>39</v>
      </c>
      <c r="P17">
        <f>TINV(0.3173,P5)</f>
        <v>1.1416549872215624</v>
      </c>
      <c r="S17" t="s">
        <v>39</v>
      </c>
      <c r="T17">
        <f>TINV(0.3173,T5)</f>
        <v>1.1416549872215624</v>
      </c>
      <c r="W17" t="s">
        <v>39</v>
      </c>
      <c r="X17">
        <f>TINV(0.3173,X5)</f>
        <v>1.1416549872215624</v>
      </c>
      <c r="AA17" t="s">
        <v>39</v>
      </c>
      <c r="AB17">
        <f>TINV(0.3173,AB5)</f>
        <v>1.1416549872215624</v>
      </c>
      <c r="AE17" t="s">
        <v>39</v>
      </c>
      <c r="AF17">
        <f>TINV(0.3173,AF5)</f>
        <v>1.1416549872215624</v>
      </c>
    </row>
    <row r="18" spans="7:32">
      <c r="G18" t="s">
        <v>40</v>
      </c>
      <c r="H18">
        <f>H17*G3</f>
        <v>7.6307605133823422E-3</v>
      </c>
      <c r="K18" t="s">
        <v>40</v>
      </c>
      <c r="L18">
        <f>L17*K3</f>
        <v>1.0392916518609201E-2</v>
      </c>
      <c r="O18" t="s">
        <v>40</v>
      </c>
      <c r="P18">
        <f>P17*O3</f>
        <v>1.0315933290421469E-2</v>
      </c>
      <c r="S18" t="s">
        <v>40</v>
      </c>
      <c r="T18">
        <f>T17*S3</f>
        <v>7.0191447792286588E-3</v>
      </c>
      <c r="W18" t="s">
        <v>40</v>
      </c>
      <c r="X18">
        <f>X17*W3</f>
        <v>8.6398467741595347E-3</v>
      </c>
      <c r="AA18" t="s">
        <v>40</v>
      </c>
      <c r="AB18">
        <f>AB17*AA3</f>
        <v>7.9340860304131389E-3</v>
      </c>
      <c r="AE18" t="s">
        <v>40</v>
      </c>
      <c r="AF18">
        <f>AF17*AE3</f>
        <v>8.1532410737697493E-3</v>
      </c>
    </row>
    <row r="19" spans="7:32">
      <c r="G19" t="s">
        <v>41</v>
      </c>
      <c r="H19">
        <f>G2+H18</f>
        <v>1.037446701644539</v>
      </c>
      <c r="K19" t="s">
        <v>41</v>
      </c>
      <c r="L19">
        <f>K2+L18</f>
        <v>1.0443463732425515</v>
      </c>
      <c r="O19" t="s">
        <v>41</v>
      </c>
      <c r="P19">
        <f>O2+P18</f>
        <v>1.0421481709050711</v>
      </c>
      <c r="S19" t="s">
        <v>41</v>
      </c>
      <c r="T19">
        <f>S2+T18</f>
        <v>1.0353566719535516</v>
      </c>
      <c r="W19" t="s">
        <v>41</v>
      </c>
      <c r="X19">
        <f>W2+X18</f>
        <v>1.0390730993199466</v>
      </c>
      <c r="AA19" t="s">
        <v>41</v>
      </c>
      <c r="AB19">
        <f>AA2+AB18</f>
        <v>1.0406949032771475</v>
      </c>
      <c r="AE19" t="s">
        <v>41</v>
      </c>
      <c r="AF19">
        <f>AE2+AF18</f>
        <v>1.0344797367594203</v>
      </c>
    </row>
    <row r="20" spans="7:32">
      <c r="G20" t="s">
        <v>42</v>
      </c>
      <c r="H20">
        <f>G2-H18</f>
        <v>1.0221851806177744</v>
      </c>
      <c r="K20" t="s">
        <v>42</v>
      </c>
      <c r="L20">
        <f>K2-L18</f>
        <v>1.0235605402053332</v>
      </c>
      <c r="O20" t="s">
        <v>42</v>
      </c>
      <c r="P20">
        <f>O2-P18</f>
        <v>1.0215163043242281</v>
      </c>
      <c r="S20" t="s">
        <v>42</v>
      </c>
      <c r="T20">
        <f>S2-T18</f>
        <v>1.0213183823950942</v>
      </c>
      <c r="W20" t="s">
        <v>42</v>
      </c>
      <c r="X20">
        <f>W2-X18</f>
        <v>1.0217934057716276</v>
      </c>
      <c r="AA20" t="s">
        <v>42</v>
      </c>
      <c r="AB20">
        <f>AA2-AB18</f>
        <v>1.0248267312163213</v>
      </c>
      <c r="AE20" t="s">
        <v>42</v>
      </c>
      <c r="AF20">
        <f>AE2-AF18</f>
        <v>1.0181732546118809</v>
      </c>
    </row>
    <row r="21" spans="7:32">
      <c r="G21" t="s">
        <v>33</v>
      </c>
      <c r="H21" s="27">
        <f>LN(G2)</f>
        <v>2.9380088342250959E-2</v>
      </c>
      <c r="K21" t="s">
        <v>33</v>
      </c>
      <c r="L21" s="27">
        <f>LN(K2)</f>
        <v>3.338976223361495E-2</v>
      </c>
      <c r="O21" t="s">
        <v>33</v>
      </c>
      <c r="P21" s="27">
        <f>LN(O2)</f>
        <v>3.1336093394067843E-2</v>
      </c>
      <c r="S21" t="s">
        <v>33</v>
      </c>
      <c r="T21" s="27">
        <f>LN(S2)</f>
        <v>2.7943446970380273E-2</v>
      </c>
      <c r="W21" t="s">
        <v>33</v>
      </c>
      <c r="X21" s="27">
        <f>LN(W2)</f>
        <v>2.9979347339656317E-2</v>
      </c>
      <c r="AA21" t="s">
        <v>33</v>
      </c>
      <c r="AB21" s="27">
        <f>LN(AA2)</f>
        <v>3.223562145603797E-2</v>
      </c>
      <c r="AE21" t="s">
        <v>33</v>
      </c>
      <c r="AF21" s="27">
        <f>LN(AE2)</f>
        <v>2.5985918042561756E-2</v>
      </c>
    </row>
    <row r="22" spans="7:32">
      <c r="G22" t="s">
        <v>43</v>
      </c>
      <c r="H22" s="27">
        <f>LN(H19)</f>
        <v>3.6762599894256537E-2</v>
      </c>
      <c r="K22" t="s">
        <v>43</v>
      </c>
      <c r="L22" s="27">
        <f>LN(L19)</f>
        <v>4.3391209571790296E-2</v>
      </c>
      <c r="O22" t="s">
        <v>43</v>
      </c>
      <c r="P22" s="27">
        <f>LN(P19)</f>
        <v>4.1284131787244834E-2</v>
      </c>
      <c r="S22" t="s">
        <v>43</v>
      </c>
      <c r="T22" s="27">
        <f>LN(T19)</f>
        <v>3.4745977935885117E-2</v>
      </c>
      <c r="W22" t="s">
        <v>43</v>
      </c>
      <c r="X22" s="27">
        <f>LN(X19)</f>
        <v>3.8329065099380229E-2</v>
      </c>
      <c r="AA22" t="s">
        <v>43</v>
      </c>
      <c r="AB22" s="27">
        <f>LN(AB19)</f>
        <v>3.9888666250959985E-2</v>
      </c>
      <c r="AE22" t="s">
        <v>43</v>
      </c>
      <c r="AF22" s="27">
        <f>LN(AF19)</f>
        <v>3.3898630538854446E-2</v>
      </c>
    </row>
    <row r="23" spans="7:32">
      <c r="G23" t="s">
        <v>44</v>
      </c>
      <c r="H23" s="27">
        <f>LN(H20)</f>
        <v>2.1942669710045569E-2</v>
      </c>
      <c r="K23" t="s">
        <v>44</v>
      </c>
      <c r="L23" s="27">
        <f>LN(L20)</f>
        <v>2.3287274546097109E-2</v>
      </c>
      <c r="O23" t="s">
        <v>44</v>
      </c>
      <c r="P23" s="27">
        <f>LN(P20)</f>
        <v>2.1288096307464862E-2</v>
      </c>
      <c r="S23" t="s">
        <v>44</v>
      </c>
      <c r="T23" s="27">
        <f>LN(T20)</f>
        <v>2.1094324455988158E-2</v>
      </c>
      <c r="W23" t="s">
        <v>44</v>
      </c>
      <c r="X23" s="27">
        <f>LN(X20)</f>
        <v>2.1559324352561551E-2</v>
      </c>
      <c r="AA23" t="s">
        <v>44</v>
      </c>
      <c r="AB23" s="27">
        <f>LN(AB20)</f>
        <v>2.4523555585257147E-2</v>
      </c>
      <c r="AE23" t="s">
        <v>44</v>
      </c>
      <c r="AF23" s="27">
        <f>LN(AF20)</f>
        <v>1.8010094818263069E-2</v>
      </c>
    </row>
    <row r="24" spans="7:32">
      <c r="G24" t="s">
        <v>45</v>
      </c>
      <c r="H24" s="27">
        <f>H22-H21</f>
        <v>7.382511552005578E-3</v>
      </c>
      <c r="K24" t="s">
        <v>45</v>
      </c>
      <c r="L24" s="27">
        <f>L22-L21</f>
        <v>1.0001447338175345E-2</v>
      </c>
      <c r="O24" t="s">
        <v>45</v>
      </c>
      <c r="P24" s="27">
        <f>P22-P21</f>
        <v>9.9480383931769903E-3</v>
      </c>
      <c r="S24" t="s">
        <v>45</v>
      </c>
      <c r="T24" s="27">
        <f>T22-T21</f>
        <v>6.8025309655048438E-3</v>
      </c>
      <c r="W24" t="s">
        <v>45</v>
      </c>
      <c r="X24" s="27">
        <f>X22-X21</f>
        <v>8.3497177597239118E-3</v>
      </c>
      <c r="AA24" t="s">
        <v>45</v>
      </c>
      <c r="AB24" s="27">
        <f>AB22-AB21</f>
        <v>7.6530447949220148E-3</v>
      </c>
      <c r="AE24" t="s">
        <v>45</v>
      </c>
      <c r="AF24" s="27">
        <f>AF22-AF21</f>
        <v>7.9127124962926898E-3</v>
      </c>
    </row>
    <row r="25" spans="7:32">
      <c r="G25" t="s">
        <v>46</v>
      </c>
      <c r="H25" s="27">
        <f>H21-H23</f>
        <v>7.4374186322053899E-3</v>
      </c>
      <c r="K25" t="s">
        <v>46</v>
      </c>
      <c r="L25" s="27">
        <f>L21-L23</f>
        <v>1.0102487687517842E-2</v>
      </c>
      <c r="O25" t="s">
        <v>46</v>
      </c>
      <c r="P25" s="27">
        <f>P21-P23</f>
        <v>1.0047997086602981E-2</v>
      </c>
      <c r="S25" t="s">
        <v>46</v>
      </c>
      <c r="T25" s="27">
        <f>T21-T23</f>
        <v>6.8491225143921149E-3</v>
      </c>
      <c r="W25" t="s">
        <v>46</v>
      </c>
      <c r="X25" s="27">
        <f>X21-X23</f>
        <v>8.4200229870947663E-3</v>
      </c>
      <c r="AA25" t="s">
        <v>46</v>
      </c>
      <c r="AB25" s="27">
        <f>AB21-AB23</f>
        <v>7.712065870780823E-3</v>
      </c>
      <c r="AE25" t="s">
        <v>46</v>
      </c>
      <c r="AF25" s="27">
        <f>AF21-AF23</f>
        <v>7.9758232242986872E-3</v>
      </c>
    </row>
    <row r="26" spans="7:32">
      <c r="G26" t="s">
        <v>47</v>
      </c>
      <c r="H26" s="28">
        <f>AVERAGE(H24:H25)</f>
        <v>7.409965092105484E-3</v>
      </c>
      <c r="K26" t="s">
        <v>47</v>
      </c>
      <c r="L26" s="28">
        <f>AVERAGE(L24:L25)</f>
        <v>1.0051967512846594E-2</v>
      </c>
      <c r="O26" t="s">
        <v>47</v>
      </c>
      <c r="P26" s="28">
        <f>AVERAGE(P24:P25)</f>
        <v>9.9980177398899858E-3</v>
      </c>
      <c r="S26" t="s">
        <v>47</v>
      </c>
      <c r="T26" s="28">
        <f>AVERAGE(T24:T25)</f>
        <v>6.8258267399484793E-3</v>
      </c>
      <c r="W26" t="s">
        <v>47</v>
      </c>
      <c r="X26" s="28">
        <f>AVERAGE(X24:X25)</f>
        <v>8.384870373409339E-3</v>
      </c>
      <c r="AA26" t="s">
        <v>47</v>
      </c>
      <c r="AB26" s="28">
        <f>AVERAGE(AB24:AB25)</f>
        <v>7.6825553328514189E-3</v>
      </c>
      <c r="AE26" t="s">
        <v>47</v>
      </c>
      <c r="AF26" s="28">
        <f>AVERAGE(AF24:AF25)</f>
        <v>7.9442678602956885E-3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J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36" ht="16" thickTop="1" thickBot="1">
      <c r="B1" s="20" t="s">
        <v>26</v>
      </c>
      <c r="C1" s="20" t="s">
        <v>27</v>
      </c>
      <c r="D1" s="20" t="s">
        <v>28</v>
      </c>
      <c r="E1" s="20" t="s">
        <v>10</v>
      </c>
      <c r="F1" s="20" t="s">
        <v>13</v>
      </c>
      <c r="G1" s="22">
        <f>LN(G2)</f>
        <v>2.5393143059785864E-2</v>
      </c>
      <c r="H1" s="23">
        <f>G4</f>
        <v>0.15377192585015037</v>
      </c>
      <c r="I1" t="s">
        <v>10</v>
      </c>
      <c r="J1" t="s">
        <v>13</v>
      </c>
      <c r="K1" s="24">
        <f>LN(K2)</f>
        <v>1.0674200300081002E-2</v>
      </c>
      <c r="L1" s="25">
        <f>K4</f>
        <v>1.609859531274389E-2</v>
      </c>
      <c r="M1" t="s">
        <v>10</v>
      </c>
      <c r="N1" t="s">
        <v>13</v>
      </c>
      <c r="O1" s="24">
        <f>LN(O2)</f>
        <v>2.4818615020309593E-2</v>
      </c>
      <c r="P1" s="25">
        <f>O4</f>
        <v>0.11782988679284308</v>
      </c>
      <c r="Q1" t="s">
        <v>10</v>
      </c>
      <c r="R1" t="s">
        <v>13</v>
      </c>
      <c r="S1" s="24">
        <f>LN(S2)</f>
        <v>2.5747785834308885E-2</v>
      </c>
      <c r="T1" s="25">
        <f>S4</f>
        <v>0.16018469721138434</v>
      </c>
      <c r="U1" t="s">
        <v>10</v>
      </c>
      <c r="V1" t="s">
        <v>13</v>
      </c>
      <c r="W1" s="24">
        <f>LN(W2)</f>
        <v>2.451708935077062E-2</v>
      </c>
      <c r="X1" s="25">
        <f>W4</f>
        <v>0.14048963408814377</v>
      </c>
      <c r="Y1" t="s">
        <v>10</v>
      </c>
      <c r="Z1" t="s">
        <v>13</v>
      </c>
      <c r="AA1" s="24">
        <f>LN(AA2)</f>
        <v>1.767508374793578E-2</v>
      </c>
      <c r="AB1" s="25">
        <f>AA4</f>
        <v>9.1757949258215538E-2</v>
      </c>
      <c r="AC1" t="s">
        <v>10</v>
      </c>
      <c r="AD1" t="s">
        <v>13</v>
      </c>
      <c r="AE1" s="24">
        <f>LN(AE2)</f>
        <v>1.6698995911019917E-2</v>
      </c>
      <c r="AF1" s="25">
        <f>AE4</f>
        <v>7.9766702192000688E-2</v>
      </c>
      <c r="AG1" t="s">
        <v>10</v>
      </c>
      <c r="AH1" t="s">
        <v>13</v>
      </c>
      <c r="AI1" s="24">
        <f>LN(AI2)</f>
        <v>5.3826297170431282E-2</v>
      </c>
      <c r="AJ1" s="25">
        <f>AI4</f>
        <v>0.92558537454924394</v>
      </c>
    </row>
    <row r="2" spans="1:36" ht="15" thickTop="1">
      <c r="B2">
        <v>1.0674200300081002E-2</v>
      </c>
      <c r="C2" s="26">
        <v>1.609859531274389E-2</v>
      </c>
      <c r="D2">
        <v>6.544800215164244E-2</v>
      </c>
      <c r="E2">
        <v>1973</v>
      </c>
      <c r="F2">
        <v>1.0999999999999999E-2</v>
      </c>
      <c r="G2">
        <f t="array" ref="G2:H6">LOGEST(F2:F8,E2:E8,TRUE, TRUE)</f>
        <v>1.0257182952956452</v>
      </c>
      <c r="H2">
        <v>2.451810377753402E-24</v>
      </c>
      <c r="I2">
        <v>1979</v>
      </c>
      <c r="J2">
        <v>1.6E-2</v>
      </c>
      <c r="K2">
        <f t="array" ref="K2:L6">LOGEST(J2:J7,I2:I7,TRUE, TRUE)</f>
        <v>1.0107313728186651</v>
      </c>
      <c r="L2">
        <v>1.4242968985306185E-11</v>
      </c>
      <c r="M2">
        <v>1973</v>
      </c>
      <c r="N2">
        <v>1.0999999999999999E-2</v>
      </c>
      <c r="O2">
        <f t="array" ref="O2:P6">LOGEST(N2:N7,M2:M7,TRUE, TRUE)</f>
        <v>1.0251291606277921</v>
      </c>
      <c r="P2">
        <v>7.7345031733821274E-24</v>
      </c>
      <c r="Q2">
        <v>1973</v>
      </c>
      <c r="R2">
        <v>1.0999999999999999E-2</v>
      </c>
      <c r="S2">
        <f t="array" ref="S2:T6">LOGEST(R2:R7,Q2:Q7,TRUE, TRUE)</f>
        <v>1.0260821233884567</v>
      </c>
      <c r="T2">
        <v>1.1663160064543547E-24</v>
      </c>
      <c r="U2">
        <v>1973</v>
      </c>
      <c r="V2">
        <v>1.0999999999999999E-2</v>
      </c>
      <c r="W2">
        <f t="array" ref="W2:X6">LOGEST(V2:V7,U2:U7,TRUE, TRUE)</f>
        <v>1.0248201044677943</v>
      </c>
      <c r="X2">
        <v>1.3774619041670342E-23</v>
      </c>
      <c r="Y2">
        <v>1973</v>
      </c>
      <c r="Z2">
        <v>1.0999999999999999E-2</v>
      </c>
      <c r="AA2">
        <f t="array" ref="AA2:AB6">LOGEST(Z2:Z7,Y2:Y7,TRUE, TRUE)</f>
        <v>1.0178322124297177</v>
      </c>
      <c r="AB2">
        <v>1.0311955018058671E-17</v>
      </c>
      <c r="AC2">
        <v>1973</v>
      </c>
      <c r="AD2">
        <v>1.0999999999999999E-2</v>
      </c>
      <c r="AE2">
        <f t="array" ref="AE2:AF6">LOGEST(AD2:AD7,AC2:AC7,TRUE, TRUE)</f>
        <v>1.0168392034979545</v>
      </c>
      <c r="AF2">
        <v>7.212056148069071E-17</v>
      </c>
      <c r="AG2">
        <v>1973</v>
      </c>
      <c r="AH2">
        <v>1.0999999999999999E-2</v>
      </c>
      <c r="AI2">
        <f t="array" ref="AI2:AJ6">LOGEST(AH2:AH7,AG2:AG7,TRUE, TRUE)</f>
        <v>1.0553012774155934</v>
      </c>
      <c r="AJ2">
        <v>8.330027186748391E-49</v>
      </c>
    </row>
    <row r="3" spans="1:36">
      <c r="B3">
        <v>2.4818615020309593E-2</v>
      </c>
      <c r="C3" s="26">
        <v>0.11782988679284323</v>
      </c>
      <c r="D3">
        <v>0.53427285748536191</v>
      </c>
      <c r="E3">
        <v>1979</v>
      </c>
      <c r="F3">
        <v>1.6E-2</v>
      </c>
      <c r="G3">
        <v>2.6640148726469446E-2</v>
      </c>
      <c r="H3">
        <v>53.041231884690944</v>
      </c>
      <c r="I3">
        <v>1990</v>
      </c>
      <c r="J3">
        <v>2.7E-2</v>
      </c>
      <c r="K3">
        <v>4.1724116664682724E-2</v>
      </c>
      <c r="L3">
        <v>83.198498934763109</v>
      </c>
      <c r="M3">
        <v>1990</v>
      </c>
      <c r="N3">
        <v>2.7E-2</v>
      </c>
      <c r="O3">
        <v>3.3954394228629357E-2</v>
      </c>
      <c r="P3">
        <v>67.671902744868177</v>
      </c>
      <c r="Q3">
        <v>1979</v>
      </c>
      <c r="R3">
        <v>1.6E-2</v>
      </c>
      <c r="S3">
        <v>2.947754235500193E-2</v>
      </c>
      <c r="T3">
        <v>58.695596425202034</v>
      </c>
      <c r="U3">
        <v>1979</v>
      </c>
      <c r="V3">
        <v>1.6E-2</v>
      </c>
      <c r="W3">
        <v>3.0320917087586677E-2</v>
      </c>
      <c r="X3">
        <v>60.344565732409279</v>
      </c>
      <c r="Y3">
        <v>1979</v>
      </c>
      <c r="Z3">
        <v>1.6E-2</v>
      </c>
      <c r="AA3">
        <v>2.7804202185303651E-2</v>
      </c>
      <c r="AB3">
        <v>55.326509446389409</v>
      </c>
      <c r="AC3">
        <v>1979</v>
      </c>
      <c r="AD3">
        <v>1.6E-2</v>
      </c>
      <c r="AE3">
        <v>2.8359496493419938E-2</v>
      </c>
      <c r="AF3">
        <v>56.426720869013401</v>
      </c>
      <c r="AG3">
        <v>1979</v>
      </c>
      <c r="AH3">
        <v>1.6E-2</v>
      </c>
      <c r="AI3">
        <v>7.631069649180134E-3</v>
      </c>
      <c r="AJ3">
        <v>15.179656982454748</v>
      </c>
    </row>
    <row r="4" spans="1:36" ht="15" thickBot="1">
      <c r="B4">
        <v>2.5747785834308885E-2</v>
      </c>
      <c r="C4" s="26">
        <v>0.16018469721138434</v>
      </c>
      <c r="D4">
        <v>0.76295202852098243</v>
      </c>
      <c r="E4">
        <v>1990</v>
      </c>
      <c r="F4">
        <v>2.7E-2</v>
      </c>
      <c r="G4">
        <v>0.15377192585015037</v>
      </c>
      <c r="H4">
        <v>0.71879051022853913</v>
      </c>
      <c r="I4">
        <v>1996</v>
      </c>
      <c r="J4">
        <v>2.8000000000000001E-2</v>
      </c>
      <c r="K4">
        <v>1.609859531274389E-2</v>
      </c>
      <c r="L4">
        <v>0.78058674662513905</v>
      </c>
      <c r="M4">
        <v>1996</v>
      </c>
      <c r="N4">
        <v>2.8000000000000001E-2</v>
      </c>
      <c r="O4">
        <v>0.11782988679284308</v>
      </c>
      <c r="P4">
        <v>0.80350762097355377</v>
      </c>
      <c r="Q4">
        <v>1996</v>
      </c>
      <c r="R4">
        <v>2.8000000000000001E-2</v>
      </c>
      <c r="S4">
        <v>0.16018469721138434</v>
      </c>
      <c r="T4">
        <v>0.7947100225713104</v>
      </c>
      <c r="U4">
        <v>1990</v>
      </c>
      <c r="V4">
        <v>2.7E-2</v>
      </c>
      <c r="W4">
        <v>0.14048963408814377</v>
      </c>
      <c r="X4">
        <v>0.80154726920754726</v>
      </c>
      <c r="Y4">
        <v>1990</v>
      </c>
      <c r="Z4">
        <v>2.7E-2</v>
      </c>
      <c r="AA4">
        <v>9.1757949258215538E-2</v>
      </c>
      <c r="AB4">
        <v>0.72014136090585346</v>
      </c>
      <c r="AC4">
        <v>1990</v>
      </c>
      <c r="AD4">
        <v>2.7E-2</v>
      </c>
      <c r="AE4">
        <v>7.9766702192000688E-2</v>
      </c>
      <c r="AF4">
        <v>0.7248796776169556</v>
      </c>
      <c r="AG4">
        <v>1990</v>
      </c>
      <c r="AH4">
        <v>2.7E-2</v>
      </c>
      <c r="AI4">
        <v>0.92558537454924394</v>
      </c>
      <c r="AJ4">
        <v>0.18485993872435655</v>
      </c>
    </row>
    <row r="5" spans="1:36" ht="16" thickTop="1" thickBot="1">
      <c r="B5">
        <v>2.451708935077062E-2</v>
      </c>
      <c r="C5" s="26">
        <v>0.14048963408814377</v>
      </c>
      <c r="D5">
        <v>0.65381240138551699</v>
      </c>
      <c r="E5">
        <v>1996</v>
      </c>
      <c r="F5">
        <v>2.8000000000000001E-2</v>
      </c>
      <c r="G5">
        <v>0.908572585497326</v>
      </c>
      <c r="H5">
        <v>5</v>
      </c>
      <c r="I5">
        <v>1998</v>
      </c>
      <c r="J5">
        <v>0.05</v>
      </c>
      <c r="K5" s="23">
        <v>6.544800215164244E-2</v>
      </c>
      <c r="L5">
        <v>4</v>
      </c>
      <c r="M5">
        <v>1998</v>
      </c>
      <c r="N5">
        <v>0.05</v>
      </c>
      <c r="O5" s="23">
        <v>0.53427285748536113</v>
      </c>
      <c r="P5">
        <v>4</v>
      </c>
      <c r="Q5">
        <v>1998</v>
      </c>
      <c r="R5">
        <v>0.05</v>
      </c>
      <c r="S5" s="23">
        <v>0.76295202852098243</v>
      </c>
      <c r="T5">
        <v>4</v>
      </c>
      <c r="U5">
        <v>1998</v>
      </c>
      <c r="V5">
        <v>0.05</v>
      </c>
      <c r="W5" s="23">
        <v>0.65381240138551699</v>
      </c>
      <c r="X5">
        <v>4</v>
      </c>
      <c r="Y5">
        <v>1996</v>
      </c>
      <c r="Z5">
        <v>2.8000000000000001E-2</v>
      </c>
      <c r="AA5" s="23">
        <v>0.40411231425928573</v>
      </c>
      <c r="AB5">
        <v>4</v>
      </c>
      <c r="AC5">
        <v>1996</v>
      </c>
      <c r="AD5">
        <v>2.8000000000000001E-2</v>
      </c>
      <c r="AE5" s="23">
        <v>0.34672382484748338</v>
      </c>
      <c r="AF5">
        <v>4</v>
      </c>
      <c r="AG5">
        <v>1996</v>
      </c>
      <c r="AH5">
        <v>2.8000000000000001E-2</v>
      </c>
      <c r="AI5" s="23">
        <v>49.752874193353286</v>
      </c>
      <c r="AJ5">
        <v>4</v>
      </c>
    </row>
    <row r="6" spans="1:36" ht="15" thickTop="1">
      <c r="B6">
        <v>1.767508374793578E-2</v>
      </c>
      <c r="C6" s="26">
        <v>9.1757949258215538E-2</v>
      </c>
      <c r="D6">
        <v>0.40411231425928573</v>
      </c>
      <c r="E6">
        <v>1998</v>
      </c>
      <c r="F6">
        <v>0.05</v>
      </c>
      <c r="G6">
        <v>0.4694229281230542</v>
      </c>
      <c r="H6">
        <v>2.5832989879730182</v>
      </c>
      <c r="I6">
        <v>1999</v>
      </c>
      <c r="J6">
        <v>0.05</v>
      </c>
      <c r="K6">
        <v>3.9878493216187749E-2</v>
      </c>
      <c r="L6">
        <v>2.4372626760272764</v>
      </c>
      <c r="M6">
        <v>1999</v>
      </c>
      <c r="N6">
        <v>0.05</v>
      </c>
      <c r="O6">
        <v>0.3449396448547466</v>
      </c>
      <c r="P6">
        <v>2.5824979878503207</v>
      </c>
      <c r="Q6">
        <v>1999</v>
      </c>
      <c r="R6">
        <v>0.05</v>
      </c>
      <c r="S6">
        <v>0.48185305018101587</v>
      </c>
      <c r="T6">
        <v>2.5262560799011711</v>
      </c>
      <c r="U6">
        <v>1999</v>
      </c>
      <c r="V6">
        <v>0.05</v>
      </c>
      <c r="W6">
        <v>0.42006010021496243</v>
      </c>
      <c r="X6">
        <v>2.5699120990963049</v>
      </c>
      <c r="Y6">
        <v>1999</v>
      </c>
      <c r="Z6">
        <v>0.05</v>
      </c>
      <c r="AA6">
        <v>0.20957409277059869</v>
      </c>
      <c r="AB6">
        <v>2.0744143187493385</v>
      </c>
      <c r="AC6">
        <v>1998</v>
      </c>
      <c r="AD6">
        <v>0.05</v>
      </c>
      <c r="AE6">
        <v>0.18218622343169155</v>
      </c>
      <c r="AF6">
        <v>2.1018021880882456</v>
      </c>
      <c r="AG6">
        <v>1998</v>
      </c>
      <c r="AH6">
        <v>0.05</v>
      </c>
      <c r="AI6">
        <v>1.7002147683978701</v>
      </c>
      <c r="AJ6">
        <v>0.13669278778069144</v>
      </c>
    </row>
    <row r="7" spans="1:36">
      <c r="B7">
        <v>1.6698995911019917E-2</v>
      </c>
      <c r="C7" s="26">
        <v>7.9766702192000882E-2</v>
      </c>
      <c r="D7">
        <v>0.34672382484748432</v>
      </c>
      <c r="E7">
        <v>1999</v>
      </c>
      <c r="F7">
        <v>0.05</v>
      </c>
      <c r="G7" t="s">
        <v>29</v>
      </c>
      <c r="H7">
        <f>TINV(0.0455,H5)</f>
        <v>2.6486542542831191</v>
      </c>
      <c r="I7">
        <v>2002</v>
      </c>
      <c r="J7">
        <v>8.0000000000000002E-3</v>
      </c>
      <c r="K7" t="s">
        <v>29</v>
      </c>
      <c r="L7">
        <f>TINV(0.0455,L5)</f>
        <v>2.8693151696963848</v>
      </c>
      <c r="M7">
        <v>2002</v>
      </c>
      <c r="N7">
        <v>8.0000000000000002E-3</v>
      </c>
      <c r="O7" t="s">
        <v>29</v>
      </c>
      <c r="P7">
        <f>TINV(0.0455,P5)</f>
        <v>2.8693151696963848</v>
      </c>
      <c r="Q7">
        <v>2002</v>
      </c>
      <c r="R7">
        <v>8.0000000000000002E-3</v>
      </c>
      <c r="S7" t="s">
        <v>29</v>
      </c>
      <c r="T7">
        <f>TINV(0.0455,T5)</f>
        <v>2.8693151696963848</v>
      </c>
      <c r="U7">
        <v>2002</v>
      </c>
      <c r="V7">
        <v>8.0000000000000002E-3</v>
      </c>
      <c r="W7" t="s">
        <v>29</v>
      </c>
      <c r="X7">
        <f>TINV(0.0455,X5)</f>
        <v>2.8693151696963848</v>
      </c>
      <c r="Y7">
        <v>2002</v>
      </c>
      <c r="Z7">
        <v>8.0000000000000002E-3</v>
      </c>
      <c r="AA7" t="s">
        <v>29</v>
      </c>
      <c r="AB7">
        <f>TINV(0.0455,AB5)</f>
        <v>2.8693151696963848</v>
      </c>
      <c r="AC7">
        <v>2002</v>
      </c>
      <c r="AD7">
        <v>8.0000000000000002E-3</v>
      </c>
      <c r="AE7" t="s">
        <v>29</v>
      </c>
      <c r="AF7">
        <f>TINV(0.0455,AF5)</f>
        <v>2.8693151696963848</v>
      </c>
      <c r="AG7">
        <v>1999</v>
      </c>
      <c r="AH7">
        <v>0.05</v>
      </c>
    </row>
    <row r="8" spans="1:36">
      <c r="B8">
        <v>5.3826297170431282E-2</v>
      </c>
      <c r="C8" s="26">
        <v>0.92558537454924394</v>
      </c>
      <c r="D8">
        <v>49.752874193353286</v>
      </c>
      <c r="E8">
        <v>2002</v>
      </c>
      <c r="F8">
        <v>8.0000000000000002E-3</v>
      </c>
      <c r="G8" t="s">
        <v>30</v>
      </c>
      <c r="H8">
        <f>H7*G3</f>
        <v>7.0560543259098316E-2</v>
      </c>
      <c r="K8" t="s">
        <v>30</v>
      </c>
      <c r="L8">
        <f>L7*K3</f>
        <v>0.11971964088815587</v>
      </c>
      <c r="O8" t="s">
        <v>30</v>
      </c>
      <c r="P8">
        <f>P7*O3</f>
        <v>9.7425858438057594E-2</v>
      </c>
      <c r="S8" t="s">
        <v>30</v>
      </c>
      <c r="T8">
        <f>T7*S3</f>
        <v>8.4580359444574732E-2</v>
      </c>
      <c r="W8" t="s">
        <v>30</v>
      </c>
      <c r="X8">
        <f>X7*W3</f>
        <v>8.7000267358518776E-2</v>
      </c>
      <c r="AA8" t="s">
        <v>30</v>
      </c>
      <c r="AB8">
        <f>AB7*AA3</f>
        <v>7.9779019111597141E-2</v>
      </c>
      <c r="AE8" t="s">
        <v>30</v>
      </c>
      <c r="AF8">
        <f>AF7*AE3</f>
        <v>8.1372333493521257E-2</v>
      </c>
    </row>
    <row r="9" spans="1:36">
      <c r="A9" t="s">
        <v>48</v>
      </c>
      <c r="B9" s="20">
        <f>AVERAGE(B2:B8)</f>
        <v>2.4851152476408154E-2</v>
      </c>
      <c r="C9" s="20">
        <f>AVERAGE(C2:C8)</f>
        <v>0.21881611991493938</v>
      </c>
      <c r="D9" s="20">
        <f>AVERAGE(D2:D8)</f>
        <v>7.5028850888576519</v>
      </c>
      <c r="E9" s="20">
        <f>AVERAGE(E2:E8)</f>
        <v>1991</v>
      </c>
      <c r="F9" s="20">
        <f>AVERAGE(F2:F8)</f>
        <v>2.7142857142857142E-2</v>
      </c>
      <c r="G9" t="s">
        <v>31</v>
      </c>
      <c r="H9">
        <f>G2+H8</f>
        <v>1.0962788385547435</v>
      </c>
      <c r="K9" t="s">
        <v>31</v>
      </c>
      <c r="L9">
        <f>K2+L8</f>
        <v>1.1304510137068209</v>
      </c>
      <c r="O9" t="s">
        <v>31</v>
      </c>
      <c r="P9">
        <f>O2+P8</f>
        <v>1.1225550190658498</v>
      </c>
      <c r="S9" t="s">
        <v>31</v>
      </c>
      <c r="T9">
        <f>S2+T8</f>
        <v>1.1106624828330314</v>
      </c>
      <c r="W9" t="s">
        <v>31</v>
      </c>
      <c r="X9">
        <f>W2+X8</f>
        <v>1.1118203718263131</v>
      </c>
      <c r="AA9" t="s">
        <v>31</v>
      </c>
      <c r="AB9">
        <f>AA2+AB8</f>
        <v>1.0976112315413149</v>
      </c>
      <c r="AE9" t="s">
        <v>31</v>
      </c>
      <c r="AF9">
        <f>AE2+AF8</f>
        <v>1.0982115369914758</v>
      </c>
    </row>
    <row r="10" spans="1:36">
      <c r="A10" t="s">
        <v>49</v>
      </c>
      <c r="B10" s="20">
        <f>STDEV(B2:B8)</f>
        <v>1.3900930486531385E-2</v>
      </c>
      <c r="C10" s="20">
        <f>STDEV(C2:C8)</f>
        <v>0.31513663564854477</v>
      </c>
      <c r="D10" s="20">
        <f>STDEV(D2:D8)</f>
        <v>18.631864817465875</v>
      </c>
      <c r="E10" s="20">
        <f>STDEV(E2:E8)</f>
        <v>11.015141094572204</v>
      </c>
      <c r="F10" s="20">
        <f>STDEV(F2:F8)</f>
        <v>1.7305380390970619E-2</v>
      </c>
      <c r="G10" t="s">
        <v>32</v>
      </c>
      <c r="H10">
        <f>G2-H8</f>
        <v>0.95515775203654685</v>
      </c>
      <c r="K10" t="s">
        <v>32</v>
      </c>
      <c r="L10">
        <f>K2-L8</f>
        <v>0.8910117319305092</v>
      </c>
      <c r="O10" t="s">
        <v>32</v>
      </c>
      <c r="P10">
        <f>O2-P8</f>
        <v>0.92770330218973451</v>
      </c>
      <c r="S10" t="s">
        <v>32</v>
      </c>
      <c r="T10">
        <f>S2-T8</f>
        <v>0.94150176394388196</v>
      </c>
      <c r="W10" t="s">
        <v>32</v>
      </c>
      <c r="X10">
        <f>W2-X8</f>
        <v>0.93781983710927552</v>
      </c>
      <c r="AA10" t="s">
        <v>32</v>
      </c>
      <c r="AB10">
        <f>AA2-AB8</f>
        <v>0.93805319331812054</v>
      </c>
      <c r="AE10" t="s">
        <v>32</v>
      </c>
      <c r="AF10">
        <f>AE2-AF8</f>
        <v>0.93546687000443329</v>
      </c>
    </row>
    <row r="11" spans="1:36">
      <c r="A11" t="s">
        <v>50</v>
      </c>
      <c r="B11" s="20">
        <f>MIN(B2:B8)</f>
        <v>1.0674200300081002E-2</v>
      </c>
      <c r="C11" s="20">
        <f>MIN(C2:C8)</f>
        <v>1.609859531274389E-2</v>
      </c>
      <c r="D11" s="20">
        <f>MIN(D2:D8)</f>
        <v>6.544800215164244E-2</v>
      </c>
      <c r="E11" s="20">
        <f>MIN(E2:E8)</f>
        <v>1973</v>
      </c>
      <c r="F11" s="20">
        <f>MIN(F2:F8)</f>
        <v>8.0000000000000002E-3</v>
      </c>
      <c r="G11" t="s">
        <v>33</v>
      </c>
      <c r="H11" s="27">
        <f>LN(G2)</f>
        <v>2.5393143059785864E-2</v>
      </c>
      <c r="K11" t="s">
        <v>33</v>
      </c>
      <c r="L11" s="27">
        <f>LN(K2)</f>
        <v>1.0674200300081002E-2</v>
      </c>
      <c r="O11" t="s">
        <v>33</v>
      </c>
      <c r="P11" s="27">
        <f>LN(O2)</f>
        <v>2.4818615020309593E-2</v>
      </c>
      <c r="S11" t="s">
        <v>33</v>
      </c>
      <c r="T11" s="27">
        <f>LN(S2)</f>
        <v>2.5747785834308885E-2</v>
      </c>
      <c r="W11" t="s">
        <v>33</v>
      </c>
      <c r="X11" s="27">
        <f>LN(W2)</f>
        <v>2.451708935077062E-2</v>
      </c>
      <c r="AA11" t="s">
        <v>33</v>
      </c>
      <c r="AB11" s="27">
        <f>LN(AA2)</f>
        <v>1.767508374793578E-2</v>
      </c>
      <c r="AE11" t="s">
        <v>33</v>
      </c>
      <c r="AF11" s="27">
        <f>LN(AE2)</f>
        <v>1.6698995911019917E-2</v>
      </c>
    </row>
    <row r="12" spans="1:36">
      <c r="A12" t="s">
        <v>51</v>
      </c>
      <c r="B12" s="20">
        <f>MAX(B2:B8)</f>
        <v>5.3826297170431282E-2</v>
      </c>
      <c r="C12" s="20">
        <f>MAX(C2:C8)</f>
        <v>0.92558537454924394</v>
      </c>
      <c r="D12" s="20">
        <f>MAX(D2:D8)</f>
        <v>49.752874193353286</v>
      </c>
      <c r="E12" s="20">
        <f>MAX(E2:E8)</f>
        <v>2002</v>
      </c>
      <c r="F12" s="20">
        <f>MAX(F2:F8)</f>
        <v>0.05</v>
      </c>
      <c r="G12" t="s">
        <v>34</v>
      </c>
      <c r="H12" s="27">
        <f>LN(H9)</f>
        <v>9.192157090761148E-2</v>
      </c>
      <c r="K12" t="s">
        <v>34</v>
      </c>
      <c r="L12" s="27">
        <f>LN(L9)</f>
        <v>0.12261668026836403</v>
      </c>
      <c r="O12" t="s">
        <v>34</v>
      </c>
      <c r="P12" s="27">
        <f>LN(P9)</f>
        <v>0.11560735419108363</v>
      </c>
      <c r="S12" t="s">
        <v>34</v>
      </c>
      <c r="T12" s="27">
        <f>LN(T9)</f>
        <v>0.10495666867233698</v>
      </c>
      <c r="W12" t="s">
        <v>34</v>
      </c>
      <c r="X12" s="27">
        <f>LN(X9)</f>
        <v>0.10599864665260893</v>
      </c>
      <c r="AA12" t="s">
        <v>34</v>
      </c>
      <c r="AB12" s="27">
        <f>LN(AB9)</f>
        <v>9.3136210755382171E-2</v>
      </c>
      <c r="AE12" t="s">
        <v>34</v>
      </c>
      <c r="AF12" s="27">
        <f>LN(AF9)</f>
        <v>9.3682981172119859E-2</v>
      </c>
    </row>
    <row r="13" spans="1:36">
      <c r="A13" t="s">
        <v>52</v>
      </c>
      <c r="B13" s="20">
        <f>ABS(B12-B11)</f>
        <v>4.3152096870350279E-2</v>
      </c>
      <c r="C13" s="20">
        <f>ABS(C12-C11)</f>
        <v>0.90948677923650001</v>
      </c>
      <c r="D13" s="20">
        <f>ABS(D12-D11)</f>
        <v>49.687426191201645</v>
      </c>
      <c r="E13" s="20">
        <f>ABS(E12-E11)</f>
        <v>29</v>
      </c>
      <c r="F13" s="20">
        <f>ABS(F12-F11)</f>
        <v>4.2000000000000003E-2</v>
      </c>
      <c r="G13" t="s">
        <v>35</v>
      </c>
      <c r="H13" s="27">
        <f>LN(H10)</f>
        <v>-4.5878766764426128E-2</v>
      </c>
      <c r="K13" t="s">
        <v>35</v>
      </c>
      <c r="L13" s="27">
        <f>LN(L10)</f>
        <v>-0.11539768444817193</v>
      </c>
      <c r="O13" t="s">
        <v>35</v>
      </c>
      <c r="P13" s="27">
        <f>LN(P10)</f>
        <v>-7.5043314784421014E-2</v>
      </c>
      <c r="S13" t="s">
        <v>35</v>
      </c>
      <c r="T13" s="27">
        <f>LN(T10)</f>
        <v>-6.0279057340342002E-2</v>
      </c>
      <c r="W13" t="s">
        <v>35</v>
      </c>
      <c r="X13" s="27">
        <f>LN(X10)</f>
        <v>-6.4197419736042108E-2</v>
      </c>
      <c r="AA13" t="s">
        <v>35</v>
      </c>
      <c r="AB13" s="27">
        <f>LN(AB10)</f>
        <v>-6.3948622289452042E-2</v>
      </c>
      <c r="AE13" t="s">
        <v>35</v>
      </c>
      <c r="AF13" s="27">
        <f>LN(AF10)</f>
        <v>-6.6709548107348068E-2</v>
      </c>
    </row>
    <row r="14" spans="1:36">
      <c r="A14" t="s">
        <v>53</v>
      </c>
      <c r="B14" s="20">
        <f>COUNT(B2:B8)</f>
        <v>7</v>
      </c>
      <c r="G14" t="s">
        <v>36</v>
      </c>
      <c r="H14" s="27">
        <f>H12-H11</f>
        <v>6.6528427847825616E-2</v>
      </c>
      <c r="K14" t="s">
        <v>36</v>
      </c>
      <c r="L14" s="27">
        <f>L12-L11</f>
        <v>0.11194247996828303</v>
      </c>
      <c r="O14" t="s">
        <v>36</v>
      </c>
      <c r="P14" s="27">
        <f>P12-P11</f>
        <v>9.0788739170774041E-2</v>
      </c>
      <c r="S14" t="s">
        <v>36</v>
      </c>
      <c r="T14" s="27">
        <f>T12-T11</f>
        <v>7.92088828380281E-2</v>
      </c>
      <c r="W14" t="s">
        <v>36</v>
      </c>
      <c r="X14" s="27">
        <f>X12-X11</f>
        <v>8.1481557301838314E-2</v>
      </c>
      <c r="AA14" t="s">
        <v>36</v>
      </c>
      <c r="AB14" s="27">
        <f>AB12-AB11</f>
        <v>7.5461127007446394E-2</v>
      </c>
      <c r="AE14" t="s">
        <v>36</v>
      </c>
      <c r="AF14" s="27">
        <f>AF12-AF11</f>
        <v>7.6983985261099938E-2</v>
      </c>
    </row>
    <row r="15" spans="1:36">
      <c r="G15" t="s">
        <v>37</v>
      </c>
      <c r="H15" s="27">
        <f>H11-H13</f>
        <v>7.1271909824211999E-2</v>
      </c>
      <c r="K15" t="s">
        <v>37</v>
      </c>
      <c r="L15" s="27">
        <f>L11-L13</f>
        <v>0.12607188474825293</v>
      </c>
      <c r="O15" t="s">
        <v>37</v>
      </c>
      <c r="P15" s="27">
        <f>P11-P13</f>
        <v>9.9861929804730604E-2</v>
      </c>
      <c r="S15" t="s">
        <v>37</v>
      </c>
      <c r="T15" s="27">
        <f>T11-T13</f>
        <v>8.6026843174650883E-2</v>
      </c>
      <c r="W15" t="s">
        <v>37</v>
      </c>
      <c r="X15" s="27">
        <f>X11-X13</f>
        <v>8.8714509086812721E-2</v>
      </c>
      <c r="AA15" t="s">
        <v>37</v>
      </c>
      <c r="AB15" s="27">
        <f>AB11-AB13</f>
        <v>8.1623706037387819E-2</v>
      </c>
      <c r="AE15" t="s">
        <v>37</v>
      </c>
      <c r="AF15" s="27">
        <f>AF11-AF13</f>
        <v>8.3408544018367989E-2</v>
      </c>
    </row>
    <row r="16" spans="1:36">
      <c r="G16" t="s">
        <v>38</v>
      </c>
      <c r="H16" s="28">
        <f>AVERAGE(H14:H15)</f>
        <v>6.8900168836018807E-2</v>
      </c>
      <c r="K16" t="s">
        <v>38</v>
      </c>
      <c r="L16" s="28">
        <f>AVERAGE(L14:L15)</f>
        <v>0.11900718235826799</v>
      </c>
      <c r="O16" t="s">
        <v>38</v>
      </c>
      <c r="P16" s="28">
        <f>AVERAGE(P14:P15)</f>
        <v>9.5325334487752322E-2</v>
      </c>
      <c r="S16" t="s">
        <v>38</v>
      </c>
      <c r="T16" s="28">
        <f>AVERAGE(T14:T15)</f>
        <v>8.2617863006339498E-2</v>
      </c>
      <c r="W16" t="s">
        <v>38</v>
      </c>
      <c r="X16" s="28">
        <f>AVERAGE(X14:X15)</f>
        <v>8.5098033194325517E-2</v>
      </c>
      <c r="AA16" t="s">
        <v>38</v>
      </c>
      <c r="AB16" s="28">
        <f>AVERAGE(AB14:AB15)</f>
        <v>7.8542416522417113E-2</v>
      </c>
      <c r="AE16" t="s">
        <v>38</v>
      </c>
      <c r="AF16" s="28">
        <f>AVERAGE(AF14:AF15)</f>
        <v>8.0196264639733963E-2</v>
      </c>
    </row>
    <row r="17" spans="7:32">
      <c r="G17" t="s">
        <v>39</v>
      </c>
      <c r="H17">
        <f>TINV(0.3173,H5)</f>
        <v>1.1105333938140243</v>
      </c>
      <c r="K17" t="s">
        <v>39</v>
      </c>
      <c r="L17">
        <f>TINV(0.3173,L5)</f>
        <v>1.1416549872215624</v>
      </c>
      <c r="O17" t="s">
        <v>39</v>
      </c>
      <c r="P17">
        <f>TINV(0.3173,P5)</f>
        <v>1.1416549872215624</v>
      </c>
      <c r="S17" t="s">
        <v>39</v>
      </c>
      <c r="T17">
        <f>TINV(0.3173,T5)</f>
        <v>1.1416549872215624</v>
      </c>
      <c r="W17" t="s">
        <v>39</v>
      </c>
      <c r="X17">
        <f>TINV(0.3173,X5)</f>
        <v>1.1416549872215624</v>
      </c>
      <c r="AA17" t="s">
        <v>39</v>
      </c>
      <c r="AB17">
        <f>TINV(0.3173,AB5)</f>
        <v>1.1416549872215624</v>
      </c>
      <c r="AE17" t="s">
        <v>39</v>
      </c>
      <c r="AF17">
        <f>TINV(0.3173,AF5)</f>
        <v>1.1416549872215624</v>
      </c>
    </row>
    <row r="18" spans="7:32">
      <c r="G18" t="s">
        <v>40</v>
      </c>
      <c r="H18">
        <f>H17*G3</f>
        <v>2.958477477691647E-2</v>
      </c>
      <c r="K18" t="s">
        <v>40</v>
      </c>
      <c r="L18">
        <f>L17*K3</f>
        <v>4.7634545877649336E-2</v>
      </c>
      <c r="O18" t="s">
        <v>40</v>
      </c>
      <c r="P18">
        <f>P17*O3</f>
        <v>3.876420350920174E-2</v>
      </c>
      <c r="S18" t="s">
        <v>40</v>
      </c>
      <c r="T18">
        <f>T17*S3</f>
        <v>3.3653183240622796E-2</v>
      </c>
      <c r="W18" t="s">
        <v>40</v>
      </c>
      <c r="X18">
        <f>X17*W3</f>
        <v>3.4616026210174823E-2</v>
      </c>
      <c r="AA18" t="s">
        <v>40</v>
      </c>
      <c r="AB18">
        <f>AB17*AA3</f>
        <v>3.1742806090568579E-2</v>
      </c>
      <c r="AE18" t="s">
        <v>40</v>
      </c>
      <c r="AF18">
        <f>AF17*AE3</f>
        <v>3.2376760606805284E-2</v>
      </c>
    </row>
    <row r="19" spans="7:32">
      <c r="G19" t="s">
        <v>41</v>
      </c>
      <c r="H19">
        <f>G2+H18</f>
        <v>1.0553030700725616</v>
      </c>
      <c r="K19" t="s">
        <v>41</v>
      </c>
      <c r="L19">
        <f>K2+L18</f>
        <v>1.0583659186963144</v>
      </c>
      <c r="O19" t="s">
        <v>41</v>
      </c>
      <c r="P19">
        <f>O2+P18</f>
        <v>1.0638933641369939</v>
      </c>
      <c r="S19" t="s">
        <v>41</v>
      </c>
      <c r="T19">
        <f>S2+T18</f>
        <v>1.0597353066290796</v>
      </c>
      <c r="W19" t="s">
        <v>41</v>
      </c>
      <c r="X19">
        <f>W2+X18</f>
        <v>1.0594361306779692</v>
      </c>
      <c r="AA19" t="s">
        <v>41</v>
      </c>
      <c r="AB19">
        <f>AA2+AB18</f>
        <v>1.0495750185202863</v>
      </c>
      <c r="AE19" t="s">
        <v>41</v>
      </c>
      <c r="AF19">
        <f>AE2+AF18</f>
        <v>1.0492159641047598</v>
      </c>
    </row>
    <row r="20" spans="7:32">
      <c r="G20" t="s">
        <v>42</v>
      </c>
      <c r="H20">
        <f>G2-H18</f>
        <v>0.99613352051872872</v>
      </c>
      <c r="K20" t="s">
        <v>42</v>
      </c>
      <c r="L20">
        <f>K2-L18</f>
        <v>0.96309682694101573</v>
      </c>
      <c r="O20" t="s">
        <v>42</v>
      </c>
      <c r="P20">
        <f>O2-P18</f>
        <v>0.9863649571185904</v>
      </c>
      <c r="S20" t="s">
        <v>42</v>
      </c>
      <c r="T20">
        <f>S2-T18</f>
        <v>0.99242894014783389</v>
      </c>
      <c r="W20" t="s">
        <v>42</v>
      </c>
      <c r="X20">
        <f>W2-X18</f>
        <v>0.99020407825761947</v>
      </c>
      <c r="AA20" t="s">
        <v>42</v>
      </c>
      <c r="AB20">
        <f>AA2-AB18</f>
        <v>0.9860894063391491</v>
      </c>
      <c r="AE20" t="s">
        <v>42</v>
      </c>
      <c r="AF20">
        <f>AE2-AF18</f>
        <v>0.98446244289114926</v>
      </c>
    </row>
    <row r="21" spans="7:32">
      <c r="G21" t="s">
        <v>33</v>
      </c>
      <c r="H21" s="27">
        <f>LN(G2)</f>
        <v>2.5393143059785864E-2</v>
      </c>
      <c r="K21" t="s">
        <v>33</v>
      </c>
      <c r="L21" s="27">
        <f>LN(K2)</f>
        <v>1.0674200300081002E-2</v>
      </c>
      <c r="O21" t="s">
        <v>33</v>
      </c>
      <c r="P21" s="27">
        <f>LN(O2)</f>
        <v>2.4818615020309593E-2</v>
      </c>
      <c r="S21" t="s">
        <v>33</v>
      </c>
      <c r="T21" s="27">
        <f>LN(S2)</f>
        <v>2.5747785834308885E-2</v>
      </c>
      <c r="W21" t="s">
        <v>33</v>
      </c>
      <c r="X21" s="27">
        <f>LN(W2)</f>
        <v>2.451708935077062E-2</v>
      </c>
      <c r="AA21" t="s">
        <v>33</v>
      </c>
      <c r="AB21" s="27">
        <f>LN(AA2)</f>
        <v>1.767508374793578E-2</v>
      </c>
      <c r="AE21" t="s">
        <v>33</v>
      </c>
      <c r="AF21" s="27">
        <f>LN(AE2)</f>
        <v>1.6698995911019917E-2</v>
      </c>
    </row>
    <row r="22" spans="7:32">
      <c r="G22" t="s">
        <v>43</v>
      </c>
      <c r="H22" s="27">
        <f>LN(H19)</f>
        <v>5.38279958848022E-2</v>
      </c>
      <c r="K22" t="s">
        <v>43</v>
      </c>
      <c r="L22" s="27">
        <f>LN(L19)</f>
        <v>5.6726132521916064E-2</v>
      </c>
      <c r="O22" t="s">
        <v>43</v>
      </c>
      <c r="P22" s="27">
        <f>LN(P19)</f>
        <v>6.1935164221167273E-2</v>
      </c>
      <c r="S22" t="s">
        <v>43</v>
      </c>
      <c r="T22" s="27">
        <f>LN(T19)</f>
        <v>5.801916621377743E-2</v>
      </c>
      <c r="W22" t="s">
        <v>43</v>
      </c>
      <c r="X22" s="27">
        <f>LN(X19)</f>
        <v>5.7736814396618014E-2</v>
      </c>
      <c r="AA22" t="s">
        <v>43</v>
      </c>
      <c r="AB22" s="27">
        <f>LN(AB19)</f>
        <v>4.8385337971969283E-2</v>
      </c>
      <c r="AE22" t="s">
        <v>43</v>
      </c>
      <c r="AF22" s="27">
        <f>LN(AF19)</f>
        <v>4.8043184396885513E-2</v>
      </c>
    </row>
    <row r="23" spans="7:32">
      <c r="G23" t="s">
        <v>44</v>
      </c>
      <c r="H23" s="27">
        <f>LN(H20)</f>
        <v>-3.8739736366298128E-3</v>
      </c>
      <c r="K23" t="s">
        <v>44</v>
      </c>
      <c r="L23" s="27">
        <f>LN(L20)</f>
        <v>-3.7601325051608868E-2</v>
      </c>
      <c r="O23" t="s">
        <v>44</v>
      </c>
      <c r="P23" s="27">
        <f>LN(P20)</f>
        <v>-1.3728853798559348E-2</v>
      </c>
      <c r="S23" t="s">
        <v>44</v>
      </c>
      <c r="T23" s="27">
        <f>LN(T20)</f>
        <v>-7.5998658123457834E-3</v>
      </c>
      <c r="W23" t="s">
        <v>44</v>
      </c>
      <c r="X23" s="27">
        <f>LN(X20)</f>
        <v>-9.8442174431994534E-3</v>
      </c>
      <c r="AA23" t="s">
        <v>44</v>
      </c>
      <c r="AB23" s="27">
        <f>LN(AB20)</f>
        <v>-1.4008252689949466E-2</v>
      </c>
      <c r="AE23" t="s">
        <v>44</v>
      </c>
      <c r="AF23" s="27">
        <f>LN(AF20)</f>
        <v>-1.5659530039819125E-2</v>
      </c>
    </row>
    <row r="24" spans="7:32">
      <c r="G24" t="s">
        <v>45</v>
      </c>
      <c r="H24" s="27">
        <f>H22-H21</f>
        <v>2.8434852825016337E-2</v>
      </c>
      <c r="K24" t="s">
        <v>45</v>
      </c>
      <c r="L24" s="27">
        <f>L22-L21</f>
        <v>4.6051932221835061E-2</v>
      </c>
      <c r="O24" t="s">
        <v>45</v>
      </c>
      <c r="P24" s="27">
        <f>P22-P21</f>
        <v>3.7116549200857676E-2</v>
      </c>
      <c r="S24" t="s">
        <v>45</v>
      </c>
      <c r="T24" s="27">
        <f>T22-T21</f>
        <v>3.2271380379468542E-2</v>
      </c>
      <c r="W24" t="s">
        <v>45</v>
      </c>
      <c r="X24" s="27">
        <f>X22-X21</f>
        <v>3.3219725045847394E-2</v>
      </c>
      <c r="AA24" t="s">
        <v>45</v>
      </c>
      <c r="AB24" s="27">
        <f>AB22-AB21</f>
        <v>3.0710254224033503E-2</v>
      </c>
      <c r="AE24" t="s">
        <v>45</v>
      </c>
      <c r="AF24" s="27">
        <f>AF22-AF21</f>
        <v>3.1344188485865593E-2</v>
      </c>
    </row>
    <row r="25" spans="7:32">
      <c r="G25" t="s">
        <v>46</v>
      </c>
      <c r="H25" s="27">
        <f>H21-H23</f>
        <v>2.9267116696415678E-2</v>
      </c>
      <c r="K25" t="s">
        <v>46</v>
      </c>
      <c r="L25" s="27">
        <f>L21-L23</f>
        <v>4.8275525351689871E-2</v>
      </c>
      <c r="O25" t="s">
        <v>46</v>
      </c>
      <c r="P25" s="27">
        <f>P21-P23</f>
        <v>3.8547468818868939E-2</v>
      </c>
      <c r="S25" t="s">
        <v>46</v>
      </c>
      <c r="T25" s="27">
        <f>T21-T23</f>
        <v>3.3347651646654666E-2</v>
      </c>
      <c r="W25" t="s">
        <v>46</v>
      </c>
      <c r="X25" s="27">
        <f>X21-X23</f>
        <v>3.4361306793970071E-2</v>
      </c>
      <c r="AA25" t="s">
        <v>46</v>
      </c>
      <c r="AB25" s="27">
        <f>AB21-AB23</f>
        <v>3.1683336437885248E-2</v>
      </c>
      <c r="AE25" t="s">
        <v>46</v>
      </c>
      <c r="AF25" s="27">
        <f>AF21-AF23</f>
        <v>3.2358525950839045E-2</v>
      </c>
    </row>
    <row r="26" spans="7:32">
      <c r="G26" t="s">
        <v>47</v>
      </c>
      <c r="H26" s="28">
        <f>AVERAGE(H24:H25)</f>
        <v>2.8850984760716007E-2</v>
      </c>
      <c r="K26" t="s">
        <v>47</v>
      </c>
      <c r="L26" s="28">
        <f>AVERAGE(L24:L25)</f>
        <v>4.7163728786762463E-2</v>
      </c>
      <c r="O26" t="s">
        <v>47</v>
      </c>
      <c r="P26" s="28">
        <f>AVERAGE(P24:P25)</f>
        <v>3.7832009009863304E-2</v>
      </c>
      <c r="S26" t="s">
        <v>47</v>
      </c>
      <c r="T26" s="28">
        <f>AVERAGE(T24:T25)</f>
        <v>3.2809516013061604E-2</v>
      </c>
      <c r="W26" t="s">
        <v>47</v>
      </c>
      <c r="X26" s="28">
        <f>AVERAGE(X24:X25)</f>
        <v>3.3790515919908733E-2</v>
      </c>
      <c r="AA26" t="s">
        <v>47</v>
      </c>
      <c r="AB26" s="28">
        <f>AVERAGE(AB24:AB25)</f>
        <v>3.1196795330959377E-2</v>
      </c>
      <c r="AE26" t="s">
        <v>47</v>
      </c>
      <c r="AF26" s="28">
        <f>AVERAGE(AF24:AF25)</f>
        <v>3.1851357218352319E-2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V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48" ht="16" thickTop="1" thickBot="1">
      <c r="B1" s="20" t="s">
        <v>26</v>
      </c>
      <c r="C1" s="20" t="s">
        <v>27</v>
      </c>
      <c r="D1" s="20" t="s">
        <v>28</v>
      </c>
      <c r="E1" s="20" t="s">
        <v>10</v>
      </c>
      <c r="F1" s="20" t="s">
        <v>13</v>
      </c>
      <c r="G1" s="24">
        <f>LN(G2)</f>
        <v>2.3089050660651322E-2</v>
      </c>
      <c r="H1" s="25">
        <f>G4</f>
        <v>0.26896316647969787</v>
      </c>
      <c r="I1" t="s">
        <v>10</v>
      </c>
      <c r="J1" t="s">
        <v>13</v>
      </c>
      <c r="K1" s="24">
        <f>LN(K2)</f>
        <v>2.7304119443871001E-2</v>
      </c>
      <c r="L1" s="25">
        <f>K4</f>
        <v>0.29869175222321498</v>
      </c>
      <c r="M1" t="s">
        <v>10</v>
      </c>
      <c r="N1" t="s">
        <v>13</v>
      </c>
      <c r="O1" s="24">
        <f>LN(O2)</f>
        <v>2.618308903964987E-2</v>
      </c>
      <c r="P1" s="25">
        <f>O4</f>
        <v>0.28843764289819473</v>
      </c>
      <c r="Q1" t="s">
        <v>10</v>
      </c>
      <c r="R1" t="s">
        <v>13</v>
      </c>
      <c r="S1" s="24">
        <f>LN(S2)</f>
        <v>1.7301265748914225E-2</v>
      </c>
      <c r="T1" s="25">
        <f>S4</f>
        <v>0.17329144872910329</v>
      </c>
      <c r="U1" t="s">
        <v>10</v>
      </c>
      <c r="V1" t="s">
        <v>13</v>
      </c>
      <c r="W1" s="24">
        <f>LN(W2)</f>
        <v>2.1500681426252239E-2</v>
      </c>
      <c r="X1" s="25">
        <f>W4</f>
        <v>0.23751578122907513</v>
      </c>
      <c r="Y1" t="s">
        <v>10</v>
      </c>
      <c r="Z1" t="s">
        <v>13</v>
      </c>
      <c r="AA1" s="24">
        <f>LN(AA2)</f>
        <v>2.2980364263335315E-2</v>
      </c>
      <c r="AB1" s="25">
        <f>AA4</f>
        <v>0.26550071177827306</v>
      </c>
      <c r="AC1" t="s">
        <v>10</v>
      </c>
      <c r="AD1" t="s">
        <v>13</v>
      </c>
      <c r="AE1" s="24">
        <f>LN(AE2)</f>
        <v>2.2300823480101876E-2</v>
      </c>
      <c r="AF1" s="25">
        <f>AE4</f>
        <v>0.25430830237649499</v>
      </c>
      <c r="AG1" t="s">
        <v>10</v>
      </c>
      <c r="AH1" t="s">
        <v>13</v>
      </c>
      <c r="AI1" s="24">
        <f>LN(AI2)</f>
        <v>2.2243346906641696E-2</v>
      </c>
      <c r="AJ1" s="25">
        <f>AI4</f>
        <v>0.23914234853523303</v>
      </c>
      <c r="AK1" t="s">
        <v>10</v>
      </c>
      <c r="AL1" t="s">
        <v>13</v>
      </c>
      <c r="AM1" s="24">
        <f>LN(AM2)</f>
        <v>1.7490720586252544E-2</v>
      </c>
      <c r="AN1" s="25">
        <f>AM4</f>
        <v>0.18410165502764267</v>
      </c>
      <c r="AO1" t="s">
        <v>10</v>
      </c>
      <c r="AP1" t="s">
        <v>13</v>
      </c>
      <c r="AQ1" s="24">
        <f>LN(AQ2)</f>
        <v>1.7220076416967219E-2</v>
      </c>
      <c r="AR1" s="25">
        <f>AQ4</f>
        <v>0.17527543401910292</v>
      </c>
      <c r="AS1" t="s">
        <v>10</v>
      </c>
      <c r="AT1" t="s">
        <v>13</v>
      </c>
      <c r="AU1" s="24">
        <f>LN(AU2)</f>
        <v>3.8184299654992954E-2</v>
      </c>
      <c r="AV1" s="25">
        <f>AU4</f>
        <v>0.73674746043789252</v>
      </c>
    </row>
    <row r="2" spans="1:48" ht="15" thickTop="1">
      <c r="B2">
        <v>2.7304119443871001E-2</v>
      </c>
      <c r="C2" s="26">
        <v>0.29869175222321487</v>
      </c>
      <c r="D2">
        <v>2.9813456097096762</v>
      </c>
      <c r="E2">
        <v>1963</v>
      </c>
      <c r="F2">
        <v>1.6E-2</v>
      </c>
      <c r="G2">
        <f t="array" ref="G2:H6">LOGEST(F2:F11,E2:E11,TRUE, TRUE)</f>
        <v>1.0233576661659691</v>
      </c>
      <c r="H2">
        <v>2.4066158484517777E-22</v>
      </c>
      <c r="I2">
        <v>1965</v>
      </c>
      <c r="J2">
        <v>1.6E-2</v>
      </c>
      <c r="K2">
        <f t="array" ref="K2:L6">LOGEST(J2:J10,I2:I10,TRUE, TRUE)</f>
        <v>1.0276802928030568</v>
      </c>
      <c r="L2">
        <v>5.3884474472881463E-26</v>
      </c>
      <c r="M2">
        <v>1963</v>
      </c>
      <c r="N2">
        <v>1.6E-2</v>
      </c>
      <c r="O2">
        <f t="array" ref="O2:P6">LOGEST(N2:N10,M2:M10,TRUE, TRUE)</f>
        <v>1.0265288774553949</v>
      </c>
      <c r="P2">
        <v>5.019017812122861E-25</v>
      </c>
      <c r="Q2">
        <v>1963</v>
      </c>
      <c r="R2">
        <v>1.6E-2</v>
      </c>
      <c r="S2">
        <f t="array" ref="S2:T6">LOGEST(R2:R10,Q2:Q10,TRUE, TRUE)</f>
        <v>1.0174517995357508</v>
      </c>
      <c r="T2">
        <v>2.5109078646052778E-17</v>
      </c>
      <c r="U2">
        <v>1963</v>
      </c>
      <c r="V2">
        <v>1.6E-2</v>
      </c>
      <c r="W2">
        <f t="array" ref="W2:X6">LOGEST(V2:V10,U2:U10,TRUE, TRUE)</f>
        <v>1.0217334865731653</v>
      </c>
      <c r="X2">
        <v>5.808125338241155E-21</v>
      </c>
      <c r="Y2">
        <v>1963</v>
      </c>
      <c r="Z2">
        <v>1.6E-2</v>
      </c>
      <c r="AA2">
        <f t="array" ref="AA2:AB6">LOGEST(Z2:Z10,Y2:Y10,TRUE, TRUE)</f>
        <v>1.0232464471521743</v>
      </c>
      <c r="AB2">
        <v>3.0022037776068804E-22</v>
      </c>
      <c r="AC2">
        <v>1963</v>
      </c>
      <c r="AD2">
        <v>1.6E-2</v>
      </c>
      <c r="AE2">
        <f t="array" ref="AE2:AF6">LOGEST(AD2:AD10,AC2:AC10,TRUE, TRUE)</f>
        <v>1.0225513456616897</v>
      </c>
      <c r="AF2">
        <v>1.1205972456931478E-21</v>
      </c>
      <c r="AG2">
        <v>1963</v>
      </c>
      <c r="AH2">
        <v>1.6E-2</v>
      </c>
      <c r="AI2">
        <f t="array" ref="AI2:AJ6">LOGEST(AH2:AH10,AG2:AG10,TRUE, TRUE)</f>
        <v>1.0224925746031497</v>
      </c>
      <c r="AJ2">
        <v>1.2694629799201943E-21</v>
      </c>
      <c r="AK2">
        <v>1963</v>
      </c>
      <c r="AL2">
        <v>1.6E-2</v>
      </c>
      <c r="AM2">
        <f t="array" ref="AM2:AN6">LOGEST(AL2:AL10,AK2:AK10,TRUE, TRUE)</f>
        <v>1.0176445789618522</v>
      </c>
      <c r="AN2">
        <v>1.4716222533182951E-17</v>
      </c>
      <c r="AO2">
        <v>1963</v>
      </c>
      <c r="AP2">
        <v>1.6E-2</v>
      </c>
      <c r="AQ2">
        <f t="array" ref="AQ2:AR6">LOGEST(AP2:AP10,AO2:AO10,TRUE, TRUE)</f>
        <v>1.0173691966571399</v>
      </c>
      <c r="AR2">
        <v>2.5207971100961405E-17</v>
      </c>
      <c r="AS2">
        <v>1963</v>
      </c>
      <c r="AT2">
        <v>1.6E-2</v>
      </c>
      <c r="AU2">
        <f t="array" ref="AU2:AV6">LOGEST(AT2:AT10,AS2:AS10,TRUE, TRUE)</f>
        <v>1.0389226883283924</v>
      </c>
      <c r="AV2">
        <v>2.8519741376743494E-35</v>
      </c>
    </row>
    <row r="3" spans="1:48">
      <c r="B3">
        <v>2.618308903964987E-2</v>
      </c>
      <c r="C3" s="26">
        <v>0.28843764289819485</v>
      </c>
      <c r="D3">
        <v>2.8375074652782555</v>
      </c>
      <c r="E3">
        <v>1965</v>
      </c>
      <c r="F3">
        <v>1.6E-2</v>
      </c>
      <c r="G3">
        <v>1.345811727380198E-2</v>
      </c>
      <c r="H3">
        <v>26.690869569097185</v>
      </c>
      <c r="I3">
        <v>1967</v>
      </c>
      <c r="J3">
        <v>7.0000000000000001E-3</v>
      </c>
      <c r="K3">
        <v>1.5813281899353469E-2</v>
      </c>
      <c r="L3">
        <v>31.397145882504688</v>
      </c>
      <c r="M3">
        <v>1967</v>
      </c>
      <c r="N3">
        <v>7.0000000000000001E-3</v>
      </c>
      <c r="O3">
        <v>1.554362736696871E-2</v>
      </c>
      <c r="P3">
        <v>30.858332006570709</v>
      </c>
      <c r="Q3">
        <v>1965</v>
      </c>
      <c r="R3">
        <v>1.6E-2</v>
      </c>
      <c r="S3">
        <v>1.4282903622213315E-2</v>
      </c>
      <c r="T3">
        <v>28.352308805752784</v>
      </c>
      <c r="U3">
        <v>1965</v>
      </c>
      <c r="V3">
        <v>1.6E-2</v>
      </c>
      <c r="W3">
        <v>1.4560369582516922E-2</v>
      </c>
      <c r="X3">
        <v>28.893458298097602</v>
      </c>
      <c r="Y3">
        <v>1965</v>
      </c>
      <c r="Z3">
        <v>1.6E-2</v>
      </c>
      <c r="AA3">
        <v>1.444676915361333E-2</v>
      </c>
      <c r="AB3">
        <v>28.658438630891503</v>
      </c>
      <c r="AC3">
        <v>1965</v>
      </c>
      <c r="AD3">
        <v>1.6E-2</v>
      </c>
      <c r="AE3">
        <v>1.4433486973473098E-2</v>
      </c>
      <c r="AF3">
        <v>28.614437169005331</v>
      </c>
      <c r="AG3">
        <v>1965</v>
      </c>
      <c r="AH3">
        <v>1.6E-2</v>
      </c>
      <c r="AI3">
        <v>1.499597046328816E-2</v>
      </c>
      <c r="AJ3">
        <v>29.71951066174811</v>
      </c>
      <c r="AK3">
        <v>1965</v>
      </c>
      <c r="AL3">
        <v>1.6E-2</v>
      </c>
      <c r="AM3">
        <v>1.3917071604323388E-2</v>
      </c>
      <c r="AN3">
        <v>27.578196662427835</v>
      </c>
      <c r="AO3">
        <v>1965</v>
      </c>
      <c r="AP3">
        <v>1.6E-2</v>
      </c>
      <c r="AQ3">
        <v>1.4118221599402229E-2</v>
      </c>
      <c r="AR3">
        <v>27.975215229295284</v>
      </c>
      <c r="AS3">
        <v>1965</v>
      </c>
      <c r="AT3">
        <v>1.6E-2</v>
      </c>
      <c r="AU3">
        <v>8.627059046466292E-3</v>
      </c>
      <c r="AV3">
        <v>17.091589015409038</v>
      </c>
    </row>
    <row r="4" spans="1:48" ht="15" thickBot="1">
      <c r="B4">
        <v>1.7301265748914225E-2</v>
      </c>
      <c r="C4" s="26">
        <v>0.17329144872910329</v>
      </c>
      <c r="D4">
        <v>1.4673129233257838</v>
      </c>
      <c r="E4">
        <v>1967</v>
      </c>
      <c r="F4">
        <v>7.0000000000000001E-3</v>
      </c>
      <c r="G4">
        <v>0.26896316647969787</v>
      </c>
      <c r="H4">
        <v>0.62483938444150244</v>
      </c>
      <c r="I4">
        <v>1973</v>
      </c>
      <c r="J4">
        <v>1.0999999999999999E-2</v>
      </c>
      <c r="K4">
        <v>0.29869175222321498</v>
      </c>
      <c r="L4">
        <v>0.65242431910557808</v>
      </c>
      <c r="M4">
        <v>1973</v>
      </c>
      <c r="N4">
        <v>1.0999999999999999E-2</v>
      </c>
      <c r="O4">
        <v>0.28843764289819473</v>
      </c>
      <c r="P4">
        <v>0.65717668945966601</v>
      </c>
      <c r="Q4">
        <v>1973</v>
      </c>
      <c r="R4">
        <v>1.0999999999999999E-2</v>
      </c>
      <c r="S4">
        <v>0.17329144872910329</v>
      </c>
      <c r="T4">
        <v>0.61665102779691638</v>
      </c>
      <c r="U4">
        <v>1967</v>
      </c>
      <c r="V4">
        <v>7.0000000000000001E-3</v>
      </c>
      <c r="W4">
        <v>0.23751578122907513</v>
      </c>
      <c r="X4">
        <v>0.65763888210335264</v>
      </c>
      <c r="Y4">
        <v>1967</v>
      </c>
      <c r="Z4">
        <v>7.0000000000000001E-3</v>
      </c>
      <c r="AA4">
        <v>0.26550071177827306</v>
      </c>
      <c r="AB4">
        <v>0.66768459683938142</v>
      </c>
      <c r="AC4">
        <v>1967</v>
      </c>
      <c r="AD4">
        <v>7.0000000000000001E-3</v>
      </c>
      <c r="AE4">
        <v>0.25430830237649499</v>
      </c>
      <c r="AF4">
        <v>0.66209005716658798</v>
      </c>
      <c r="AG4">
        <v>1967</v>
      </c>
      <c r="AH4">
        <v>7.0000000000000001E-3</v>
      </c>
      <c r="AI4">
        <v>0.23914234853523303</v>
      </c>
      <c r="AJ4">
        <v>0.66619175663470231</v>
      </c>
      <c r="AK4">
        <v>1967</v>
      </c>
      <c r="AL4">
        <v>7.0000000000000001E-3</v>
      </c>
      <c r="AM4">
        <v>0.18410165502764267</v>
      </c>
      <c r="AN4">
        <v>0.60857911198554815</v>
      </c>
      <c r="AO4">
        <v>1967</v>
      </c>
      <c r="AP4">
        <v>7.0000000000000001E-3</v>
      </c>
      <c r="AQ4">
        <v>0.17527543401910292</v>
      </c>
      <c r="AR4">
        <v>0.61186199949358666</v>
      </c>
      <c r="AS4">
        <v>1967</v>
      </c>
      <c r="AT4">
        <v>7.0000000000000001E-3</v>
      </c>
      <c r="AU4">
        <v>0.73674746043789252</v>
      </c>
      <c r="AV4">
        <v>0.36222234743860965</v>
      </c>
    </row>
    <row r="5" spans="1:48" ht="16" thickTop="1" thickBot="1">
      <c r="B5">
        <v>2.1500681426252239E-2</v>
      </c>
      <c r="C5" s="26">
        <v>0.23751578122907513</v>
      </c>
      <c r="D5">
        <v>2.1805178752204815</v>
      </c>
      <c r="E5">
        <v>1973</v>
      </c>
      <c r="F5">
        <v>1.0999999999999999E-2</v>
      </c>
      <c r="G5">
        <v>2.9433610362367966</v>
      </c>
      <c r="H5">
        <v>8</v>
      </c>
      <c r="I5">
        <v>1979</v>
      </c>
      <c r="J5">
        <v>1.6E-2</v>
      </c>
      <c r="K5" s="23">
        <v>2.981345609709678</v>
      </c>
      <c r="L5">
        <v>7</v>
      </c>
      <c r="M5">
        <v>1979</v>
      </c>
      <c r="N5">
        <v>1.6E-2</v>
      </c>
      <c r="O5" s="23">
        <v>2.8375074652782541</v>
      </c>
      <c r="P5">
        <v>7</v>
      </c>
      <c r="Q5">
        <v>1979</v>
      </c>
      <c r="R5">
        <v>1.6E-2</v>
      </c>
      <c r="S5" s="23">
        <v>1.4673129233257838</v>
      </c>
      <c r="T5">
        <v>7</v>
      </c>
      <c r="U5">
        <v>1979</v>
      </c>
      <c r="V5">
        <v>1.6E-2</v>
      </c>
      <c r="W5" s="23">
        <v>2.1805178752204815</v>
      </c>
      <c r="X5">
        <v>7</v>
      </c>
      <c r="Y5">
        <v>1973</v>
      </c>
      <c r="Z5">
        <v>1.0999999999999999E-2</v>
      </c>
      <c r="AA5" s="23">
        <v>2.5303019516158813</v>
      </c>
      <c r="AB5">
        <v>7</v>
      </c>
      <c r="AC5">
        <v>1973</v>
      </c>
      <c r="AD5">
        <v>1.0999999999999999E-2</v>
      </c>
      <c r="AE5" s="23">
        <v>2.3872575252061545</v>
      </c>
      <c r="AF5">
        <v>7</v>
      </c>
      <c r="AG5">
        <v>1973</v>
      </c>
      <c r="AH5">
        <v>1.0999999999999999E-2</v>
      </c>
      <c r="AI5" s="23">
        <v>2.2001440565445232</v>
      </c>
      <c r="AJ5">
        <v>7</v>
      </c>
      <c r="AK5">
        <v>1973</v>
      </c>
      <c r="AL5">
        <v>1.0999999999999999E-2</v>
      </c>
      <c r="AM5" s="23">
        <v>1.5795001830003224</v>
      </c>
      <c r="AN5">
        <v>7</v>
      </c>
      <c r="AO5">
        <v>1973</v>
      </c>
      <c r="AP5">
        <v>1.0999999999999999E-2</v>
      </c>
      <c r="AQ5" s="23">
        <v>1.4876821774727387</v>
      </c>
      <c r="AR5">
        <v>7</v>
      </c>
      <c r="AS5">
        <v>1973</v>
      </c>
      <c r="AT5">
        <v>1.0999999999999999E-2</v>
      </c>
      <c r="AU5" s="23">
        <v>19.590436740491675</v>
      </c>
      <c r="AV5">
        <v>7</v>
      </c>
    </row>
    <row r="6" spans="1:48" ht="15" thickTop="1">
      <c r="B6">
        <v>2.2980364263335315E-2</v>
      </c>
      <c r="C6" s="26">
        <v>0.26550071177827295</v>
      </c>
      <c r="D6">
        <v>2.53030195161588</v>
      </c>
      <c r="E6">
        <v>1979</v>
      </c>
      <c r="F6">
        <v>1.6E-2</v>
      </c>
      <c r="G6">
        <v>1.1491595437400672</v>
      </c>
      <c r="H6">
        <v>3.1233940507938858</v>
      </c>
      <c r="I6">
        <v>1990</v>
      </c>
      <c r="J6">
        <v>2.7E-2</v>
      </c>
      <c r="K6">
        <v>1.2690320954923724</v>
      </c>
      <c r="L6">
        <v>2.9796024451226408</v>
      </c>
      <c r="M6">
        <v>1990</v>
      </c>
      <c r="N6">
        <v>2.7E-2</v>
      </c>
      <c r="O6">
        <v>1.2254661324308489</v>
      </c>
      <c r="P6">
        <v>3.0231684081841643</v>
      </c>
      <c r="Q6">
        <v>1990</v>
      </c>
      <c r="R6">
        <v>2.7E-2</v>
      </c>
      <c r="S6">
        <v>0.55795819670312552</v>
      </c>
      <c r="T6">
        <v>2.6618094305809534</v>
      </c>
      <c r="U6">
        <v>1990</v>
      </c>
      <c r="V6">
        <v>2.7E-2</v>
      </c>
      <c r="W6">
        <v>0.94304977565809844</v>
      </c>
      <c r="X6">
        <v>3.0274222947790319</v>
      </c>
      <c r="Y6">
        <v>1990</v>
      </c>
      <c r="Z6">
        <v>2.7E-2</v>
      </c>
      <c r="AA6">
        <v>1.1280154946190422</v>
      </c>
      <c r="AB6">
        <v>3.1206190459959711</v>
      </c>
      <c r="AC6">
        <v>1979</v>
      </c>
      <c r="AD6">
        <v>1.6E-2</v>
      </c>
      <c r="AE6">
        <v>1.0464859525325987</v>
      </c>
      <c r="AF6">
        <v>3.0685427065919906</v>
      </c>
      <c r="AG6">
        <v>1979</v>
      </c>
      <c r="AH6">
        <v>1.6E-2</v>
      </c>
      <c r="AI6">
        <v>0.97644913848252557</v>
      </c>
      <c r="AJ6">
        <v>3.1066801962562129</v>
      </c>
      <c r="AK6">
        <v>1979</v>
      </c>
      <c r="AL6">
        <v>1.6E-2</v>
      </c>
      <c r="AM6">
        <v>0.58499716967107585</v>
      </c>
      <c r="AN6">
        <v>2.5925797488158282</v>
      </c>
      <c r="AO6">
        <v>1979</v>
      </c>
      <c r="AP6">
        <v>1.6E-2</v>
      </c>
      <c r="AQ6">
        <v>0.55695117351687573</v>
      </c>
      <c r="AR6">
        <v>2.6206257449700283</v>
      </c>
      <c r="AS6">
        <v>1979</v>
      </c>
      <c r="AT6">
        <v>1.6E-2</v>
      </c>
      <c r="AU6">
        <v>2.5703638203441912</v>
      </c>
      <c r="AV6">
        <v>0.91843520288755776</v>
      </c>
    </row>
    <row r="7" spans="1:48">
      <c r="B7">
        <v>2.2300823480101876E-2</v>
      </c>
      <c r="C7" s="26">
        <v>0.25430830237649488</v>
      </c>
      <c r="D7">
        <v>2.3872575252061532</v>
      </c>
      <c r="E7">
        <v>1990</v>
      </c>
      <c r="F7">
        <v>2.7E-2</v>
      </c>
      <c r="G7" t="s">
        <v>29</v>
      </c>
      <c r="H7">
        <f>TINV(0.0455,H5)</f>
        <v>2.3664194997430683</v>
      </c>
      <c r="I7">
        <v>1996</v>
      </c>
      <c r="J7">
        <v>2.8000000000000001E-2</v>
      </c>
      <c r="K7" t="s">
        <v>29</v>
      </c>
      <c r="L7">
        <f>TINV(0.0455,L5)</f>
        <v>2.428809082234241</v>
      </c>
      <c r="M7">
        <v>1996</v>
      </c>
      <c r="N7">
        <v>2.8000000000000001E-2</v>
      </c>
      <c r="O7" t="s">
        <v>29</v>
      </c>
      <c r="P7">
        <f>TINV(0.0455,P5)</f>
        <v>2.428809082234241</v>
      </c>
      <c r="Q7">
        <v>1996</v>
      </c>
      <c r="R7">
        <v>2.8000000000000001E-2</v>
      </c>
      <c r="S7" t="s">
        <v>29</v>
      </c>
      <c r="T7">
        <f>TINV(0.0455,T5)</f>
        <v>2.428809082234241</v>
      </c>
      <c r="U7">
        <v>1996</v>
      </c>
      <c r="V7">
        <v>2.8000000000000001E-2</v>
      </c>
      <c r="W7" t="s">
        <v>29</v>
      </c>
      <c r="X7">
        <f>TINV(0.0455,X5)</f>
        <v>2.428809082234241</v>
      </c>
      <c r="Y7">
        <v>1996</v>
      </c>
      <c r="Z7">
        <v>2.8000000000000001E-2</v>
      </c>
      <c r="AA7" t="s">
        <v>29</v>
      </c>
      <c r="AB7">
        <f>TINV(0.0455,AB5)</f>
        <v>2.428809082234241</v>
      </c>
      <c r="AC7">
        <v>1996</v>
      </c>
      <c r="AD7">
        <v>2.8000000000000001E-2</v>
      </c>
      <c r="AE7" t="s">
        <v>29</v>
      </c>
      <c r="AF7">
        <f>TINV(0.0455,AF5)</f>
        <v>2.428809082234241</v>
      </c>
      <c r="AG7">
        <v>1990</v>
      </c>
      <c r="AH7">
        <v>2.7E-2</v>
      </c>
      <c r="AI7" t="s">
        <v>29</v>
      </c>
      <c r="AJ7">
        <f>TINV(0.0455,AJ5)</f>
        <v>2.428809082234241</v>
      </c>
      <c r="AK7">
        <v>1990</v>
      </c>
      <c r="AL7">
        <v>2.7E-2</v>
      </c>
      <c r="AM7" t="s">
        <v>29</v>
      </c>
      <c r="AN7">
        <f>TINV(0.0455,AN5)</f>
        <v>2.428809082234241</v>
      </c>
      <c r="AO7">
        <v>1990</v>
      </c>
      <c r="AP7">
        <v>2.7E-2</v>
      </c>
      <c r="AQ7" t="s">
        <v>29</v>
      </c>
      <c r="AR7">
        <f>TINV(0.0455,AR5)</f>
        <v>2.428809082234241</v>
      </c>
      <c r="AS7">
        <v>1990</v>
      </c>
      <c r="AT7">
        <v>2.7E-2</v>
      </c>
    </row>
    <row r="8" spans="1:48">
      <c r="B8">
        <v>2.2243346906641696E-2</v>
      </c>
      <c r="C8" s="26">
        <v>0.23914234853523314</v>
      </c>
      <c r="D8">
        <v>2.2001440565445245</v>
      </c>
      <c r="E8">
        <v>1996</v>
      </c>
      <c r="F8">
        <v>2.8000000000000001E-2</v>
      </c>
      <c r="G8" t="s">
        <v>30</v>
      </c>
      <c r="H8">
        <f>H7*G3</f>
        <v>3.1847551146554028E-2</v>
      </c>
      <c r="I8">
        <v>1998</v>
      </c>
      <c r="J8">
        <v>0.05</v>
      </c>
      <c r="K8" t="s">
        <v>30</v>
      </c>
      <c r="L8">
        <f>L7*K3</f>
        <v>3.8407442697080033E-2</v>
      </c>
      <c r="M8">
        <v>1998</v>
      </c>
      <c r="N8">
        <v>0.05</v>
      </c>
      <c r="O8" t="s">
        <v>30</v>
      </c>
      <c r="P8">
        <f>P7*O3</f>
        <v>3.7752503319758303E-2</v>
      </c>
      <c r="Q8">
        <v>1998</v>
      </c>
      <c r="R8">
        <v>0.05</v>
      </c>
      <c r="S8" t="s">
        <v>30</v>
      </c>
      <c r="T8">
        <f>T7*S3</f>
        <v>3.4690446038308037E-2</v>
      </c>
      <c r="U8">
        <v>1998</v>
      </c>
      <c r="V8">
        <v>0.05</v>
      </c>
      <c r="W8" t="s">
        <v>30</v>
      </c>
      <c r="X8">
        <f>X7*W3</f>
        <v>3.5364357882704284E-2</v>
      </c>
      <c r="Y8">
        <v>1998</v>
      </c>
      <c r="Z8">
        <v>0.05</v>
      </c>
      <c r="AA8" t="s">
        <v>30</v>
      </c>
      <c r="AB8">
        <f>AB7*AA3</f>
        <v>3.5088444129237534E-2</v>
      </c>
      <c r="AC8">
        <v>1998</v>
      </c>
      <c r="AD8">
        <v>0.05</v>
      </c>
      <c r="AE8" t="s">
        <v>30</v>
      </c>
      <c r="AF8">
        <f>AF7*AE3</f>
        <v>3.5056184249481065E-2</v>
      </c>
      <c r="AG8">
        <v>1998</v>
      </c>
      <c r="AH8">
        <v>0.05</v>
      </c>
      <c r="AI8" t="s">
        <v>30</v>
      </c>
      <c r="AJ8">
        <f>AJ7*AI3</f>
        <v>3.6422349258150702E-2</v>
      </c>
      <c r="AK8">
        <v>1996</v>
      </c>
      <c r="AL8">
        <v>2.8000000000000001E-2</v>
      </c>
      <c r="AM8" t="s">
        <v>30</v>
      </c>
      <c r="AN8">
        <f>AN7*AM3</f>
        <v>3.3801909910684901E-2</v>
      </c>
      <c r="AO8">
        <v>1996</v>
      </c>
      <c r="AP8">
        <v>2.8000000000000001E-2</v>
      </c>
      <c r="AQ8" t="s">
        <v>30</v>
      </c>
      <c r="AR8">
        <f>AR7*AQ3</f>
        <v>3.4290464845623765E-2</v>
      </c>
      <c r="AS8">
        <v>1996</v>
      </c>
      <c r="AT8">
        <v>2.8000000000000001E-2</v>
      </c>
    </row>
    <row r="9" spans="1:48">
      <c r="B9">
        <v>1.7490720586252544E-2</v>
      </c>
      <c r="C9" s="26">
        <v>0.18410165502764267</v>
      </c>
      <c r="D9">
        <v>1.5795001830003224</v>
      </c>
      <c r="E9">
        <v>1998</v>
      </c>
      <c r="F9">
        <v>0.05</v>
      </c>
      <c r="G9" t="s">
        <v>31</v>
      </c>
      <c r="H9">
        <f>G2+H8</f>
        <v>1.0552052173125233</v>
      </c>
      <c r="I9">
        <v>1999</v>
      </c>
      <c r="J9">
        <v>0.05</v>
      </c>
      <c r="K9" t="s">
        <v>31</v>
      </c>
      <c r="L9">
        <f>K2+L8</f>
        <v>1.0660877355001368</v>
      </c>
      <c r="M9">
        <v>1999</v>
      </c>
      <c r="N9">
        <v>0.05</v>
      </c>
      <c r="O9" t="s">
        <v>31</v>
      </c>
      <c r="P9">
        <f>O2+P8</f>
        <v>1.0642813807751532</v>
      </c>
      <c r="Q9">
        <v>1999</v>
      </c>
      <c r="R9">
        <v>0.05</v>
      </c>
      <c r="S9" t="s">
        <v>31</v>
      </c>
      <c r="T9">
        <f>S2+T8</f>
        <v>1.0521422455740588</v>
      </c>
      <c r="U9">
        <v>1999</v>
      </c>
      <c r="V9">
        <v>0.05</v>
      </c>
      <c r="W9" t="s">
        <v>31</v>
      </c>
      <c r="X9">
        <f>W2+X8</f>
        <v>1.0570978444558696</v>
      </c>
      <c r="Y9">
        <v>1999</v>
      </c>
      <c r="Z9">
        <v>0.05</v>
      </c>
      <c r="AA9" t="s">
        <v>31</v>
      </c>
      <c r="AB9">
        <f>AA2+AB8</f>
        <v>1.0583348912814119</v>
      </c>
      <c r="AC9">
        <v>1999</v>
      </c>
      <c r="AD9">
        <v>0.05</v>
      </c>
      <c r="AE9" t="s">
        <v>31</v>
      </c>
      <c r="AF9">
        <f>AE2+AF8</f>
        <v>1.0576075299111707</v>
      </c>
      <c r="AG9">
        <v>1999</v>
      </c>
      <c r="AH9">
        <v>0.05</v>
      </c>
      <c r="AI9" t="s">
        <v>31</v>
      </c>
      <c r="AJ9">
        <f>AI2+AJ8</f>
        <v>1.0589149238613005</v>
      </c>
      <c r="AK9">
        <v>1999</v>
      </c>
      <c r="AL9">
        <v>0.05</v>
      </c>
      <c r="AM9" t="s">
        <v>31</v>
      </c>
      <c r="AN9">
        <f>AM2+AN8</f>
        <v>1.0514464888725372</v>
      </c>
      <c r="AO9">
        <v>1998</v>
      </c>
      <c r="AP9">
        <v>0.05</v>
      </c>
      <c r="AQ9" t="s">
        <v>31</v>
      </c>
      <c r="AR9">
        <f>AQ2+AR8</f>
        <v>1.0516596615027636</v>
      </c>
      <c r="AS9">
        <v>1998</v>
      </c>
      <c r="AT9">
        <v>0.05</v>
      </c>
    </row>
    <row r="10" spans="1:48">
      <c r="B10">
        <v>1.7220076416967219E-2</v>
      </c>
      <c r="C10" s="26">
        <v>0.17527543401910292</v>
      </c>
      <c r="D10">
        <v>1.4876821774727387</v>
      </c>
      <c r="E10">
        <v>1999</v>
      </c>
      <c r="F10">
        <v>0.05</v>
      </c>
      <c r="G10" t="s">
        <v>32</v>
      </c>
      <c r="H10">
        <f>G2-H8</f>
        <v>0.99151011501941511</v>
      </c>
      <c r="I10">
        <v>2002</v>
      </c>
      <c r="J10">
        <v>8.0000000000000002E-3</v>
      </c>
      <c r="K10" t="s">
        <v>32</v>
      </c>
      <c r="L10">
        <f>K2-L8</f>
        <v>0.98927285010597676</v>
      </c>
      <c r="M10">
        <v>2002</v>
      </c>
      <c r="N10">
        <v>8.0000000000000002E-3</v>
      </c>
      <c r="O10" t="s">
        <v>32</v>
      </c>
      <c r="P10">
        <f>O2-P8</f>
        <v>0.98877637413563657</v>
      </c>
      <c r="Q10">
        <v>2002</v>
      </c>
      <c r="R10">
        <v>8.0000000000000002E-3</v>
      </c>
      <c r="S10" t="s">
        <v>32</v>
      </c>
      <c r="T10">
        <f>S2-T8</f>
        <v>0.98276135349744276</v>
      </c>
      <c r="U10">
        <v>2002</v>
      </c>
      <c r="V10">
        <v>8.0000000000000002E-3</v>
      </c>
      <c r="W10" t="s">
        <v>32</v>
      </c>
      <c r="X10">
        <f>W2-X8</f>
        <v>0.98636912869046101</v>
      </c>
      <c r="Y10">
        <v>2002</v>
      </c>
      <c r="Z10">
        <v>8.0000000000000002E-3</v>
      </c>
      <c r="AA10" t="s">
        <v>32</v>
      </c>
      <c r="AB10">
        <f>AA2-AB8</f>
        <v>0.98815800302293677</v>
      </c>
      <c r="AC10">
        <v>2002</v>
      </c>
      <c r="AD10">
        <v>8.0000000000000002E-3</v>
      </c>
      <c r="AE10" t="s">
        <v>32</v>
      </c>
      <c r="AF10">
        <f>AE2-AF8</f>
        <v>0.98749516141220861</v>
      </c>
      <c r="AG10">
        <v>2002</v>
      </c>
      <c r="AH10">
        <v>8.0000000000000002E-3</v>
      </c>
      <c r="AI10" t="s">
        <v>32</v>
      </c>
      <c r="AJ10">
        <f>AI2-AJ8</f>
        <v>0.986070225344999</v>
      </c>
      <c r="AK10">
        <v>2002</v>
      </c>
      <c r="AL10">
        <v>8.0000000000000002E-3</v>
      </c>
      <c r="AM10" t="s">
        <v>32</v>
      </c>
      <c r="AN10">
        <f>AM2-AN8</f>
        <v>0.98384266905116735</v>
      </c>
      <c r="AO10">
        <v>2002</v>
      </c>
      <c r="AP10">
        <v>8.0000000000000002E-3</v>
      </c>
      <c r="AQ10" t="s">
        <v>32</v>
      </c>
      <c r="AR10">
        <f>AQ2-AR8</f>
        <v>0.98307873181151606</v>
      </c>
      <c r="AS10">
        <v>1999</v>
      </c>
      <c r="AT10">
        <v>0.05</v>
      </c>
    </row>
    <row r="11" spans="1:48">
      <c r="B11">
        <v>3.8184299654992954E-2</v>
      </c>
      <c r="C11" s="26">
        <v>0.73674746043789263</v>
      </c>
      <c r="D11">
        <v>19.59043674049169</v>
      </c>
      <c r="E11">
        <v>2002</v>
      </c>
      <c r="F11">
        <v>8.0000000000000002E-3</v>
      </c>
      <c r="G11" t="s">
        <v>33</v>
      </c>
      <c r="H11" s="27">
        <f>LN(G2)</f>
        <v>2.3089050660651322E-2</v>
      </c>
      <c r="K11" t="s">
        <v>33</v>
      </c>
      <c r="L11" s="27">
        <f>LN(K2)</f>
        <v>2.7304119443871001E-2</v>
      </c>
      <c r="O11" t="s">
        <v>33</v>
      </c>
      <c r="P11" s="27">
        <f>LN(O2)</f>
        <v>2.618308903964987E-2</v>
      </c>
      <c r="S11" t="s">
        <v>33</v>
      </c>
      <c r="T11" s="27">
        <f>LN(S2)</f>
        <v>1.7301265748914225E-2</v>
      </c>
      <c r="W11" t="s">
        <v>33</v>
      </c>
      <c r="X11" s="27">
        <f>LN(W2)</f>
        <v>2.1500681426252239E-2</v>
      </c>
      <c r="AA11" t="s">
        <v>33</v>
      </c>
      <c r="AB11" s="27">
        <f>LN(AA2)</f>
        <v>2.2980364263335315E-2</v>
      </c>
      <c r="AE11" t="s">
        <v>33</v>
      </c>
      <c r="AF11" s="27">
        <f>LN(AE2)</f>
        <v>2.2300823480101876E-2</v>
      </c>
      <c r="AI11" t="s">
        <v>33</v>
      </c>
      <c r="AJ11" s="27">
        <f>LN(AI2)</f>
        <v>2.2243346906641696E-2</v>
      </c>
      <c r="AM11" t="s">
        <v>33</v>
      </c>
      <c r="AN11" s="27">
        <f>LN(AM2)</f>
        <v>1.7490720586252544E-2</v>
      </c>
      <c r="AQ11" t="s">
        <v>33</v>
      </c>
      <c r="AR11" s="27">
        <f>LN(AQ2)</f>
        <v>1.7220076416967219E-2</v>
      </c>
    </row>
    <row r="12" spans="1:48">
      <c r="A12" t="s">
        <v>48</v>
      </c>
      <c r="B12" s="20">
        <f>AVERAGE(B2:B11)</f>
        <v>2.3270878696697892E-2</v>
      </c>
      <c r="C12" s="20">
        <f>AVERAGE(C2:C11)</f>
        <v>0.2853012537254227</v>
      </c>
      <c r="D12" s="20">
        <f>AVERAGE(D2:D11)</f>
        <v>3.9242006507865503</v>
      </c>
      <c r="E12" s="20">
        <f>AVERAGE(E2:E11)</f>
        <v>1983.2</v>
      </c>
      <c r="F12" s="20">
        <f>AVERAGE(F2:F11)</f>
        <v>2.2899999999999997E-2</v>
      </c>
      <c r="G12" t="s">
        <v>34</v>
      </c>
      <c r="H12" s="27">
        <f>LN(H9)</f>
        <v>5.3735266791347915E-2</v>
      </c>
      <c r="K12" t="s">
        <v>34</v>
      </c>
      <c r="L12" s="27">
        <f>LN(L9)</f>
        <v>6.3995625827955607E-2</v>
      </c>
      <c r="O12" t="s">
        <v>34</v>
      </c>
      <c r="P12" s="27">
        <f>LN(P9)</f>
        <v>6.2299811572975636E-2</v>
      </c>
      <c r="S12" t="s">
        <v>34</v>
      </c>
      <c r="T12" s="27">
        <f>LN(T9)</f>
        <v>5.0828319598882087E-2</v>
      </c>
      <c r="W12" t="s">
        <v>34</v>
      </c>
      <c r="X12" s="27">
        <f>LN(X9)</f>
        <v>5.5527270679503221E-2</v>
      </c>
      <c r="AA12" t="s">
        <v>34</v>
      </c>
      <c r="AB12" s="27">
        <f>LN(AB9)</f>
        <v>5.6696815752386401E-2</v>
      </c>
      <c r="AE12" t="s">
        <v>34</v>
      </c>
      <c r="AF12" s="27">
        <f>LN(AF9)</f>
        <v>5.6009309900047502E-2</v>
      </c>
      <c r="AI12" t="s">
        <v>34</v>
      </c>
      <c r="AJ12" s="27">
        <f>LN(AJ9)</f>
        <v>5.7244727094969562E-2</v>
      </c>
      <c r="AM12" t="s">
        <v>34</v>
      </c>
      <c r="AN12" s="27">
        <f>LN(AN9)</f>
        <v>5.0166824587524646E-2</v>
      </c>
      <c r="AQ12" t="s">
        <v>34</v>
      </c>
      <c r="AR12" s="27">
        <f>LN(AR9)</f>
        <v>5.0369546291246882E-2</v>
      </c>
    </row>
    <row r="13" spans="1:48">
      <c r="A13" t="s">
        <v>49</v>
      </c>
      <c r="B13" s="20">
        <f>STDEV(B2:B11)</f>
        <v>6.30724156256709E-3</v>
      </c>
      <c r="C13" s="20">
        <f>STDEV(C2:C11)</f>
        <v>0.16487462460267857</v>
      </c>
      <c r="D13" s="20">
        <f>STDEV(D2:D11)</f>
        <v>5.530614987934098</v>
      </c>
      <c r="E13" s="20">
        <f>STDEV(E2:E11)</f>
        <v>15.476146520084097</v>
      </c>
      <c r="F13" s="20">
        <f>STDEV(F2:F11)</f>
        <v>1.5884653670200755E-2</v>
      </c>
      <c r="G13" t="s">
        <v>35</v>
      </c>
      <c r="H13" s="27">
        <f>LN(H10)</f>
        <v>-8.5261293401682932E-3</v>
      </c>
      <c r="K13" t="s">
        <v>35</v>
      </c>
      <c r="L13" s="27">
        <f>LN(L10)</f>
        <v>-1.0785100569441161E-2</v>
      </c>
      <c r="O13" t="s">
        <v>35</v>
      </c>
      <c r="P13" s="27">
        <f>LN(P10)</f>
        <v>-1.128708603540559E-2</v>
      </c>
      <c r="S13" t="s">
        <v>35</v>
      </c>
      <c r="T13" s="27">
        <f>LN(T10)</f>
        <v>-1.7388961963951611E-2</v>
      </c>
      <c r="W13" t="s">
        <v>35</v>
      </c>
      <c r="X13" s="27">
        <f>LN(X10)</f>
        <v>-1.3724624569794439E-2</v>
      </c>
      <c r="AA13" t="s">
        <v>35</v>
      </c>
      <c r="AB13" s="27">
        <f>LN(AB10)</f>
        <v>-1.1912671932450491E-2</v>
      </c>
      <c r="AE13" t="s">
        <v>35</v>
      </c>
      <c r="AF13" s="27">
        <f>LN(AF10)</f>
        <v>-1.2583682054602469E-2</v>
      </c>
      <c r="AI13" t="s">
        <v>35</v>
      </c>
      <c r="AJ13" s="27">
        <f>LN(AJ10)</f>
        <v>-1.4027704456269547E-2</v>
      </c>
      <c r="AM13" t="s">
        <v>35</v>
      </c>
      <c r="AN13" s="27">
        <f>LN(AN10)</f>
        <v>-1.628928388916347E-2</v>
      </c>
      <c r="AQ13" t="s">
        <v>35</v>
      </c>
      <c r="AR13" s="27">
        <f>LN(AR10)</f>
        <v>-1.7066068642971319E-2</v>
      </c>
    </row>
    <row r="14" spans="1:48">
      <c r="A14" t="s">
        <v>50</v>
      </c>
      <c r="B14" s="20">
        <f>MIN(B2:B11)</f>
        <v>1.7220076416967219E-2</v>
      </c>
      <c r="C14" s="20">
        <f>MIN(C2:C11)</f>
        <v>0.17329144872910329</v>
      </c>
      <c r="D14" s="20">
        <f>MIN(D2:D11)</f>
        <v>1.4673129233257838</v>
      </c>
      <c r="E14" s="20">
        <f>MIN(E2:E11)</f>
        <v>1963</v>
      </c>
      <c r="F14" s="20">
        <f>MIN(F2:F11)</f>
        <v>7.0000000000000001E-3</v>
      </c>
      <c r="G14" t="s">
        <v>36</v>
      </c>
      <c r="H14" s="27">
        <f>H12-H11</f>
        <v>3.0646216130696593E-2</v>
      </c>
      <c r="K14" t="s">
        <v>36</v>
      </c>
      <c r="L14" s="27">
        <f>L12-L11</f>
        <v>3.669150638408461E-2</v>
      </c>
      <c r="O14" t="s">
        <v>36</v>
      </c>
      <c r="P14" s="27">
        <f>P12-P11</f>
        <v>3.6116722533325762E-2</v>
      </c>
      <c r="S14" t="s">
        <v>36</v>
      </c>
      <c r="T14" s="27">
        <f>T12-T11</f>
        <v>3.3527053849967861E-2</v>
      </c>
      <c r="W14" t="s">
        <v>36</v>
      </c>
      <c r="X14" s="27">
        <f>X12-X11</f>
        <v>3.4026589253250986E-2</v>
      </c>
      <c r="AA14" t="s">
        <v>36</v>
      </c>
      <c r="AB14" s="27">
        <f>AB12-AB11</f>
        <v>3.3716451489051086E-2</v>
      </c>
      <c r="AE14" t="s">
        <v>36</v>
      </c>
      <c r="AF14" s="27">
        <f>AF12-AF11</f>
        <v>3.370848641994563E-2</v>
      </c>
      <c r="AI14" t="s">
        <v>36</v>
      </c>
      <c r="AJ14" s="27">
        <f>AJ12-AJ11</f>
        <v>3.5001380188327866E-2</v>
      </c>
      <c r="AM14" t="s">
        <v>36</v>
      </c>
      <c r="AN14" s="27">
        <f>AN12-AN11</f>
        <v>3.2676104001272105E-2</v>
      </c>
      <c r="AQ14" t="s">
        <v>36</v>
      </c>
      <c r="AR14" s="27">
        <f>AR12-AR11</f>
        <v>3.3149469874279663E-2</v>
      </c>
    </row>
    <row r="15" spans="1:48">
      <c r="A15" t="s">
        <v>51</v>
      </c>
      <c r="B15" s="20">
        <f>MAX(B2:B11)</f>
        <v>3.8184299654992954E-2</v>
      </c>
      <c r="C15" s="20">
        <f>MAX(C2:C11)</f>
        <v>0.73674746043789263</v>
      </c>
      <c r="D15" s="20">
        <f>MAX(D2:D11)</f>
        <v>19.59043674049169</v>
      </c>
      <c r="E15" s="20">
        <f>MAX(E2:E11)</f>
        <v>2002</v>
      </c>
      <c r="F15" s="20">
        <f>MAX(F2:F11)</f>
        <v>0.05</v>
      </c>
      <c r="G15" t="s">
        <v>37</v>
      </c>
      <c r="H15" s="27">
        <f>H11-H13</f>
        <v>3.1615180000819615E-2</v>
      </c>
      <c r="K15" t="s">
        <v>37</v>
      </c>
      <c r="L15" s="27">
        <f>L11-L13</f>
        <v>3.8089220013312164E-2</v>
      </c>
      <c r="O15" t="s">
        <v>37</v>
      </c>
      <c r="P15" s="27">
        <f>P11-P13</f>
        <v>3.7470175075055456E-2</v>
      </c>
      <c r="S15" t="s">
        <v>37</v>
      </c>
      <c r="T15" s="27">
        <f>T11-T13</f>
        <v>3.469022771286584E-2</v>
      </c>
      <c r="W15" t="s">
        <v>37</v>
      </c>
      <c r="X15" s="27">
        <f>X11-X13</f>
        <v>3.5225305996046674E-2</v>
      </c>
      <c r="AA15" t="s">
        <v>37</v>
      </c>
      <c r="AB15" s="27">
        <f>AB11-AB13</f>
        <v>3.4893036195785807E-2</v>
      </c>
      <c r="AE15" t="s">
        <v>37</v>
      </c>
      <c r="AF15" s="27">
        <f>AF11-AF13</f>
        <v>3.4884505534704346E-2</v>
      </c>
      <c r="AI15" t="s">
        <v>37</v>
      </c>
      <c r="AJ15" s="27">
        <f>AJ11-AJ13</f>
        <v>3.6271051362911241E-2</v>
      </c>
      <c r="AM15" t="s">
        <v>37</v>
      </c>
      <c r="AN15" s="27">
        <f>AN11-AN13</f>
        <v>3.3780004475416014E-2</v>
      </c>
      <c r="AQ15" t="s">
        <v>37</v>
      </c>
      <c r="AR15" s="27">
        <f>AR11-AR13</f>
        <v>3.4286145059938537E-2</v>
      </c>
    </row>
    <row r="16" spans="1:48">
      <c r="A16" t="s">
        <v>52</v>
      </c>
      <c r="B16" s="20">
        <f>ABS(B15-B14)</f>
        <v>2.0964223238025735E-2</v>
      </c>
      <c r="C16" s="20">
        <f>ABS(C15-C14)</f>
        <v>0.56345601170878934</v>
      </c>
      <c r="D16" s="20">
        <f>ABS(D15-D14)</f>
        <v>18.123123817165904</v>
      </c>
      <c r="E16" s="20">
        <f>ABS(E15-E14)</f>
        <v>39</v>
      </c>
      <c r="F16" s="20">
        <f>ABS(F15-F14)</f>
        <v>4.3000000000000003E-2</v>
      </c>
      <c r="G16" t="s">
        <v>38</v>
      </c>
      <c r="H16" s="28">
        <f>AVERAGE(H14:H15)</f>
        <v>3.1130698065758106E-2</v>
      </c>
      <c r="K16" t="s">
        <v>38</v>
      </c>
      <c r="L16" s="28">
        <f>AVERAGE(L14:L15)</f>
        <v>3.7390363198698387E-2</v>
      </c>
      <c r="O16" t="s">
        <v>38</v>
      </c>
      <c r="P16" s="28">
        <f>AVERAGE(P14:P15)</f>
        <v>3.6793448804190609E-2</v>
      </c>
      <c r="S16" t="s">
        <v>38</v>
      </c>
      <c r="T16" s="28">
        <f>AVERAGE(T14:T15)</f>
        <v>3.410864078141685E-2</v>
      </c>
      <c r="W16" t="s">
        <v>38</v>
      </c>
      <c r="X16" s="28">
        <f>AVERAGE(X14:X15)</f>
        <v>3.462594762464883E-2</v>
      </c>
      <c r="AA16" t="s">
        <v>38</v>
      </c>
      <c r="AB16" s="28">
        <f>AVERAGE(AB14:AB15)</f>
        <v>3.4304743842418446E-2</v>
      </c>
      <c r="AE16" t="s">
        <v>38</v>
      </c>
      <c r="AF16" s="28">
        <f>AVERAGE(AF14:AF15)</f>
        <v>3.4296495977324988E-2</v>
      </c>
      <c r="AI16" t="s">
        <v>38</v>
      </c>
      <c r="AJ16" s="28">
        <f>AVERAGE(AJ14:AJ15)</f>
        <v>3.5636215775619554E-2</v>
      </c>
      <c r="AM16" t="s">
        <v>38</v>
      </c>
      <c r="AN16" s="28">
        <f>AVERAGE(AN14:AN15)</f>
        <v>3.322805423834406E-2</v>
      </c>
      <c r="AQ16" t="s">
        <v>38</v>
      </c>
      <c r="AR16" s="28">
        <f>AVERAGE(AR14:AR15)</f>
        <v>3.3717807467109104E-2</v>
      </c>
    </row>
    <row r="17" spans="1:44">
      <c r="A17" t="s">
        <v>53</v>
      </c>
      <c r="B17" s="20">
        <f>COUNT(B2:B11)</f>
        <v>10</v>
      </c>
      <c r="G17" t="s">
        <v>39</v>
      </c>
      <c r="H17">
        <f>TINV(0.3173,H5)</f>
        <v>1.0665531354182853</v>
      </c>
      <c r="K17" t="s">
        <v>39</v>
      </c>
      <c r="L17">
        <f>TINV(0.3173,L5)</f>
        <v>1.0767385673224843</v>
      </c>
      <c r="O17" t="s">
        <v>39</v>
      </c>
      <c r="P17">
        <f>TINV(0.3173,P5)</f>
        <v>1.0767385673224843</v>
      </c>
      <c r="S17" t="s">
        <v>39</v>
      </c>
      <c r="T17">
        <f>TINV(0.3173,T5)</f>
        <v>1.0767385673224843</v>
      </c>
      <c r="W17" t="s">
        <v>39</v>
      </c>
      <c r="X17">
        <f>TINV(0.3173,X5)</f>
        <v>1.0767385673224843</v>
      </c>
      <c r="AA17" t="s">
        <v>39</v>
      </c>
      <c r="AB17">
        <f>TINV(0.3173,AB5)</f>
        <v>1.0767385673224843</v>
      </c>
      <c r="AE17" t="s">
        <v>39</v>
      </c>
      <c r="AF17">
        <f>TINV(0.3173,AF5)</f>
        <v>1.0767385673224843</v>
      </c>
      <c r="AI17" t="s">
        <v>39</v>
      </c>
      <c r="AJ17">
        <f>TINV(0.3173,AJ5)</f>
        <v>1.0767385673224843</v>
      </c>
      <c r="AM17" t="s">
        <v>39</v>
      </c>
      <c r="AN17">
        <f>TINV(0.3173,AN5)</f>
        <v>1.0767385673224843</v>
      </c>
      <c r="AQ17" t="s">
        <v>39</v>
      </c>
      <c r="AR17">
        <f>TINV(0.3173,AR5)</f>
        <v>1.0767385673224843</v>
      </c>
    </row>
    <row r="18" spans="1:44">
      <c r="G18" t="s">
        <v>40</v>
      </c>
      <c r="H18">
        <f>H17*G3</f>
        <v>1.4353797175200488E-2</v>
      </c>
      <c r="K18" t="s">
        <v>40</v>
      </c>
      <c r="L18">
        <f>L17*K3</f>
        <v>1.7026770496976429E-2</v>
      </c>
      <c r="O18" t="s">
        <v>40</v>
      </c>
      <c r="P18">
        <f>P17*O3</f>
        <v>1.6736423062104447E-2</v>
      </c>
      <c r="S18" t="s">
        <v>40</v>
      </c>
      <c r="T18">
        <f>T17*S3</f>
        <v>1.5378953183387086E-2</v>
      </c>
      <c r="W18" t="s">
        <v>40</v>
      </c>
      <c r="X18">
        <f>X17*W3</f>
        <v>1.567771148396515E-2</v>
      </c>
      <c r="AA18" t="s">
        <v>40</v>
      </c>
      <c r="AB18">
        <f>AB17*AA3</f>
        <v>1.5555393520900277E-2</v>
      </c>
      <c r="AE18" t="s">
        <v>40</v>
      </c>
      <c r="AF18">
        <f>AF17*AE3</f>
        <v>1.5541092085285164E-2</v>
      </c>
      <c r="AI18" t="s">
        <v>40</v>
      </c>
      <c r="AJ18">
        <f>AJ17*AI3</f>
        <v>1.6146739752251185E-2</v>
      </c>
      <c r="AM18" t="s">
        <v>40</v>
      </c>
      <c r="AN18">
        <f>AN17*AM3</f>
        <v>1.4985047740563593E-2</v>
      </c>
      <c r="AQ18" t="s">
        <v>40</v>
      </c>
      <c r="AR18">
        <f>AR17*AQ3</f>
        <v>1.520163369808171E-2</v>
      </c>
    </row>
    <row r="19" spans="1:44">
      <c r="G19" t="s">
        <v>41</v>
      </c>
      <c r="H19">
        <f>G2+H18</f>
        <v>1.0377114633411697</v>
      </c>
      <c r="K19" t="s">
        <v>41</v>
      </c>
      <c r="L19">
        <f>K2+L18</f>
        <v>1.0447070633000333</v>
      </c>
      <c r="O19" t="s">
        <v>41</v>
      </c>
      <c r="P19">
        <f>O2+P18</f>
        <v>1.0432653005174994</v>
      </c>
      <c r="S19" t="s">
        <v>41</v>
      </c>
      <c r="T19">
        <f>S2+T18</f>
        <v>1.0328307527191378</v>
      </c>
      <c r="W19" t="s">
        <v>41</v>
      </c>
      <c r="X19">
        <f>W2+X18</f>
        <v>1.0374111980571306</v>
      </c>
      <c r="AA19" t="s">
        <v>41</v>
      </c>
      <c r="AB19">
        <f>AA2+AB18</f>
        <v>1.0388018406730746</v>
      </c>
      <c r="AE19" t="s">
        <v>41</v>
      </c>
      <c r="AF19">
        <f>AE2+AF18</f>
        <v>1.0380924377469749</v>
      </c>
      <c r="AI19" t="s">
        <v>41</v>
      </c>
      <c r="AJ19">
        <f>AI2+AJ18</f>
        <v>1.0386393143554009</v>
      </c>
      <c r="AM19" t="s">
        <v>41</v>
      </c>
      <c r="AN19">
        <f>AM2+AN18</f>
        <v>1.0326296267024158</v>
      </c>
      <c r="AQ19" t="s">
        <v>41</v>
      </c>
      <c r="AR19">
        <f>AQ2+AR18</f>
        <v>1.0325708303552217</v>
      </c>
    </row>
    <row r="20" spans="1:44">
      <c r="G20" t="s">
        <v>42</v>
      </c>
      <c r="H20">
        <f>G2-H18</f>
        <v>1.0090038689907685</v>
      </c>
      <c r="K20" t="s">
        <v>42</v>
      </c>
      <c r="L20">
        <f>K2-L18</f>
        <v>1.0106535223060804</v>
      </c>
      <c r="O20" t="s">
        <v>42</v>
      </c>
      <c r="P20">
        <f>O2-P18</f>
        <v>1.0097924543932904</v>
      </c>
      <c r="S20" t="s">
        <v>42</v>
      </c>
      <c r="T20">
        <f>S2-T18</f>
        <v>1.0020728463523638</v>
      </c>
      <c r="W20" t="s">
        <v>42</v>
      </c>
      <c r="X20">
        <f>W2-X18</f>
        <v>1.0060557750892001</v>
      </c>
      <c r="AA20" t="s">
        <v>42</v>
      </c>
      <c r="AB20">
        <f>AA2-AB18</f>
        <v>1.007691053631274</v>
      </c>
      <c r="AE20" t="s">
        <v>42</v>
      </c>
      <c r="AF20">
        <f>AE2-AF18</f>
        <v>1.0070102535764045</v>
      </c>
      <c r="AI20" t="s">
        <v>42</v>
      </c>
      <c r="AJ20">
        <f>AI2-AJ18</f>
        <v>1.0063458348508985</v>
      </c>
      <c r="AM20" t="s">
        <v>42</v>
      </c>
      <c r="AN20">
        <f>AM2-AN18</f>
        <v>1.0026595312212887</v>
      </c>
      <c r="AQ20" t="s">
        <v>42</v>
      </c>
      <c r="AR20">
        <f>AQ2-AR18</f>
        <v>1.0021675629590581</v>
      </c>
    </row>
    <row r="21" spans="1:44">
      <c r="G21" t="s">
        <v>33</v>
      </c>
      <c r="H21" s="27">
        <f>LN(G2)</f>
        <v>2.3089050660651322E-2</v>
      </c>
      <c r="K21" t="s">
        <v>33</v>
      </c>
      <c r="L21" s="27">
        <f>LN(K2)</f>
        <v>2.7304119443871001E-2</v>
      </c>
      <c r="O21" t="s">
        <v>33</v>
      </c>
      <c r="P21" s="27">
        <f>LN(O2)</f>
        <v>2.618308903964987E-2</v>
      </c>
      <c r="S21" t="s">
        <v>33</v>
      </c>
      <c r="T21" s="27">
        <f>LN(S2)</f>
        <v>1.7301265748914225E-2</v>
      </c>
      <c r="W21" t="s">
        <v>33</v>
      </c>
      <c r="X21" s="27">
        <f>LN(W2)</f>
        <v>2.1500681426252239E-2</v>
      </c>
      <c r="AA21" t="s">
        <v>33</v>
      </c>
      <c r="AB21" s="27">
        <f>LN(AA2)</f>
        <v>2.2980364263335315E-2</v>
      </c>
      <c r="AE21" t="s">
        <v>33</v>
      </c>
      <c r="AF21" s="27">
        <f>LN(AE2)</f>
        <v>2.2300823480101876E-2</v>
      </c>
      <c r="AI21" t="s">
        <v>33</v>
      </c>
      <c r="AJ21" s="27">
        <f>LN(AI2)</f>
        <v>2.2243346906641696E-2</v>
      </c>
      <c r="AM21" t="s">
        <v>33</v>
      </c>
      <c r="AN21" s="27">
        <f>LN(AM2)</f>
        <v>1.7490720586252544E-2</v>
      </c>
      <c r="AQ21" t="s">
        <v>33</v>
      </c>
      <c r="AR21" s="27">
        <f>LN(AQ2)</f>
        <v>1.7220076416967219E-2</v>
      </c>
    </row>
    <row r="22" spans="1:44">
      <c r="G22" t="s">
        <v>43</v>
      </c>
      <c r="H22" s="27">
        <f>LN(H19)</f>
        <v>3.7017772442098591E-2</v>
      </c>
      <c r="K22" t="s">
        <v>43</v>
      </c>
      <c r="L22" s="27">
        <f>LN(L19)</f>
        <v>4.3736523918236889E-2</v>
      </c>
      <c r="O22" t="s">
        <v>43</v>
      </c>
      <c r="P22" s="27">
        <f>LN(P19)</f>
        <v>4.2355506586146334E-2</v>
      </c>
      <c r="S22" t="s">
        <v>43</v>
      </c>
      <c r="T22" s="27">
        <f>LN(T19)</f>
        <v>3.2303336171228533E-2</v>
      </c>
      <c r="W22" t="s">
        <v>43</v>
      </c>
      <c r="X22" s="27">
        <f>LN(X19)</f>
        <v>3.6728377225400982E-2</v>
      </c>
      <c r="AA22" t="s">
        <v>43</v>
      </c>
      <c r="AB22" s="27">
        <f>LN(AB19)</f>
        <v>3.8067972727368733E-2</v>
      </c>
      <c r="AE22" t="s">
        <v>43</v>
      </c>
      <c r="AF22" s="27">
        <f>LN(AF19)</f>
        <v>3.7384834484792531E-2</v>
      </c>
      <c r="AI22" t="s">
        <v>43</v>
      </c>
      <c r="AJ22" s="27">
        <f>LN(AJ19)</f>
        <v>3.7911504932734125E-2</v>
      </c>
      <c r="AM22" t="s">
        <v>43</v>
      </c>
      <c r="AN22" s="27">
        <f>LN(AN19)</f>
        <v>3.2108584415773328E-2</v>
      </c>
      <c r="AQ22" t="s">
        <v>43</v>
      </c>
      <c r="AR22" s="27">
        <f>LN(AR19)</f>
        <v>3.2051644328423425E-2</v>
      </c>
    </row>
    <row r="23" spans="1:44">
      <c r="G23" t="s">
        <v>44</v>
      </c>
      <c r="H23" s="27">
        <f>LN(H20)</f>
        <v>8.9635758445648517E-3</v>
      </c>
      <c r="K23" t="s">
        <v>44</v>
      </c>
      <c r="L23" s="27">
        <f>LN(L20)</f>
        <v>1.0597173393616091E-2</v>
      </c>
      <c r="O23" t="s">
        <v>44</v>
      </c>
      <c r="P23" s="27">
        <f>LN(P20)</f>
        <v>9.7448190373489001E-3</v>
      </c>
      <c r="S23" t="s">
        <v>44</v>
      </c>
      <c r="T23" s="27">
        <f>LN(T20)</f>
        <v>2.0707009705499312E-3</v>
      </c>
      <c r="W23" t="s">
        <v>44</v>
      </c>
      <c r="X23" s="27">
        <f>LN(X20)</f>
        <v>6.0375125752650145E-3</v>
      </c>
      <c r="AA23" t="s">
        <v>44</v>
      </c>
      <c r="AB23" s="27">
        <f>LN(AB20)</f>
        <v>7.6616282567460265E-3</v>
      </c>
      <c r="AE23" t="s">
        <v>44</v>
      </c>
      <c r="AF23" s="27">
        <f>LN(AF20)</f>
        <v>6.9857959848883587E-3</v>
      </c>
      <c r="AI23" t="s">
        <v>44</v>
      </c>
      <c r="AJ23" s="27">
        <f>LN(AJ20)</f>
        <v>6.3257848190103362E-3</v>
      </c>
      <c r="AM23" t="s">
        <v>44</v>
      </c>
      <c r="AN23" s="27">
        <f>LN(AN20)</f>
        <v>2.6560009260319017E-3</v>
      </c>
      <c r="AQ23" t="s">
        <v>44</v>
      </c>
      <c r="AR23" s="27">
        <f>LN(AR20)</f>
        <v>2.1652171835997392E-3</v>
      </c>
    </row>
    <row r="24" spans="1:44">
      <c r="G24" t="s">
        <v>45</v>
      </c>
      <c r="H24" s="27">
        <f>H22-H21</f>
        <v>1.392872178144727E-2</v>
      </c>
      <c r="K24" t="s">
        <v>45</v>
      </c>
      <c r="L24" s="27">
        <f>L22-L21</f>
        <v>1.6432404474365888E-2</v>
      </c>
      <c r="O24" t="s">
        <v>45</v>
      </c>
      <c r="P24" s="27">
        <f>P22-P21</f>
        <v>1.6172417546496464E-2</v>
      </c>
      <c r="S24" t="s">
        <v>45</v>
      </c>
      <c r="T24" s="27">
        <f>T22-T21</f>
        <v>1.5002070422314308E-2</v>
      </c>
      <c r="W24" t="s">
        <v>45</v>
      </c>
      <c r="X24" s="27">
        <f>X22-X21</f>
        <v>1.5227695799148743E-2</v>
      </c>
      <c r="AA24" t="s">
        <v>45</v>
      </c>
      <c r="AB24" s="27">
        <f>AB22-AB21</f>
        <v>1.5087608464033418E-2</v>
      </c>
      <c r="AE24" t="s">
        <v>45</v>
      </c>
      <c r="AF24" s="27">
        <f>AF22-AF21</f>
        <v>1.5084011004690655E-2</v>
      </c>
      <c r="AI24" t="s">
        <v>45</v>
      </c>
      <c r="AJ24" s="27">
        <f>AJ22-AJ21</f>
        <v>1.5668158026092428E-2</v>
      </c>
      <c r="AM24" t="s">
        <v>45</v>
      </c>
      <c r="AN24" s="27">
        <f>AN22-AN21</f>
        <v>1.4617863829520784E-2</v>
      </c>
      <c r="AQ24" t="s">
        <v>45</v>
      </c>
      <c r="AR24" s="27">
        <f>AR22-AR21</f>
        <v>1.4831567911456206E-2</v>
      </c>
    </row>
    <row r="25" spans="1:44">
      <c r="G25" t="s">
        <v>46</v>
      </c>
      <c r="H25" s="27">
        <f>H21-H23</f>
        <v>1.412547481608647E-2</v>
      </c>
      <c r="K25" t="s">
        <v>46</v>
      </c>
      <c r="L25" s="27">
        <f>L21-L23</f>
        <v>1.6706946050254912E-2</v>
      </c>
      <c r="O25" t="s">
        <v>46</v>
      </c>
      <c r="P25" s="27">
        <f>P21-P23</f>
        <v>1.643827000230097E-2</v>
      </c>
      <c r="S25" t="s">
        <v>46</v>
      </c>
      <c r="T25" s="27">
        <f>T21-T23</f>
        <v>1.5230564778364295E-2</v>
      </c>
      <c r="W25" t="s">
        <v>46</v>
      </c>
      <c r="X25" s="27">
        <f>X21-X23</f>
        <v>1.5463168850987224E-2</v>
      </c>
      <c r="AA25" t="s">
        <v>46</v>
      </c>
      <c r="AB25" s="27">
        <f>AB21-AB23</f>
        <v>1.5318736006589288E-2</v>
      </c>
      <c r="AE25" t="s">
        <v>46</v>
      </c>
      <c r="AF25" s="27">
        <f>AF21-AF23</f>
        <v>1.5315027495213518E-2</v>
      </c>
      <c r="AI25" t="s">
        <v>46</v>
      </c>
      <c r="AJ25" s="27">
        <f>AJ21-AJ23</f>
        <v>1.591756208763136E-2</v>
      </c>
      <c r="AM25" t="s">
        <v>46</v>
      </c>
      <c r="AN25" s="27">
        <f>AN21-AN23</f>
        <v>1.4834719660220642E-2</v>
      </c>
      <c r="AQ25" t="s">
        <v>46</v>
      </c>
      <c r="AR25" s="27">
        <f>AR21-AR23</f>
        <v>1.5054859233367478E-2</v>
      </c>
    </row>
    <row r="26" spans="1:44">
      <c r="G26" t="s">
        <v>47</v>
      </c>
      <c r="H26" s="28">
        <f>AVERAGE(H24:H25)</f>
        <v>1.4027098298766871E-2</v>
      </c>
      <c r="K26" t="s">
        <v>47</v>
      </c>
      <c r="L26" s="28">
        <f>AVERAGE(L24:L25)</f>
        <v>1.6569675262310402E-2</v>
      </c>
      <c r="O26" t="s">
        <v>47</v>
      </c>
      <c r="P26" s="28">
        <f>AVERAGE(P24:P25)</f>
        <v>1.6305343774398719E-2</v>
      </c>
      <c r="S26" t="s">
        <v>47</v>
      </c>
      <c r="T26" s="28">
        <f>AVERAGE(T24:T25)</f>
        <v>1.5116317600339301E-2</v>
      </c>
      <c r="W26" t="s">
        <v>47</v>
      </c>
      <c r="X26" s="28">
        <f>AVERAGE(X24:X25)</f>
        <v>1.5345432325067984E-2</v>
      </c>
      <c r="AA26" t="s">
        <v>47</v>
      </c>
      <c r="AB26" s="28">
        <f>AVERAGE(AB24:AB25)</f>
        <v>1.5203172235311353E-2</v>
      </c>
      <c r="AE26" t="s">
        <v>47</v>
      </c>
      <c r="AF26" s="28">
        <f>AVERAGE(AF24:AF25)</f>
        <v>1.5199519249952087E-2</v>
      </c>
      <c r="AI26" t="s">
        <v>47</v>
      </c>
      <c r="AJ26" s="28">
        <f>AVERAGE(AJ24:AJ25)</f>
        <v>1.5792860056861896E-2</v>
      </c>
      <c r="AM26" t="s">
        <v>47</v>
      </c>
      <c r="AN26" s="28">
        <f>AVERAGE(AN24:AN25)</f>
        <v>1.4726291744870713E-2</v>
      </c>
      <c r="AQ26" t="s">
        <v>47</v>
      </c>
      <c r="AR26" s="28">
        <f>AVERAGE(AR24:AR25)</f>
        <v>1.4943213572411842E-2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1"/>
  <sheetViews>
    <sheetView workbookViewId="0">
      <selection sqref="A1:B11"/>
    </sheetView>
  </sheetViews>
  <sheetFormatPr baseColWidth="10" defaultColWidth="8.83203125" defaultRowHeight="14" x14ac:dyDescent="0"/>
  <sheetData>
    <row r="1" spans="1:2">
      <c r="A1" t="s">
        <v>10</v>
      </c>
      <c r="B1" t="s">
        <v>13</v>
      </c>
    </row>
    <row r="2" spans="1:2">
      <c r="A2">
        <v>1963</v>
      </c>
      <c r="B2">
        <v>1.6E-2</v>
      </c>
    </row>
    <row r="3" spans="1:2">
      <c r="A3">
        <v>1965</v>
      </c>
      <c r="B3">
        <v>1.6E-2</v>
      </c>
    </row>
    <row r="4" spans="1:2">
      <c r="A4">
        <v>1967</v>
      </c>
      <c r="B4">
        <v>7.0000000000000001E-3</v>
      </c>
    </row>
    <row r="5" spans="1:2">
      <c r="A5">
        <v>1973</v>
      </c>
      <c r="B5">
        <v>1.0999999999999999E-2</v>
      </c>
    </row>
    <row r="6" spans="1:2">
      <c r="A6">
        <v>1979</v>
      </c>
      <c r="B6">
        <v>1.6E-2</v>
      </c>
    </row>
    <row r="7" spans="1:2">
      <c r="A7">
        <v>1990</v>
      </c>
      <c r="B7">
        <v>2.7E-2</v>
      </c>
    </row>
    <row r="8" spans="1:2">
      <c r="A8">
        <v>1996</v>
      </c>
      <c r="B8">
        <v>2.8000000000000001E-2</v>
      </c>
    </row>
    <row r="9" spans="1:2">
      <c r="A9">
        <v>1998</v>
      </c>
      <c r="B9">
        <v>0.05</v>
      </c>
    </row>
    <row r="10" spans="1:2">
      <c r="A10">
        <v>1999</v>
      </c>
      <c r="B10">
        <v>0.05</v>
      </c>
    </row>
    <row r="11" spans="1:2">
      <c r="A11">
        <v>2002</v>
      </c>
      <c r="B11">
        <v>8.0000000000000002E-3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52"/>
  <sheetViews>
    <sheetView workbookViewId="0">
      <selection activeCell="N12" sqref="N12"/>
    </sheetView>
  </sheetViews>
  <sheetFormatPr baseColWidth="10" defaultColWidth="8.83203125" defaultRowHeight="14" x14ac:dyDescent="0"/>
  <sheetData>
    <row r="1" spans="1:12">
      <c r="A1" s="20" t="s">
        <v>15</v>
      </c>
    </row>
    <row r="7" spans="1:12">
      <c r="A7" s="12" t="s">
        <v>10</v>
      </c>
      <c r="B7" s="13" t="s">
        <v>13</v>
      </c>
      <c r="G7" s="20" t="s">
        <v>16</v>
      </c>
      <c r="H7" s="20" t="s">
        <v>17</v>
      </c>
      <c r="I7" s="20" t="s">
        <v>18</v>
      </c>
      <c r="J7" s="20" t="s">
        <v>19</v>
      </c>
      <c r="K7" s="20" t="s">
        <v>20</v>
      </c>
      <c r="L7" s="20" t="s">
        <v>21</v>
      </c>
    </row>
    <row r="8" spans="1:12">
      <c r="A8" s="17">
        <v>1963</v>
      </c>
      <c r="B8" s="17">
        <v>1.6E-2</v>
      </c>
      <c r="G8">
        <v>1</v>
      </c>
      <c r="H8" s="21" t="s">
        <v>22</v>
      </c>
      <c r="I8" t="s">
        <v>23</v>
      </c>
      <c r="J8" t="s">
        <v>24</v>
      </c>
      <c r="K8" t="s">
        <v>25</v>
      </c>
    </row>
    <row r="9" spans="1:12">
      <c r="A9" s="17">
        <v>1964</v>
      </c>
      <c r="B9" s="8"/>
    </row>
    <row r="10" spans="1:12">
      <c r="A10" s="17">
        <v>1965</v>
      </c>
      <c r="B10" s="17">
        <v>1.6E-2</v>
      </c>
    </row>
    <row r="11" spans="1:12">
      <c r="A11" s="17">
        <v>1966</v>
      </c>
      <c r="B11" s="8"/>
    </row>
    <row r="12" spans="1:12">
      <c r="A12" s="17">
        <v>1967</v>
      </c>
      <c r="B12" s="17">
        <v>7.0000000000000001E-3</v>
      </c>
    </row>
    <row r="13" spans="1:12">
      <c r="A13" s="17">
        <v>1968</v>
      </c>
      <c r="B13" s="8"/>
    </row>
    <row r="14" spans="1:12">
      <c r="A14" s="17">
        <v>1969</v>
      </c>
      <c r="B14" s="17"/>
    </row>
    <row r="15" spans="1:12">
      <c r="A15" s="17">
        <v>1970</v>
      </c>
      <c r="B15" s="8"/>
    </row>
    <row r="16" spans="1:12">
      <c r="A16" s="17">
        <v>1971</v>
      </c>
      <c r="B16" s="17"/>
    </row>
    <row r="17" spans="1:2">
      <c r="A17" s="17">
        <v>1972</v>
      </c>
      <c r="B17" s="17"/>
    </row>
    <row r="18" spans="1:2">
      <c r="A18" s="17">
        <v>1973</v>
      </c>
      <c r="B18" s="17">
        <v>1.0999999999999999E-2</v>
      </c>
    </row>
    <row r="19" spans="1:2">
      <c r="A19" s="17">
        <v>1974</v>
      </c>
      <c r="B19" s="17"/>
    </row>
    <row r="20" spans="1:2">
      <c r="A20" s="17">
        <v>1975</v>
      </c>
      <c r="B20" s="17"/>
    </row>
    <row r="21" spans="1:2">
      <c r="A21" s="17">
        <v>1976</v>
      </c>
      <c r="B21" s="17"/>
    </row>
    <row r="22" spans="1:2">
      <c r="A22" s="17">
        <v>1976</v>
      </c>
      <c r="B22" s="17"/>
    </row>
    <row r="23" spans="1:2">
      <c r="A23" s="17">
        <v>1977</v>
      </c>
      <c r="B23" s="8"/>
    </row>
    <row r="24" spans="1:2">
      <c r="A24" s="17">
        <v>1978</v>
      </c>
      <c r="B24" s="17"/>
    </row>
    <row r="25" spans="1:2">
      <c r="A25" s="17">
        <v>1979</v>
      </c>
      <c r="B25" s="17">
        <v>1.6E-2</v>
      </c>
    </row>
    <row r="26" spans="1:2">
      <c r="A26" s="17">
        <v>1980</v>
      </c>
      <c r="B26" s="17"/>
    </row>
    <row r="27" spans="1:2">
      <c r="A27" s="17">
        <v>1981</v>
      </c>
      <c r="B27" s="8"/>
    </row>
    <row r="28" spans="1:2">
      <c r="A28" s="17">
        <v>1982</v>
      </c>
      <c r="B28" s="8"/>
    </row>
    <row r="29" spans="1:2">
      <c r="A29" s="17">
        <v>1982</v>
      </c>
      <c r="B29" s="8"/>
    </row>
    <row r="30" spans="1:2">
      <c r="A30" s="17">
        <v>1982</v>
      </c>
      <c r="B30" s="8"/>
    </row>
    <row r="31" spans="1:2">
      <c r="A31" s="17">
        <v>1983</v>
      </c>
      <c r="B31" s="8"/>
    </row>
    <row r="32" spans="1:2">
      <c r="A32" s="17">
        <v>1983</v>
      </c>
      <c r="B32" s="8"/>
    </row>
    <row r="33" spans="1:2">
      <c r="A33" s="17">
        <v>1984</v>
      </c>
      <c r="B33" s="8"/>
    </row>
    <row r="34" spans="1:2">
      <c r="A34" s="17">
        <v>1985</v>
      </c>
      <c r="B34" s="8"/>
    </row>
    <row r="35" spans="1:2">
      <c r="A35" s="17">
        <v>1986</v>
      </c>
      <c r="B35" s="8"/>
    </row>
    <row r="36" spans="1:2">
      <c r="A36" s="17">
        <v>1986</v>
      </c>
      <c r="B36" s="8"/>
    </row>
    <row r="37" spans="1:2">
      <c r="A37" s="17">
        <v>1986</v>
      </c>
      <c r="B37" s="8"/>
    </row>
    <row r="38" spans="1:2">
      <c r="A38" s="17">
        <v>1986</v>
      </c>
      <c r="B38" s="8"/>
    </row>
    <row r="39" spans="1:2">
      <c r="A39" s="17">
        <v>1987</v>
      </c>
      <c r="B39" s="8"/>
    </row>
    <row r="40" spans="1:2">
      <c r="A40" s="17">
        <v>1987</v>
      </c>
      <c r="B40" s="17"/>
    </row>
    <row r="41" spans="1:2">
      <c r="A41" s="17">
        <v>1990</v>
      </c>
      <c r="B41" s="17">
        <v>2.7E-2</v>
      </c>
    </row>
    <row r="42" spans="1:2">
      <c r="A42" s="17">
        <v>1991</v>
      </c>
      <c r="B42" s="8"/>
    </row>
    <row r="43" spans="1:2">
      <c r="A43" s="17">
        <v>1993</v>
      </c>
      <c r="B43" s="8"/>
    </row>
    <row r="44" spans="1:2">
      <c r="A44" s="17">
        <v>1994</v>
      </c>
      <c r="B44" s="8"/>
    </row>
    <row r="45" spans="1:2">
      <c r="A45" s="17">
        <v>1995</v>
      </c>
      <c r="B45" s="8"/>
    </row>
    <row r="46" spans="1:2">
      <c r="A46" s="17">
        <v>1996</v>
      </c>
      <c r="B46" s="17">
        <v>2.8000000000000001E-2</v>
      </c>
    </row>
    <row r="47" spans="1:2">
      <c r="A47" s="17">
        <v>1997</v>
      </c>
      <c r="B47" s="8"/>
    </row>
    <row r="48" spans="1:2">
      <c r="A48" s="17">
        <v>1998</v>
      </c>
      <c r="B48" s="17">
        <v>0.05</v>
      </c>
    </row>
    <row r="49" spans="1:2">
      <c r="A49" s="17">
        <v>1999</v>
      </c>
      <c r="B49" s="17">
        <v>0.05</v>
      </c>
    </row>
    <row r="50" spans="1:2">
      <c r="A50" s="17">
        <v>2000</v>
      </c>
      <c r="B50" s="8"/>
    </row>
    <row r="51" spans="1:2">
      <c r="A51" s="17">
        <v>2001</v>
      </c>
      <c r="B51" s="8"/>
    </row>
    <row r="52" spans="1:2">
      <c r="A52" s="17">
        <v>2002</v>
      </c>
      <c r="B52" s="17">
        <v>8.0000000000000002E-3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103"/>
  <sheetViews>
    <sheetView workbookViewId="0">
      <selection activeCell="O20" sqref="O20"/>
    </sheetView>
  </sheetViews>
  <sheetFormatPr baseColWidth="10" defaultColWidth="8.83203125" defaultRowHeight="14" x14ac:dyDescent="0"/>
  <cols>
    <col min="2" max="2" width="10.6640625" customWidth="1"/>
    <col min="3" max="3" width="9.1640625" customWidth="1"/>
  </cols>
  <sheetData>
    <row r="1" spans="1:9">
      <c r="H1" s="1" t="s">
        <v>0</v>
      </c>
      <c r="I1" s="2">
        <v>1960</v>
      </c>
    </row>
    <row r="2" spans="1:9" ht="28">
      <c r="H2" s="3" t="s">
        <v>1</v>
      </c>
      <c r="I2" s="4">
        <f>G25+((G32-G25)/(F32-F25))*(1960-F25)</f>
        <v>0.96875</v>
      </c>
    </row>
    <row r="3" spans="1:9" ht="24">
      <c r="H3" s="5" t="s">
        <v>2</v>
      </c>
      <c r="I3" s="6">
        <v>70</v>
      </c>
    </row>
    <row r="4" spans="1:9" ht="22">
      <c r="F4" s="32" t="s">
        <v>3</v>
      </c>
      <c r="G4" s="32"/>
      <c r="H4" s="7" t="s">
        <v>4</v>
      </c>
      <c r="I4" s="6">
        <v>8</v>
      </c>
    </row>
    <row r="5" spans="1:9" ht="28">
      <c r="B5" s="33" t="s">
        <v>5</v>
      </c>
      <c r="C5" s="33"/>
      <c r="D5" s="11" t="s">
        <v>11</v>
      </c>
      <c r="F5" s="9"/>
      <c r="G5" s="10"/>
      <c r="H5" s="3" t="s">
        <v>6</v>
      </c>
      <c r="I5" s="6">
        <f>I3*(I4-1)</f>
        <v>490</v>
      </c>
    </row>
    <row r="6" spans="1:9">
      <c r="A6" s="13"/>
      <c r="B6" s="11" t="s">
        <v>7</v>
      </c>
      <c r="C6" s="11" t="s">
        <v>8</v>
      </c>
      <c r="D6" s="13" t="s">
        <v>12</v>
      </c>
      <c r="F6" s="34" t="s">
        <v>9</v>
      </c>
      <c r="G6" s="34"/>
      <c r="H6" s="34" t="s">
        <v>9</v>
      </c>
      <c r="I6" s="34"/>
    </row>
    <row r="7" spans="1:9">
      <c r="A7" s="12" t="s">
        <v>10</v>
      </c>
      <c r="B7" s="13" t="s">
        <v>13</v>
      </c>
      <c r="C7" s="13" t="s">
        <v>13</v>
      </c>
      <c r="D7" s="13" t="s">
        <v>13</v>
      </c>
      <c r="F7" s="14" t="s">
        <v>10</v>
      </c>
      <c r="G7" s="14" t="s">
        <v>14</v>
      </c>
      <c r="H7" s="14" t="s">
        <v>10</v>
      </c>
      <c r="I7" s="14" t="s">
        <v>14</v>
      </c>
    </row>
    <row r="8" spans="1:9">
      <c r="A8" s="15">
        <v>1881</v>
      </c>
      <c r="B8" s="8"/>
      <c r="C8" s="8"/>
      <c r="D8" s="8"/>
      <c r="F8" s="16">
        <f>A8</f>
        <v>1881</v>
      </c>
      <c r="G8" s="19"/>
      <c r="H8" s="8"/>
      <c r="I8" s="8"/>
    </row>
    <row r="9" spans="1:9">
      <c r="A9" s="15">
        <v>1890</v>
      </c>
      <c r="B9" s="8"/>
      <c r="C9" s="8"/>
      <c r="D9" s="8"/>
      <c r="F9" s="16">
        <f t="shared" ref="F9:G76" si="0">A9</f>
        <v>1890</v>
      </c>
      <c r="G9" s="19"/>
      <c r="H9" s="8"/>
      <c r="I9" s="8"/>
    </row>
    <row r="10" spans="1:9">
      <c r="A10" s="17">
        <v>1896</v>
      </c>
      <c r="B10" s="17">
        <v>1E-3</v>
      </c>
      <c r="C10" s="8"/>
      <c r="D10" s="8"/>
      <c r="F10" s="16">
        <f t="shared" si="0"/>
        <v>1896</v>
      </c>
      <c r="G10" s="19">
        <f>B10</f>
        <v>1E-3</v>
      </c>
      <c r="H10" s="8"/>
      <c r="I10" s="8"/>
    </row>
    <row r="11" spans="1:9">
      <c r="A11" s="17">
        <v>1902</v>
      </c>
      <c r="B11" s="17">
        <v>5.0000000000000001E-3</v>
      </c>
      <c r="C11" s="8"/>
      <c r="D11" s="8"/>
      <c r="F11" s="16">
        <f t="shared" si="0"/>
        <v>1902</v>
      </c>
      <c r="G11" s="19">
        <f>B11</f>
        <v>5.0000000000000001E-3</v>
      </c>
      <c r="H11" s="8"/>
      <c r="I11" s="8"/>
    </row>
    <row r="12" spans="1:9">
      <c r="A12" s="17">
        <v>1903</v>
      </c>
      <c r="B12" s="17">
        <v>8.0000000000000002E-3</v>
      </c>
      <c r="C12" s="8"/>
      <c r="D12" s="8"/>
      <c r="F12" s="16">
        <f t="shared" si="0"/>
        <v>1903</v>
      </c>
      <c r="G12" s="19">
        <f>B12</f>
        <v>8.0000000000000002E-3</v>
      </c>
      <c r="H12" s="8"/>
      <c r="I12" s="8"/>
    </row>
    <row r="13" spans="1:9">
      <c r="A13" s="17">
        <v>1904</v>
      </c>
      <c r="B13" s="17"/>
      <c r="C13" s="8"/>
      <c r="D13" s="8"/>
      <c r="F13" s="16">
        <f t="shared" si="0"/>
        <v>1904</v>
      </c>
      <c r="G13" s="19"/>
      <c r="H13" s="8"/>
      <c r="I13" s="8"/>
    </row>
    <row r="14" spans="1:9">
      <c r="A14" s="17">
        <v>1906</v>
      </c>
      <c r="B14" s="17"/>
      <c r="C14" s="8"/>
      <c r="D14" s="8"/>
      <c r="F14" s="16">
        <f t="shared" si="0"/>
        <v>1906</v>
      </c>
      <c r="G14" s="19"/>
      <c r="H14" s="8"/>
      <c r="I14" s="8"/>
    </row>
    <row r="15" spans="1:9">
      <c r="A15" s="17">
        <v>1914</v>
      </c>
      <c r="B15" s="17">
        <v>1.4999999999999999E-2</v>
      </c>
      <c r="C15" s="8"/>
      <c r="D15" s="8"/>
      <c r="F15" s="16">
        <f t="shared" si="0"/>
        <v>1914</v>
      </c>
      <c r="G15" s="19">
        <f t="shared" si="0"/>
        <v>1.4999999999999999E-2</v>
      </c>
      <c r="H15" s="8"/>
      <c r="I15" s="8"/>
    </row>
    <row r="16" spans="1:9">
      <c r="A16" s="17">
        <v>1915</v>
      </c>
      <c r="B16" s="17">
        <v>1.7999999999999999E-2</v>
      </c>
      <c r="C16" s="8"/>
      <c r="D16" s="8"/>
      <c r="F16" s="16">
        <f t="shared" si="0"/>
        <v>1915</v>
      </c>
      <c r="G16" s="19">
        <f t="shared" si="0"/>
        <v>1.7999999999999999E-2</v>
      </c>
      <c r="H16" s="8"/>
      <c r="I16" s="8"/>
    </row>
    <row r="17" spans="1:9">
      <c r="A17" s="17">
        <v>1916</v>
      </c>
      <c r="B17" s="17">
        <v>1.7999999999999999E-2</v>
      </c>
      <c r="C17" s="8"/>
      <c r="D17" s="8"/>
      <c r="F17" s="16">
        <f t="shared" si="0"/>
        <v>1916</v>
      </c>
      <c r="G17" s="19"/>
      <c r="H17" s="8"/>
      <c r="I17" s="8"/>
    </row>
    <row r="18" spans="1:9">
      <c r="A18" s="17">
        <v>1917</v>
      </c>
      <c r="B18" s="17">
        <v>0.02</v>
      </c>
      <c r="C18" s="8"/>
      <c r="D18" s="8"/>
      <c r="F18" s="16">
        <f t="shared" si="0"/>
        <v>1917</v>
      </c>
      <c r="G18" s="19">
        <f t="shared" si="0"/>
        <v>0.02</v>
      </c>
      <c r="H18" s="8"/>
      <c r="I18" s="8"/>
    </row>
    <row r="19" spans="1:9">
      <c r="A19" s="17">
        <v>1918</v>
      </c>
      <c r="B19" s="17">
        <v>2.1000000000000001E-2</v>
      </c>
      <c r="C19" s="8"/>
      <c r="D19" s="8"/>
      <c r="F19" s="16">
        <f t="shared" si="0"/>
        <v>1918</v>
      </c>
      <c r="G19" s="19">
        <f t="shared" si="0"/>
        <v>2.1000000000000001E-2</v>
      </c>
      <c r="H19" s="8"/>
      <c r="I19" s="8"/>
    </row>
    <row r="20" spans="1:9">
      <c r="A20" s="17">
        <v>1919</v>
      </c>
      <c r="B20" s="17"/>
      <c r="C20" s="16">
        <v>5.0000000000000001E-3</v>
      </c>
      <c r="D20" s="8"/>
      <c r="F20" s="16">
        <f t="shared" si="0"/>
        <v>1919</v>
      </c>
      <c r="G20" s="19"/>
      <c r="H20" s="8"/>
      <c r="I20" s="8"/>
    </row>
    <row r="21" spans="1:9">
      <c r="A21" s="17">
        <v>1922</v>
      </c>
      <c r="B21" s="17">
        <v>5.8999999999999997E-2</v>
      </c>
      <c r="C21" s="16"/>
      <c r="D21" s="8"/>
      <c r="F21" s="16">
        <f t="shared" si="0"/>
        <v>1922</v>
      </c>
      <c r="G21" s="19">
        <f t="shared" si="0"/>
        <v>5.8999999999999997E-2</v>
      </c>
      <c r="H21" s="8"/>
      <c r="I21" s="8"/>
    </row>
    <row r="22" spans="1:9">
      <c r="A22" s="17">
        <v>1923</v>
      </c>
      <c r="B22" s="17"/>
      <c r="C22" s="16"/>
      <c r="D22" s="8"/>
      <c r="F22" s="16">
        <f t="shared" si="0"/>
        <v>1923</v>
      </c>
      <c r="G22" s="19"/>
      <c r="H22" s="8"/>
      <c r="I22" s="8"/>
    </row>
    <row r="23" spans="1:9">
      <c r="A23" s="17">
        <v>1925</v>
      </c>
      <c r="B23" s="17">
        <v>7.5999999999999998E-2</v>
      </c>
      <c r="C23" s="16"/>
      <c r="D23" s="8"/>
      <c r="F23" s="16">
        <f t="shared" si="0"/>
        <v>1925</v>
      </c>
      <c r="G23" s="19">
        <f t="shared" si="0"/>
        <v>7.5999999999999998E-2</v>
      </c>
      <c r="H23" s="8"/>
      <c r="I23" s="8"/>
    </row>
    <row r="24" spans="1:9">
      <c r="A24" s="17">
        <v>1927</v>
      </c>
      <c r="B24" s="17"/>
      <c r="C24" s="16">
        <v>1.6E-2</v>
      </c>
      <c r="D24" s="8"/>
      <c r="F24" s="16">
        <f t="shared" si="0"/>
        <v>1927</v>
      </c>
      <c r="G24" s="19"/>
      <c r="H24" s="8"/>
      <c r="I24" s="8"/>
    </row>
    <row r="25" spans="1:9">
      <c r="A25" s="17">
        <v>1929</v>
      </c>
      <c r="B25" s="17"/>
      <c r="C25" s="16"/>
      <c r="D25" s="8"/>
      <c r="F25" s="16">
        <f t="shared" si="0"/>
        <v>1929</v>
      </c>
      <c r="G25" s="19"/>
      <c r="H25" s="8"/>
      <c r="I25" s="8"/>
    </row>
    <row r="26" spans="1:9">
      <c r="A26" s="17">
        <v>1931</v>
      </c>
      <c r="B26" s="17">
        <v>0.22</v>
      </c>
      <c r="C26" s="10">
        <v>2.4E-2</v>
      </c>
      <c r="D26" s="8"/>
      <c r="F26" s="16">
        <f t="shared" si="0"/>
        <v>1931</v>
      </c>
      <c r="G26" s="19">
        <f t="shared" si="0"/>
        <v>0.22</v>
      </c>
      <c r="H26" s="8"/>
      <c r="I26" s="8"/>
    </row>
    <row r="27" spans="1:9">
      <c r="A27" s="17">
        <v>1932</v>
      </c>
      <c r="B27" s="17">
        <v>0.20200000000000001</v>
      </c>
      <c r="C27" s="10"/>
      <c r="D27" s="8"/>
      <c r="F27" s="16">
        <f t="shared" si="0"/>
        <v>1932</v>
      </c>
      <c r="G27" s="19"/>
      <c r="H27" s="8"/>
      <c r="I27" s="8"/>
    </row>
    <row r="28" spans="1:9">
      <c r="A28" s="17">
        <v>1933</v>
      </c>
      <c r="B28" s="17">
        <v>0.24199999999999999</v>
      </c>
      <c r="C28" s="10">
        <v>1.9E-2</v>
      </c>
      <c r="D28" s="8"/>
      <c r="F28" s="16">
        <f t="shared" si="0"/>
        <v>1933</v>
      </c>
      <c r="G28" s="19">
        <f t="shared" si="0"/>
        <v>0.24199999999999999</v>
      </c>
      <c r="H28" s="8"/>
      <c r="I28" s="8"/>
    </row>
    <row r="29" spans="1:9">
      <c r="A29" s="17">
        <v>1934</v>
      </c>
      <c r="B29" s="17">
        <v>0.246</v>
      </c>
      <c r="C29" s="10"/>
      <c r="D29" s="8"/>
      <c r="F29" s="16">
        <f t="shared" si="0"/>
        <v>1934</v>
      </c>
      <c r="G29" s="19">
        <f t="shared" si="0"/>
        <v>0.246</v>
      </c>
      <c r="H29" s="8"/>
      <c r="I29" s="8"/>
    </row>
    <row r="30" spans="1:9">
      <c r="A30" s="17">
        <v>1935</v>
      </c>
      <c r="B30" s="17">
        <v>0.246</v>
      </c>
      <c r="C30" s="10">
        <v>2.1999999999999999E-2</v>
      </c>
      <c r="D30" s="8"/>
      <c r="F30" s="16">
        <f t="shared" si="0"/>
        <v>1935</v>
      </c>
      <c r="G30" s="19"/>
      <c r="H30" s="8"/>
      <c r="I30" s="8"/>
    </row>
    <row r="31" spans="1:9">
      <c r="A31" s="17">
        <v>1936</v>
      </c>
      <c r="B31" s="17">
        <v>0.23599999999999999</v>
      </c>
      <c r="C31" s="10"/>
      <c r="D31" s="8"/>
      <c r="F31" s="16">
        <f t="shared" si="0"/>
        <v>1936</v>
      </c>
      <c r="G31" s="19"/>
      <c r="H31" s="8"/>
      <c r="I31" s="8"/>
    </row>
    <row r="32" spans="1:9">
      <c r="A32" s="17">
        <v>1937</v>
      </c>
      <c r="B32" s="17">
        <v>0.25</v>
      </c>
      <c r="C32" s="10">
        <v>0.03</v>
      </c>
      <c r="D32" s="8"/>
      <c r="F32" s="16">
        <f t="shared" si="0"/>
        <v>1937</v>
      </c>
      <c r="G32" s="19">
        <f t="shared" si="0"/>
        <v>0.25</v>
      </c>
      <c r="H32" s="8"/>
      <c r="I32" s="8"/>
    </row>
    <row r="33" spans="1:9">
      <c r="A33" s="17">
        <v>1938</v>
      </c>
      <c r="B33" s="17">
        <v>0.32100000000000001</v>
      </c>
      <c r="C33" s="10"/>
      <c r="D33" s="8"/>
      <c r="F33" s="16">
        <f t="shared" si="0"/>
        <v>1938</v>
      </c>
      <c r="G33" s="19">
        <f t="shared" si="0"/>
        <v>0.32100000000000001</v>
      </c>
      <c r="H33" s="8"/>
      <c r="I33" s="8"/>
    </row>
    <row r="34" spans="1:9">
      <c r="A34" s="17">
        <v>1939</v>
      </c>
      <c r="B34" s="17">
        <v>0.20599999999999999</v>
      </c>
      <c r="C34" s="10">
        <v>0.02</v>
      </c>
      <c r="D34" s="8"/>
      <c r="F34" s="16">
        <f t="shared" si="0"/>
        <v>1939</v>
      </c>
      <c r="G34" s="19"/>
      <c r="H34" s="8"/>
      <c r="I34" s="8"/>
    </row>
    <row r="35" spans="1:9">
      <c r="A35" s="17">
        <v>1940</v>
      </c>
      <c r="B35" s="17">
        <v>0.19900000000000001</v>
      </c>
      <c r="C35" s="10">
        <v>2.8000000000000001E-2</v>
      </c>
      <c r="D35" s="8"/>
      <c r="F35" s="16">
        <f t="shared" si="0"/>
        <v>1940</v>
      </c>
      <c r="G35" s="19"/>
      <c r="H35" s="8"/>
      <c r="I35" s="8"/>
    </row>
    <row r="36" spans="1:9">
      <c r="A36" s="17">
        <v>1941</v>
      </c>
      <c r="B36" s="17">
        <v>0.20699999999999999</v>
      </c>
      <c r="C36" s="10">
        <v>0.02</v>
      </c>
      <c r="D36" s="8"/>
      <c r="F36" s="16">
        <f t="shared" si="0"/>
        <v>1941</v>
      </c>
      <c r="G36" s="19"/>
      <c r="H36" s="8"/>
      <c r="I36" s="8"/>
    </row>
    <row r="37" spans="1:9">
      <c r="A37" s="17">
        <v>1942</v>
      </c>
      <c r="B37" s="17"/>
      <c r="C37" s="10">
        <v>1.6E-2</v>
      </c>
      <c r="D37" s="8"/>
      <c r="F37" s="16">
        <f t="shared" si="0"/>
        <v>1942</v>
      </c>
      <c r="G37" s="19"/>
      <c r="H37" s="8"/>
      <c r="I37" s="8"/>
    </row>
    <row r="38" spans="1:9">
      <c r="A38" s="17">
        <v>1943</v>
      </c>
      <c r="B38" s="17"/>
      <c r="C38" s="10">
        <v>1.7000000000000001E-2</v>
      </c>
      <c r="D38" s="8"/>
      <c r="F38" s="16">
        <f t="shared" si="0"/>
        <v>1943</v>
      </c>
      <c r="G38" s="19"/>
      <c r="H38" s="8"/>
      <c r="I38" s="8"/>
    </row>
    <row r="39" spans="1:9">
      <c r="A39" s="17">
        <v>1944</v>
      </c>
      <c r="B39" s="17"/>
      <c r="C39" s="10">
        <v>1.4E-2</v>
      </c>
      <c r="D39" s="8"/>
      <c r="F39" s="16">
        <f t="shared" si="0"/>
        <v>1944</v>
      </c>
      <c r="G39" s="19"/>
      <c r="H39" s="8"/>
      <c r="I39" s="8"/>
    </row>
    <row r="40" spans="1:9">
      <c r="A40" s="17">
        <v>1945</v>
      </c>
      <c r="B40" s="17"/>
      <c r="C40" s="10">
        <v>1.2999999999999999E-2</v>
      </c>
      <c r="D40" s="8"/>
      <c r="F40" s="16">
        <f t="shared" si="0"/>
        <v>1945</v>
      </c>
      <c r="G40" s="19"/>
      <c r="H40" s="8"/>
      <c r="I40" s="8"/>
    </row>
    <row r="41" spans="1:9">
      <c r="A41" s="17">
        <v>1946</v>
      </c>
      <c r="B41" s="17">
        <v>0.16200000000000001</v>
      </c>
      <c r="C41" s="8"/>
      <c r="D41" s="8"/>
      <c r="F41" s="16">
        <f t="shared" si="0"/>
        <v>1946</v>
      </c>
      <c r="G41" s="19"/>
      <c r="H41" s="8"/>
      <c r="I41" s="8"/>
    </row>
    <row r="42" spans="1:9">
      <c r="A42" s="17">
        <v>1947</v>
      </c>
      <c r="B42" s="17">
        <v>0.16500000000000001</v>
      </c>
      <c r="C42" s="8"/>
      <c r="D42" s="8"/>
      <c r="F42" s="16">
        <f t="shared" si="0"/>
        <v>1947</v>
      </c>
      <c r="G42" s="19"/>
      <c r="H42" s="8"/>
      <c r="I42" s="8"/>
    </row>
    <row r="43" spans="1:9">
      <c r="A43" s="17">
        <v>1948</v>
      </c>
      <c r="B43" s="17">
        <v>0.152</v>
      </c>
      <c r="C43" s="8"/>
      <c r="D43" s="8"/>
      <c r="F43" s="16">
        <f t="shared" si="0"/>
        <v>1948</v>
      </c>
      <c r="G43" s="19"/>
      <c r="H43" s="8"/>
      <c r="I43" s="8"/>
    </row>
    <row r="44" spans="1:9">
      <c r="A44" s="17">
        <v>1949</v>
      </c>
      <c r="B44" s="17">
        <v>0.154</v>
      </c>
      <c r="C44" s="8"/>
      <c r="D44" s="8"/>
      <c r="F44" s="16">
        <f t="shared" si="0"/>
        <v>1949</v>
      </c>
      <c r="G44" s="19"/>
      <c r="H44" s="8"/>
      <c r="I44" s="8"/>
    </row>
    <row r="45" spans="1:9">
      <c r="A45" s="17">
        <v>1950</v>
      </c>
      <c r="B45" s="17">
        <v>0.161</v>
      </c>
      <c r="C45" s="8"/>
      <c r="D45" s="8"/>
      <c r="F45" s="16">
        <f t="shared" si="0"/>
        <v>1950</v>
      </c>
      <c r="G45" s="19"/>
      <c r="H45" s="8"/>
      <c r="I45" s="8"/>
    </row>
    <row r="46" spans="1:9">
      <c r="A46" s="17">
        <v>1951</v>
      </c>
      <c r="B46" s="17">
        <v>0.159</v>
      </c>
      <c r="C46" s="8"/>
      <c r="D46" s="8"/>
      <c r="F46" s="16">
        <f t="shared" si="0"/>
        <v>1951</v>
      </c>
      <c r="G46" s="19"/>
      <c r="H46" s="8"/>
      <c r="I46" s="8"/>
    </row>
    <row r="47" spans="1:9">
      <c r="A47" s="17">
        <v>1952</v>
      </c>
      <c r="B47" s="17">
        <v>0.16</v>
      </c>
      <c r="C47" s="8"/>
      <c r="D47" s="8"/>
      <c r="F47" s="16">
        <f t="shared" si="0"/>
        <v>1952</v>
      </c>
      <c r="G47" s="19"/>
      <c r="H47" s="8"/>
      <c r="I47" s="8"/>
    </row>
    <row r="48" spans="1:9">
      <c r="A48" s="17">
        <v>1953</v>
      </c>
      <c r="B48" s="17">
        <v>0.161</v>
      </c>
      <c r="C48" s="8"/>
      <c r="D48" s="8"/>
      <c r="F48" s="16">
        <f t="shared" si="0"/>
        <v>1953</v>
      </c>
      <c r="G48" s="19"/>
      <c r="H48" s="8"/>
      <c r="I48" s="8"/>
    </row>
    <row r="49" spans="1:9">
      <c r="A49" s="17">
        <v>1954</v>
      </c>
      <c r="B49" s="17">
        <v>0.18</v>
      </c>
      <c r="C49" s="8"/>
      <c r="D49" s="8"/>
      <c r="F49" s="16">
        <f t="shared" si="0"/>
        <v>1954</v>
      </c>
      <c r="G49" s="19"/>
      <c r="H49" s="8"/>
      <c r="I49" s="8"/>
    </row>
    <row r="50" spans="1:9">
      <c r="A50" s="17">
        <v>1955</v>
      </c>
      <c r="B50" s="17">
        <v>0.22800000000000001</v>
      </c>
      <c r="C50" s="8"/>
      <c r="D50" s="8"/>
      <c r="F50" s="16">
        <f t="shared" si="0"/>
        <v>1955</v>
      </c>
      <c r="G50" s="19">
        <f t="shared" si="0"/>
        <v>0.22800000000000001</v>
      </c>
      <c r="H50" s="8"/>
      <c r="I50" s="8"/>
    </row>
    <row r="51" spans="1:9">
      <c r="A51" s="17">
        <v>1956</v>
      </c>
      <c r="B51" s="17">
        <v>0.26800000000000002</v>
      </c>
      <c r="C51" s="8"/>
      <c r="D51" s="8"/>
      <c r="F51" s="16">
        <f t="shared" si="0"/>
        <v>1956</v>
      </c>
      <c r="G51" s="19">
        <f t="shared" si="0"/>
        <v>0.26800000000000002</v>
      </c>
      <c r="H51" s="8"/>
      <c r="I51" s="8"/>
    </row>
    <row r="52" spans="1:9">
      <c r="A52" s="17">
        <v>1957</v>
      </c>
      <c r="B52" s="17">
        <v>0.28899999999999998</v>
      </c>
      <c r="C52" s="17"/>
      <c r="D52" s="8"/>
      <c r="F52" s="16">
        <f t="shared" si="0"/>
        <v>1957</v>
      </c>
      <c r="G52" s="19">
        <f t="shared" si="0"/>
        <v>0.28899999999999998</v>
      </c>
      <c r="H52" s="8"/>
      <c r="I52" s="8"/>
    </row>
    <row r="53" spans="1:9">
      <c r="A53" s="17">
        <v>1958</v>
      </c>
      <c r="B53" s="17">
        <v>0.32</v>
      </c>
      <c r="C53" s="8"/>
      <c r="D53" s="8"/>
      <c r="F53" s="16">
        <f t="shared" si="0"/>
        <v>1958</v>
      </c>
      <c r="G53" s="19">
        <f t="shared" si="0"/>
        <v>0.32</v>
      </c>
      <c r="H53" s="8"/>
      <c r="I53" s="8"/>
    </row>
    <row r="54" spans="1:9">
      <c r="A54" s="17">
        <v>1959</v>
      </c>
      <c r="B54" s="17">
        <v>0.307</v>
      </c>
      <c r="C54" s="8"/>
      <c r="D54" s="8"/>
      <c r="F54" s="16">
        <f t="shared" si="0"/>
        <v>1959</v>
      </c>
      <c r="G54" s="19"/>
      <c r="H54" s="8"/>
      <c r="I54" s="8"/>
    </row>
    <row r="55" spans="1:9">
      <c r="A55" s="17">
        <v>1960</v>
      </c>
      <c r="B55" s="17">
        <v>0.29399999999999998</v>
      </c>
      <c r="C55" s="8"/>
      <c r="D55" s="8"/>
      <c r="F55" s="16">
        <f t="shared" si="0"/>
        <v>1960</v>
      </c>
      <c r="G55" s="19"/>
      <c r="H55" s="8"/>
      <c r="I55" s="8"/>
    </row>
    <row r="56" spans="1:9">
      <c r="A56" s="17">
        <v>1961</v>
      </c>
      <c r="B56" s="17">
        <v>0.27600000000000002</v>
      </c>
      <c r="C56" s="8"/>
      <c r="D56" s="8"/>
      <c r="F56" s="16">
        <f t="shared" si="0"/>
        <v>1961</v>
      </c>
      <c r="G56" s="19"/>
      <c r="H56" s="8"/>
      <c r="I56" s="8"/>
    </row>
    <row r="57" spans="1:9">
      <c r="A57" s="17">
        <v>1962</v>
      </c>
      <c r="B57" s="17"/>
      <c r="C57" s="8"/>
      <c r="D57" s="8"/>
      <c r="F57" s="16">
        <f t="shared" si="0"/>
        <v>1962</v>
      </c>
      <c r="G57" s="19"/>
      <c r="H57" s="8"/>
      <c r="I57" s="8"/>
    </row>
    <row r="58" spans="1:9">
      <c r="A58" s="17">
        <v>1963</v>
      </c>
      <c r="B58" s="17"/>
      <c r="C58" s="8"/>
      <c r="D58" s="17">
        <v>1.6E-2</v>
      </c>
      <c r="F58" s="16">
        <f t="shared" si="0"/>
        <v>1963</v>
      </c>
      <c r="G58" s="19"/>
      <c r="H58" s="8"/>
      <c r="I58" s="8"/>
    </row>
    <row r="59" spans="1:9">
      <c r="A59" s="17">
        <v>1964</v>
      </c>
      <c r="B59" s="17"/>
      <c r="C59" s="8"/>
      <c r="D59" s="8"/>
      <c r="F59" s="16">
        <f t="shared" si="0"/>
        <v>1964</v>
      </c>
      <c r="G59" s="19"/>
      <c r="H59" s="8"/>
      <c r="I59" s="8"/>
    </row>
    <row r="60" spans="1:9">
      <c r="A60" s="17">
        <v>1965</v>
      </c>
      <c r="B60" s="17"/>
      <c r="C60" s="8"/>
      <c r="D60" s="17">
        <v>1.6E-2</v>
      </c>
      <c r="F60" s="16">
        <f t="shared" si="0"/>
        <v>1965</v>
      </c>
      <c r="G60" s="19"/>
      <c r="H60" s="8"/>
      <c r="I60" s="8"/>
    </row>
    <row r="61" spans="1:9">
      <c r="A61" s="17">
        <v>1966</v>
      </c>
      <c r="B61" s="17"/>
      <c r="C61" s="8"/>
      <c r="D61" s="8"/>
      <c r="F61" s="16">
        <f t="shared" si="0"/>
        <v>1966</v>
      </c>
      <c r="G61" s="19"/>
      <c r="H61" s="8"/>
      <c r="I61" s="8"/>
    </row>
    <row r="62" spans="1:9">
      <c r="A62" s="17">
        <v>1967</v>
      </c>
      <c r="B62" s="17"/>
      <c r="C62" s="8"/>
      <c r="D62" s="17">
        <v>7.0000000000000001E-3</v>
      </c>
      <c r="F62" s="16">
        <f t="shared" si="0"/>
        <v>1967</v>
      </c>
      <c r="G62" s="19"/>
      <c r="H62" s="8"/>
      <c r="I62" s="8"/>
    </row>
    <row r="63" spans="1:9">
      <c r="A63" s="17">
        <v>1968</v>
      </c>
      <c r="B63" s="17"/>
      <c r="C63" s="8"/>
      <c r="D63" s="8"/>
      <c r="F63" s="16">
        <f t="shared" si="0"/>
        <v>1968</v>
      </c>
      <c r="G63" s="19"/>
      <c r="H63" s="8"/>
      <c r="I63" s="8"/>
    </row>
    <row r="64" spans="1:9">
      <c r="A64" s="17">
        <v>1969</v>
      </c>
      <c r="B64" s="17"/>
      <c r="C64" s="8"/>
      <c r="D64" s="17"/>
      <c r="F64" s="16">
        <f t="shared" si="0"/>
        <v>1969</v>
      </c>
      <c r="G64" s="19"/>
      <c r="H64" s="8"/>
      <c r="I64" s="8"/>
    </row>
    <row r="65" spans="1:9">
      <c r="A65" s="17">
        <v>1970</v>
      </c>
      <c r="B65" s="17">
        <v>0.46400000000000002</v>
      </c>
      <c r="C65" s="8"/>
      <c r="D65" s="8"/>
      <c r="F65" s="16">
        <f t="shared" si="0"/>
        <v>1970</v>
      </c>
      <c r="G65" s="19">
        <f t="shared" si="0"/>
        <v>0.46400000000000002</v>
      </c>
      <c r="H65" s="8"/>
      <c r="I65" s="8"/>
    </row>
    <row r="66" spans="1:9">
      <c r="A66" s="17">
        <v>1971</v>
      </c>
      <c r="B66" s="17">
        <v>0.47299999999999998</v>
      </c>
      <c r="C66" s="8"/>
      <c r="D66" s="17"/>
      <c r="F66" s="16">
        <f t="shared" si="0"/>
        <v>1971</v>
      </c>
      <c r="G66" s="19">
        <f t="shared" si="0"/>
        <v>0.47299999999999998</v>
      </c>
      <c r="H66" s="8"/>
      <c r="I66" s="8"/>
    </row>
    <row r="67" spans="1:9">
      <c r="A67" s="17">
        <v>1972</v>
      </c>
      <c r="B67" s="17">
        <v>0.34</v>
      </c>
      <c r="C67" s="8"/>
      <c r="D67" s="17"/>
      <c r="F67" s="16">
        <f t="shared" si="0"/>
        <v>1972</v>
      </c>
      <c r="G67" s="19"/>
      <c r="H67" s="8"/>
      <c r="I67" s="8"/>
    </row>
    <row r="68" spans="1:9">
      <c r="A68" s="17">
        <v>1973</v>
      </c>
      <c r="B68" s="17">
        <v>0.318</v>
      </c>
      <c r="C68" s="8"/>
      <c r="D68" s="17">
        <v>1.0999999999999999E-2</v>
      </c>
      <c r="F68" s="16">
        <f t="shared" si="0"/>
        <v>1973</v>
      </c>
      <c r="G68" s="19"/>
      <c r="H68" s="8"/>
      <c r="I68" s="8"/>
    </row>
    <row r="69" spans="1:9">
      <c r="A69" s="17">
        <v>1974</v>
      </c>
      <c r="B69" s="17"/>
      <c r="C69" s="8"/>
      <c r="D69" s="17"/>
      <c r="F69" s="16">
        <f t="shared" si="0"/>
        <v>1974</v>
      </c>
      <c r="G69" s="19"/>
      <c r="H69" s="8"/>
      <c r="I69" s="8"/>
    </row>
    <row r="70" spans="1:9">
      <c r="A70" s="17">
        <v>1975</v>
      </c>
      <c r="B70" s="17">
        <v>0.22</v>
      </c>
      <c r="C70" s="8"/>
      <c r="D70" s="17"/>
      <c r="F70" s="16">
        <f t="shared" si="0"/>
        <v>1975</v>
      </c>
      <c r="G70" s="19"/>
      <c r="H70" s="8"/>
      <c r="I70" s="8"/>
    </row>
    <row r="71" spans="1:9">
      <c r="A71" s="17">
        <v>1976</v>
      </c>
      <c r="B71" s="17"/>
      <c r="C71" s="8"/>
      <c r="D71" s="17"/>
      <c r="F71" s="16">
        <f t="shared" si="0"/>
        <v>1976</v>
      </c>
      <c r="G71" s="19"/>
      <c r="H71" s="8"/>
      <c r="I71" s="8"/>
    </row>
    <row r="72" spans="1:9">
      <c r="A72" s="17">
        <v>1976</v>
      </c>
      <c r="B72" s="17"/>
      <c r="C72" s="8"/>
      <c r="D72" s="17"/>
      <c r="F72" s="16">
        <f t="shared" si="0"/>
        <v>1976</v>
      </c>
      <c r="G72" s="19"/>
      <c r="H72" s="8"/>
      <c r="I72" s="8"/>
    </row>
    <row r="73" spans="1:9">
      <c r="A73" s="17">
        <v>1977</v>
      </c>
      <c r="B73" s="17">
        <v>0.21099999999999999</v>
      </c>
      <c r="C73" s="8"/>
      <c r="D73" s="8"/>
      <c r="F73" s="16">
        <f t="shared" si="0"/>
        <v>1977</v>
      </c>
      <c r="G73" s="19"/>
      <c r="H73" s="8"/>
      <c r="I73" s="8"/>
    </row>
    <row r="74" spans="1:9">
      <c r="A74" s="17">
        <v>1978</v>
      </c>
      <c r="B74" s="17">
        <v>0.23300000000000001</v>
      </c>
      <c r="C74" s="8"/>
      <c r="D74" s="17"/>
      <c r="F74" s="16">
        <f t="shared" si="0"/>
        <v>1978</v>
      </c>
      <c r="G74" s="19"/>
      <c r="H74" s="8"/>
      <c r="I74" s="8"/>
    </row>
    <row r="75" spans="1:9">
      <c r="A75" s="17">
        <v>1979</v>
      </c>
      <c r="B75" s="17">
        <v>0.224</v>
      </c>
      <c r="C75" s="8"/>
      <c r="D75" s="17">
        <v>1.6E-2</v>
      </c>
      <c r="F75" s="16">
        <f t="shared" si="0"/>
        <v>1979</v>
      </c>
      <c r="G75" s="19"/>
      <c r="H75" s="8"/>
      <c r="I75" s="8"/>
    </row>
    <row r="76" spans="1:9">
      <c r="A76" s="17">
        <v>1980</v>
      </c>
      <c r="B76" s="17">
        <v>0.183</v>
      </c>
      <c r="C76" s="8"/>
      <c r="D76" s="17"/>
      <c r="F76" s="16">
        <f t="shared" si="0"/>
        <v>1980</v>
      </c>
      <c r="G76" s="19"/>
      <c r="H76" s="8"/>
      <c r="I76" s="8"/>
    </row>
    <row r="77" spans="1:9">
      <c r="A77" s="17">
        <v>1981</v>
      </c>
      <c r="B77" s="17">
        <v>0.185</v>
      </c>
      <c r="C77" s="8"/>
      <c r="D77" s="8"/>
      <c r="F77" s="16">
        <f t="shared" ref="F77:F102" si="1">A77</f>
        <v>1981</v>
      </c>
      <c r="G77" s="19"/>
      <c r="H77" s="8"/>
      <c r="I77" s="8"/>
    </row>
    <row r="78" spans="1:9">
      <c r="A78" s="17">
        <v>1982</v>
      </c>
      <c r="B78" s="17">
        <v>0.20599999999999999</v>
      </c>
      <c r="C78" s="8"/>
      <c r="D78" s="8"/>
      <c r="F78" s="16">
        <f t="shared" si="1"/>
        <v>1982</v>
      </c>
      <c r="G78" s="19"/>
      <c r="H78" s="8"/>
      <c r="I78" s="8"/>
    </row>
    <row r="79" spans="1:9">
      <c r="A79" s="17">
        <v>1982</v>
      </c>
      <c r="B79" s="17"/>
      <c r="C79" s="8"/>
      <c r="D79" s="8"/>
      <c r="F79" s="16">
        <f t="shared" si="1"/>
        <v>1982</v>
      </c>
      <c r="G79" s="19"/>
      <c r="H79" s="8"/>
      <c r="I79" s="8"/>
    </row>
    <row r="80" spans="1:9">
      <c r="A80" s="17">
        <v>1982</v>
      </c>
      <c r="B80" s="17"/>
      <c r="C80" s="8"/>
      <c r="D80" s="8"/>
      <c r="F80" s="16">
        <f t="shared" si="1"/>
        <v>1982</v>
      </c>
      <c r="G80" s="19"/>
      <c r="H80" s="8"/>
      <c r="I80" s="8"/>
    </row>
    <row r="81" spans="1:9">
      <c r="A81" s="17">
        <v>1983</v>
      </c>
      <c r="B81" s="17"/>
      <c r="C81" s="8"/>
      <c r="D81" s="8"/>
      <c r="F81" s="16">
        <f t="shared" si="1"/>
        <v>1983</v>
      </c>
      <c r="G81" s="19"/>
      <c r="H81" s="8"/>
      <c r="I81" s="8"/>
    </row>
    <row r="82" spans="1:9">
      <c r="A82" s="17">
        <v>1983</v>
      </c>
      <c r="B82" s="17"/>
      <c r="C82" s="8"/>
      <c r="D82" s="8"/>
      <c r="F82" s="16">
        <f t="shared" si="1"/>
        <v>1983</v>
      </c>
      <c r="G82" s="19"/>
      <c r="H82" s="8"/>
      <c r="I82" s="8"/>
    </row>
    <row r="83" spans="1:9">
      <c r="A83" s="17">
        <v>1984</v>
      </c>
      <c r="B83" s="17">
        <v>0.23499999999999999</v>
      </c>
      <c r="C83" s="8"/>
      <c r="D83" s="8"/>
      <c r="F83" s="16">
        <f t="shared" si="1"/>
        <v>1984</v>
      </c>
      <c r="G83" s="19"/>
      <c r="H83" s="8"/>
      <c r="I83" s="8"/>
    </row>
    <row r="84" spans="1:9">
      <c r="A84" s="17">
        <v>1985</v>
      </c>
      <c r="B84" s="17">
        <v>0.253</v>
      </c>
      <c r="C84" s="8"/>
      <c r="D84" s="8"/>
      <c r="F84" s="16">
        <f t="shared" si="1"/>
        <v>1985</v>
      </c>
      <c r="G84" s="19"/>
      <c r="H84" s="8"/>
      <c r="I84" s="8"/>
    </row>
    <row r="85" spans="1:9">
      <c r="A85" s="17">
        <v>1986</v>
      </c>
      <c r="B85" s="17">
        <v>0.27100000000000002</v>
      </c>
      <c r="C85" s="8"/>
      <c r="D85" s="8"/>
      <c r="F85" s="16">
        <f t="shared" si="1"/>
        <v>1986</v>
      </c>
      <c r="G85" s="19"/>
      <c r="H85" s="8"/>
      <c r="I85" s="8"/>
    </row>
    <row r="86" spans="1:9">
      <c r="A86" s="17">
        <v>1986</v>
      </c>
      <c r="B86" s="17"/>
      <c r="C86" s="8"/>
      <c r="D86" s="8"/>
      <c r="F86" s="16">
        <f t="shared" si="1"/>
        <v>1986</v>
      </c>
      <c r="G86" s="19"/>
      <c r="H86" s="8"/>
      <c r="I86" s="8"/>
    </row>
    <row r="87" spans="1:9">
      <c r="A87" s="17">
        <v>1986</v>
      </c>
      <c r="B87" s="17"/>
      <c r="C87" s="8"/>
      <c r="D87" s="8"/>
      <c r="F87" s="16">
        <f t="shared" si="1"/>
        <v>1986</v>
      </c>
      <c r="G87" s="19"/>
      <c r="H87" s="8"/>
      <c r="I87" s="8"/>
    </row>
    <row r="88" spans="1:9">
      <c r="A88" s="17">
        <v>1986</v>
      </c>
      <c r="B88" s="17"/>
      <c r="C88" s="8"/>
      <c r="D88" s="8"/>
      <c r="F88" s="16">
        <f t="shared" si="1"/>
        <v>1986</v>
      </c>
      <c r="G88" s="19"/>
      <c r="H88" s="8"/>
      <c r="I88" s="8"/>
    </row>
    <row r="89" spans="1:9">
      <c r="A89" s="17">
        <v>1987</v>
      </c>
      <c r="B89" s="17">
        <v>0.31900000000000001</v>
      </c>
      <c r="C89" s="8"/>
      <c r="D89" s="8"/>
      <c r="F89" s="16">
        <f t="shared" si="1"/>
        <v>1987</v>
      </c>
      <c r="G89" s="19"/>
      <c r="H89" s="8"/>
      <c r="I89" s="8"/>
    </row>
    <row r="90" spans="1:9">
      <c r="A90" s="17">
        <v>1987</v>
      </c>
      <c r="B90" s="17"/>
      <c r="C90" s="8"/>
      <c r="D90" s="17"/>
      <c r="F90" s="16">
        <f t="shared" si="1"/>
        <v>1987</v>
      </c>
      <c r="G90" s="19"/>
      <c r="H90" s="8"/>
      <c r="I90" s="8"/>
    </row>
    <row r="91" spans="1:9">
      <c r="A91" s="17">
        <v>1990</v>
      </c>
      <c r="B91" s="17">
        <v>0.314</v>
      </c>
      <c r="C91" s="8"/>
      <c r="D91" s="17">
        <v>2.7E-2</v>
      </c>
      <c r="F91" s="16">
        <f t="shared" si="1"/>
        <v>1990</v>
      </c>
      <c r="G91" s="19"/>
      <c r="H91" s="8"/>
      <c r="I91" s="8"/>
    </row>
    <row r="92" spans="1:9">
      <c r="A92" s="17">
        <v>1991</v>
      </c>
      <c r="B92" s="17">
        <v>0.36399999999999999</v>
      </c>
      <c r="C92" s="8"/>
      <c r="D92" s="8"/>
      <c r="F92" s="16">
        <f t="shared" si="1"/>
        <v>1991</v>
      </c>
      <c r="G92" s="19"/>
      <c r="H92" s="8"/>
      <c r="I92" s="8"/>
    </row>
    <row r="93" spans="1:9">
      <c r="A93" s="17">
        <v>1993</v>
      </c>
      <c r="B93" s="17">
        <v>0.36299999999999999</v>
      </c>
      <c r="C93" s="8"/>
      <c r="D93" s="8"/>
      <c r="F93" s="16">
        <f t="shared" si="1"/>
        <v>1993</v>
      </c>
      <c r="G93" s="19"/>
      <c r="H93" s="8"/>
      <c r="I93" s="8"/>
    </row>
    <row r="94" spans="1:9">
      <c r="A94" s="17">
        <v>1994</v>
      </c>
      <c r="B94" s="17">
        <v>0.36599999999999999</v>
      </c>
      <c r="C94" s="8"/>
      <c r="D94" s="8"/>
      <c r="F94" s="16">
        <f t="shared" si="1"/>
        <v>1994</v>
      </c>
      <c r="G94" s="19"/>
      <c r="H94" s="8"/>
      <c r="I94" s="8"/>
    </row>
    <row r="95" spans="1:9">
      <c r="A95" s="17">
        <v>1995</v>
      </c>
      <c r="B95" s="17"/>
      <c r="C95" s="8"/>
      <c r="D95" s="8"/>
      <c r="F95" s="16">
        <f t="shared" si="1"/>
        <v>1995</v>
      </c>
      <c r="G95" s="19"/>
      <c r="H95" s="8"/>
      <c r="I95" s="8"/>
    </row>
    <row r="96" spans="1:9">
      <c r="A96" s="17">
        <v>1996</v>
      </c>
      <c r="B96" s="17"/>
      <c r="C96" s="8"/>
      <c r="D96" s="17">
        <v>2.8000000000000001E-2</v>
      </c>
      <c r="F96" s="16">
        <f t="shared" si="1"/>
        <v>1996</v>
      </c>
      <c r="G96" s="19"/>
      <c r="H96" s="8"/>
      <c r="I96" s="8"/>
    </row>
    <row r="97" spans="1:9">
      <c r="A97" s="17">
        <v>1997</v>
      </c>
      <c r="B97" s="17"/>
      <c r="C97" s="8"/>
      <c r="D97" s="8"/>
      <c r="F97" s="16">
        <f t="shared" si="1"/>
        <v>1997</v>
      </c>
      <c r="G97" s="19"/>
      <c r="H97" s="8"/>
      <c r="I97" s="8"/>
    </row>
    <row r="98" spans="1:9">
      <c r="A98" s="17">
        <v>1998</v>
      </c>
      <c r="B98" s="17"/>
      <c r="C98" s="8"/>
      <c r="D98" s="17">
        <v>0.05</v>
      </c>
      <c r="F98" s="16">
        <f t="shared" si="1"/>
        <v>1998</v>
      </c>
      <c r="G98" s="19"/>
      <c r="H98" s="8"/>
      <c r="I98" s="8"/>
    </row>
    <row r="99" spans="1:9">
      <c r="A99" s="17">
        <v>1999</v>
      </c>
      <c r="B99" s="8"/>
      <c r="C99" s="8"/>
      <c r="D99" s="17">
        <v>0.05</v>
      </c>
      <c r="F99" s="16">
        <f t="shared" si="1"/>
        <v>1999</v>
      </c>
      <c r="G99" s="19"/>
      <c r="H99" s="8"/>
      <c r="I99" s="8"/>
    </row>
    <row r="100" spans="1:9">
      <c r="A100" s="17">
        <v>2000</v>
      </c>
      <c r="B100" s="17"/>
      <c r="C100" s="8"/>
      <c r="D100" s="8"/>
      <c r="F100" s="16">
        <f t="shared" si="1"/>
        <v>2000</v>
      </c>
      <c r="G100" s="19"/>
      <c r="H100" s="8"/>
      <c r="I100" s="8"/>
    </row>
    <row r="101" spans="1:9">
      <c r="A101" s="17">
        <v>2001</v>
      </c>
      <c r="B101" s="17"/>
      <c r="C101" s="8"/>
      <c r="D101" s="8"/>
      <c r="F101" s="16">
        <f t="shared" si="1"/>
        <v>2001</v>
      </c>
      <c r="G101" s="19"/>
      <c r="H101" s="8"/>
      <c r="I101" s="8"/>
    </row>
    <row r="102" spans="1:9">
      <c r="A102" s="17">
        <v>2002</v>
      </c>
      <c r="B102" s="8"/>
      <c r="C102" s="8"/>
      <c r="D102" s="17">
        <v>8.0000000000000002E-3</v>
      </c>
      <c r="F102" s="16">
        <f t="shared" si="1"/>
        <v>2002</v>
      </c>
      <c r="G102" s="19"/>
      <c r="H102" s="8"/>
      <c r="I102" s="8"/>
    </row>
    <row r="103" spans="1:9">
      <c r="C103" s="18"/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w_$ comb_eng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2013-11-14T16:22:44Z</dcterms:created>
  <dcterms:modified xsi:type="dcterms:W3CDTF">2013-11-18T18:27:25Z</dcterms:modified>
</cp:coreProperties>
</file>