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7145" windowHeight="8460"/>
  </bookViews>
  <sheets>
    <sheet name="PRM_Summary" sheetId="13" r:id="rId1"/>
    <sheet name="PRM70ND" sheetId="9" r:id="rId2"/>
    <sheet name="PRMallND" sheetId="10" r:id="rId3"/>
    <sheet name="PRM70all" sheetId="11" r:id="rId4"/>
    <sheet name="PRMallall" sheetId="12" r:id="rId5"/>
    <sheet name="rawdata" sheetId="5" r:id="rId6"/>
    <sheet name="sourcedata_mechanical" sheetId="8" r:id="rId7"/>
    <sheet name="sourcedata_all" sheetId="1" r:id="rId8"/>
    <sheet name="sourcedata _nd_orig" sheetId="4" r:id="rId9"/>
  </sheets>
  <calcPr calcId="125725" concurrentCalc="0"/>
</workbook>
</file>

<file path=xl/calcChain.xml><?xml version="1.0" encoding="utf-8"?>
<calcChain xmlns="http://schemas.openxmlformats.org/spreadsheetml/2006/main">
  <c r="E8" i="13"/>
  <c r="E7"/>
  <c r="E6"/>
  <c r="E5"/>
  <c r="E4"/>
  <c r="E2"/>
  <c r="D8"/>
  <c r="D7"/>
  <c r="D6"/>
  <c r="D5"/>
  <c r="D4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22" i="12"/>
  <c r="F20"/>
  <c r="F19"/>
  <c r="F21"/>
  <c r="F18"/>
  <c r="F17"/>
  <c r="E20"/>
  <c r="E19"/>
  <c r="E21"/>
  <c r="E18"/>
  <c r="E17"/>
  <c r="D20"/>
  <c r="D19"/>
  <c r="D21"/>
  <c r="D18"/>
  <c r="D17"/>
  <c r="C20"/>
  <c r="C19"/>
  <c r="C21"/>
  <c r="C18"/>
  <c r="C17"/>
  <c r="B21"/>
  <c r="B20"/>
  <c r="B19"/>
  <c r="B18"/>
  <c r="B17"/>
  <c r="BL26"/>
  <c r="BL25"/>
  <c r="BL24"/>
  <c r="BL23"/>
  <c r="BL22"/>
  <c r="BL21"/>
  <c r="BL20"/>
  <c r="BL19"/>
  <c r="BL18"/>
  <c r="BL17"/>
  <c r="BL16"/>
  <c r="BL15"/>
  <c r="BL14"/>
  <c r="BL13"/>
  <c r="BL12"/>
  <c r="BL11"/>
  <c r="BL10"/>
  <c r="BL9"/>
  <c r="BL8"/>
  <c r="BL7"/>
  <c r="BP1"/>
  <c r="BO1"/>
  <c r="BO2" a="1"/>
  <c r="BO2"/>
  <c r="BP2"/>
  <c r="BO3"/>
  <c r="BP3"/>
  <c r="BO4"/>
  <c r="BP4"/>
  <c r="BO5"/>
  <c r="BP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2" a="1"/>
  <c r="BK4"/>
  <c r="BL1"/>
  <c r="BK2"/>
  <c r="BK1"/>
  <c r="BL2"/>
  <c r="BK3"/>
  <c r="BL3"/>
  <c r="BL4"/>
  <c r="BK5"/>
  <c r="BL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2" i="11" a="1"/>
  <c r="G4"/>
  <c r="H1"/>
  <c r="G2"/>
  <c r="G1"/>
  <c r="H2"/>
  <c r="G3"/>
  <c r="H3"/>
  <c r="H4"/>
  <c r="G5"/>
  <c r="H5"/>
  <c r="G6"/>
  <c r="H6"/>
  <c r="B14" i="10"/>
  <c r="F12"/>
  <c r="F11"/>
  <c r="F13"/>
  <c r="F10"/>
  <c r="F9"/>
  <c r="E12"/>
  <c r="E11"/>
  <c r="E13"/>
  <c r="E10"/>
  <c r="E9"/>
  <c r="D12"/>
  <c r="D11"/>
  <c r="D13"/>
  <c r="D10"/>
  <c r="D9"/>
  <c r="C12"/>
  <c r="C11"/>
  <c r="C13"/>
  <c r="C10"/>
  <c r="C9"/>
  <c r="B13"/>
  <c r="B12"/>
  <c r="B11"/>
  <c r="B10"/>
  <c r="B9"/>
  <c r="AF26"/>
  <c r="AF25"/>
  <c r="AF24"/>
  <c r="AF23"/>
  <c r="AF22"/>
  <c r="AF21"/>
  <c r="AF20"/>
  <c r="AF19"/>
  <c r="AF18"/>
  <c r="AF17"/>
  <c r="AF16"/>
  <c r="AF15"/>
  <c r="AF14"/>
  <c r="AF13"/>
  <c r="AF12"/>
  <c r="AF11"/>
  <c r="AF10"/>
  <c r="AF9"/>
  <c r="AF8"/>
  <c r="AF7"/>
  <c r="AJ1"/>
  <c r="AI1"/>
  <c r="AI2" a="1"/>
  <c r="AI2"/>
  <c r="AJ2"/>
  <c r="AI3"/>
  <c r="AJ3"/>
  <c r="AI4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2" a="1"/>
  <c r="AE4"/>
  <c r="AF1"/>
  <c r="AE2"/>
  <c r="AE1"/>
  <c r="AF2"/>
  <c r="AE3"/>
  <c r="AF3"/>
  <c r="AF4"/>
  <c r="AE5"/>
  <c r="AF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2" i="9" a="1"/>
  <c r="G4"/>
  <c r="H1"/>
  <c r="G2"/>
  <c r="G1"/>
  <c r="H2"/>
  <c r="G3"/>
  <c r="H3"/>
  <c r="H4"/>
  <c r="G5"/>
  <c r="H5"/>
  <c r="G6"/>
  <c r="H6"/>
  <c r="D10" i="8"/>
  <c r="C3"/>
  <c r="E49"/>
  <c r="F49"/>
  <c r="C2"/>
  <c r="C51"/>
  <c r="E11"/>
  <c r="F11"/>
  <c r="E15"/>
  <c r="F15"/>
  <c r="E19"/>
  <c r="F19"/>
  <c r="E23"/>
  <c r="F23"/>
  <c r="E28"/>
  <c r="F28"/>
  <c r="E34"/>
  <c r="F34"/>
  <c r="E39"/>
  <c r="F39"/>
  <c r="E44"/>
  <c r="F44"/>
  <c r="E50"/>
  <c r="F50"/>
  <c r="G3"/>
  <c r="E12"/>
  <c r="F12"/>
  <c r="E16"/>
  <c r="F16"/>
  <c r="E20"/>
  <c r="F20"/>
  <c r="E24"/>
  <c r="F24"/>
  <c r="E30"/>
  <c r="F30"/>
  <c r="E35"/>
  <c r="F35"/>
  <c r="E40"/>
  <c r="F40"/>
  <c r="E46"/>
  <c r="F46"/>
  <c r="E51"/>
  <c r="F51"/>
  <c r="E9"/>
  <c r="F9"/>
  <c r="E26"/>
  <c r="F26"/>
  <c r="E31"/>
  <c r="F31"/>
  <c r="E36"/>
  <c r="F36"/>
  <c r="E42"/>
  <c r="F42"/>
  <c r="E47"/>
  <c r="F47"/>
  <c r="E52"/>
  <c r="F52"/>
  <c r="E10"/>
  <c r="F10"/>
  <c r="E14"/>
  <c r="F14"/>
  <c r="E18"/>
  <c r="F18"/>
  <c r="E22"/>
  <c r="F22"/>
  <c r="E27"/>
  <c r="F27"/>
  <c r="E32"/>
  <c r="F32"/>
  <c r="E38"/>
  <c r="F38"/>
  <c r="E43"/>
  <c r="F43"/>
  <c r="E48"/>
  <c r="F48"/>
  <c r="C26"/>
  <c r="C30"/>
  <c r="C34"/>
  <c r="C38"/>
  <c r="C42"/>
  <c r="C46"/>
  <c r="C50"/>
  <c r="G2"/>
  <c r="C13"/>
  <c r="C17"/>
  <c r="C21"/>
  <c r="C25"/>
  <c r="C29"/>
  <c r="C33"/>
  <c r="C37"/>
  <c r="C41"/>
  <c r="C45"/>
  <c r="C49"/>
  <c r="C12"/>
  <c r="E13"/>
  <c r="F13"/>
  <c r="C16"/>
  <c r="E17"/>
  <c r="F17"/>
  <c r="C20"/>
  <c r="E21"/>
  <c r="F21"/>
  <c r="C24"/>
  <c r="E25"/>
  <c r="F25"/>
  <c r="C28"/>
  <c r="E29"/>
  <c r="F29"/>
  <c r="C32"/>
  <c r="E33"/>
  <c r="F33"/>
  <c r="C36"/>
  <c r="E37"/>
  <c r="F37"/>
  <c r="C40"/>
  <c r="E41"/>
  <c r="F41"/>
  <c r="C44"/>
  <c r="E45"/>
  <c r="F45"/>
  <c r="C48"/>
  <c r="C52"/>
  <c r="C9"/>
  <c r="C14"/>
  <c r="C18"/>
  <c r="C22"/>
  <c r="C10"/>
  <c r="C11"/>
  <c r="C15"/>
  <c r="C19"/>
  <c r="C23"/>
  <c r="C27"/>
  <c r="C31"/>
  <c r="C35"/>
  <c r="C39"/>
  <c r="C43"/>
  <c r="C47"/>
  <c r="D9" i="1"/>
  <c r="C51"/>
  <c r="C49"/>
  <c r="C48"/>
  <c r="C47"/>
  <c r="C45"/>
  <c r="C44"/>
  <c r="C43"/>
  <c r="C41"/>
  <c r="C40"/>
  <c r="C39"/>
  <c r="C37"/>
  <c r="C36"/>
  <c r="C35"/>
  <c r="C33"/>
  <c r="C32"/>
  <c r="C31"/>
  <c r="C28"/>
  <c r="C27"/>
  <c r="C2"/>
  <c r="G2"/>
  <c r="C1"/>
  <c r="C25"/>
  <c r="E12"/>
  <c r="F12"/>
  <c r="E26"/>
  <c r="F26"/>
  <c r="E34"/>
  <c r="F34"/>
  <c r="E37"/>
  <c r="F37"/>
  <c r="E42"/>
  <c r="F42"/>
  <c r="E13"/>
  <c r="F13"/>
  <c r="E21"/>
  <c r="F21"/>
  <c r="E35"/>
  <c r="F35"/>
  <c r="E11"/>
  <c r="F11"/>
  <c r="E36"/>
  <c r="F36"/>
  <c r="E46"/>
  <c r="F46"/>
  <c r="E49"/>
  <c r="F49"/>
  <c r="E15"/>
  <c r="F15"/>
  <c r="E20"/>
  <c r="F20"/>
  <c r="E32"/>
  <c r="F32"/>
  <c r="E16"/>
  <c r="F16"/>
  <c r="E22"/>
  <c r="F22"/>
  <c r="E24"/>
  <c r="F24"/>
  <c r="E28"/>
  <c r="F28"/>
  <c r="E30"/>
  <c r="F30"/>
  <c r="E38"/>
  <c r="F38"/>
  <c r="E40"/>
  <c r="F40"/>
  <c r="E43"/>
  <c r="F43"/>
  <c r="E45"/>
  <c r="F45"/>
  <c r="E48"/>
  <c r="F48"/>
  <c r="E51"/>
  <c r="F51"/>
  <c r="E9"/>
  <c r="F9"/>
  <c r="E17"/>
  <c r="F17"/>
  <c r="E25"/>
  <c r="F25"/>
  <c r="E31"/>
  <c r="F31"/>
  <c r="C30"/>
  <c r="C34"/>
  <c r="C38"/>
  <c r="C42"/>
  <c r="C46"/>
  <c r="C50"/>
  <c r="E8"/>
  <c r="F8"/>
  <c r="E10"/>
  <c r="F10"/>
  <c r="E14"/>
  <c r="F14"/>
  <c r="E18"/>
  <c r="F18"/>
  <c r="E19"/>
  <c r="F19"/>
  <c r="E23"/>
  <c r="F23"/>
  <c r="E27"/>
  <c r="F27"/>
  <c r="E29"/>
  <c r="F29"/>
  <c r="E33"/>
  <c r="F33"/>
  <c r="E39"/>
  <c r="F39"/>
  <c r="E41"/>
  <c r="F41"/>
  <c r="E44"/>
  <c r="F44"/>
  <c r="E47"/>
  <c r="F47"/>
  <c r="E50"/>
  <c r="F50"/>
  <c r="C29"/>
  <c r="C13"/>
  <c r="C16"/>
  <c r="C22"/>
  <c r="G1"/>
  <c r="C12"/>
  <c r="C18"/>
  <c r="C23"/>
  <c r="C8"/>
  <c r="C10"/>
  <c r="C19"/>
  <c r="C24"/>
  <c r="C14"/>
  <c r="C15"/>
  <c r="C20"/>
  <c r="C26"/>
  <c r="C9"/>
  <c r="C11"/>
  <c r="C17"/>
  <c r="C21"/>
  <c r="E13" i="13"/>
  <c r="E6" i="9"/>
  <c r="E5"/>
  <c r="E12" i="13"/>
  <c r="B4" i="9"/>
  <c r="E11" i="13"/>
  <c r="E10"/>
  <c r="B3" i="9"/>
  <c r="E9" i="13"/>
  <c r="E3"/>
  <c r="B7" i="9"/>
  <c r="D13" i="13"/>
  <c r="E6" i="11"/>
  <c r="E5"/>
  <c r="D12" i="13"/>
  <c r="B4" i="11"/>
  <c r="D11" i="13"/>
  <c r="D10"/>
  <c r="B3" i="11"/>
  <c r="D9" i="13"/>
  <c r="D3"/>
  <c r="B7" i="11"/>
  <c r="F6"/>
  <c r="F5"/>
  <c r="F4"/>
  <c r="F2"/>
  <c r="F3"/>
  <c r="E4"/>
  <c r="E2"/>
  <c r="E3"/>
  <c r="D6"/>
  <c r="D5"/>
  <c r="D4"/>
  <c r="D2"/>
  <c r="D3"/>
  <c r="C6"/>
  <c r="C5"/>
  <c r="C4"/>
  <c r="C2"/>
  <c r="C3"/>
  <c r="B2"/>
  <c r="B5"/>
  <c r="B6"/>
  <c r="F6" i="9"/>
  <c r="F5"/>
  <c r="F4"/>
  <c r="F2"/>
  <c r="F3"/>
  <c r="E4"/>
  <c r="E2"/>
  <c r="E3"/>
  <c r="D6"/>
  <c r="D5"/>
  <c r="D4"/>
  <c r="D2"/>
  <c r="D3"/>
  <c r="C6"/>
  <c r="C5"/>
  <c r="C4"/>
  <c r="C2"/>
  <c r="C3"/>
  <c r="B2"/>
  <c r="B5"/>
  <c r="B6"/>
</calcChain>
</file>

<file path=xl/sharedStrings.xml><?xml version="1.0" encoding="utf-8"?>
<sst xmlns="http://schemas.openxmlformats.org/spreadsheetml/2006/main" count="712" uniqueCount="95">
  <si>
    <t>data from Nordhaus paper</t>
  </si>
  <si>
    <t>Year</t>
  </si>
  <si>
    <t>CPS</t>
  </si>
  <si>
    <t>Computations per sec (CPS)</t>
  </si>
  <si>
    <t>Non-dominated</t>
  </si>
  <si>
    <t>newly created data</t>
  </si>
  <si>
    <t>point #</t>
  </si>
  <si>
    <t>y length</t>
  </si>
  <si>
    <t>Note</t>
  </si>
  <si>
    <t>manual</t>
  </si>
  <si>
    <t xml:space="preserve">CPS </t>
  </si>
  <si>
    <t>x length</t>
  </si>
  <si>
    <t>year/mm</t>
  </si>
  <si>
    <t>x scale</t>
  </si>
  <si>
    <t>y scale</t>
  </si>
  <si>
    <t>power/mm</t>
  </si>
  <si>
    <t>example</t>
  </si>
  <si>
    <t>28A</t>
  </si>
  <si>
    <t>28B</t>
  </si>
  <si>
    <t>28C</t>
  </si>
  <si>
    <t>38A</t>
  </si>
  <si>
    <t>38B</t>
  </si>
  <si>
    <t>38C</t>
  </si>
  <si>
    <t>Dell 690</t>
  </si>
  <si>
    <t>MCR Linux cluster</t>
  </si>
  <si>
    <t>IBM 360</t>
  </si>
  <si>
    <t>exponent</t>
  </si>
  <si>
    <t>ENIAC</t>
  </si>
  <si>
    <t>Thomas Arithmometer</t>
  </si>
  <si>
    <t>Burroughs 9</t>
  </si>
  <si>
    <t>ABAQUS</t>
  </si>
  <si>
    <t>Type</t>
  </si>
  <si>
    <t>mech</t>
  </si>
  <si>
    <t>electronic</t>
  </si>
  <si>
    <t>electromech?</t>
  </si>
  <si>
    <t>electro-mech</t>
  </si>
  <si>
    <t>electronic ?</t>
  </si>
  <si>
    <t>electromech? IBM SSEC?</t>
  </si>
  <si>
    <t>version</t>
  </si>
  <si>
    <t>date</t>
  </si>
  <si>
    <t>who</t>
  </si>
  <si>
    <t>what changes</t>
  </si>
  <si>
    <t>source</t>
  </si>
  <si>
    <t>Basnet</t>
  </si>
  <si>
    <t>11/15/013</t>
  </si>
  <si>
    <t>data was obtained from reading the graph afresh! Redone all over again.</t>
  </si>
  <si>
    <t>Nordhaus paper, figure 2 (compuation progress in CPS)</t>
  </si>
  <si>
    <t>compuation progress in CPS</t>
  </si>
  <si>
    <t>year</t>
  </si>
  <si>
    <t>exponent value</t>
  </si>
  <si>
    <t>Classified by Subarna Basnet; some classification were just best guesses. Classification done with the help of data on MIPS, which had computer names (and hence classification also).</t>
  </si>
  <si>
    <t>K value</t>
  </si>
  <si>
    <t>R2</t>
  </si>
  <si>
    <t>F Statstic</t>
  </si>
  <si>
    <t>Mean</t>
  </si>
  <si>
    <t>STDEV</t>
  </si>
  <si>
    <t>Min</t>
  </si>
  <si>
    <t>Max</t>
  </si>
  <si>
    <t>Range</t>
  </si>
  <si>
    <t>N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</si>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</sst>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4" borderId="3" applyNumberFormat="0" applyAlignment="0" applyProtection="0"/>
    <xf numFmtId="0" fontId="4" fillId="5" borderId="4" applyNumberFormat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/>
    <xf numFmtId="14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3" fillId="4" borderId="3" xfId="2"/>
    <xf numFmtId="0" fontId="4" fillId="5" borderId="4" xfId="3"/>
    <xf numFmtId="0" fontId="1" fillId="0" borderId="0" xfId="0" applyFont="1" applyBorder="1" applyAlignment="1">
      <alignment horizontal="center" vertical="center"/>
    </xf>
    <xf numFmtId="164" fontId="3" fillId="4" borderId="3" xfId="2" applyNumberFormat="1"/>
    <xf numFmtId="2" fontId="4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17477559055118114"/>
                  <c:y val="-0.13450678040244973"/>
                </c:manualLayout>
              </c:layout>
              <c:numFmt formatCode="General" sourceLinked="0"/>
            </c:trendlineLbl>
          </c:trendline>
          <c:xVal>
            <c:numRef>
              <c:f>rawdata!$A$2:$A$16</c:f>
              <c:numCache>
                <c:formatCode>General</c:formatCode>
                <c:ptCount val="15"/>
                <c:pt idx="0">
                  <c:v>1850</c:v>
                </c:pt>
                <c:pt idx="1">
                  <c:v>1872</c:v>
                </c:pt>
                <c:pt idx="2">
                  <c:v>1881</c:v>
                </c:pt>
                <c:pt idx="3">
                  <c:v>1890</c:v>
                </c:pt>
                <c:pt idx="4">
                  <c:v>1890</c:v>
                </c:pt>
                <c:pt idx="5">
                  <c:v>1902</c:v>
                </c:pt>
                <c:pt idx="6">
                  <c:v>1904</c:v>
                </c:pt>
                <c:pt idx="7">
                  <c:v>1905</c:v>
                </c:pt>
                <c:pt idx="8">
                  <c:v>1920</c:v>
                </c:pt>
                <c:pt idx="9">
                  <c:v>1933</c:v>
                </c:pt>
                <c:pt idx="10">
                  <c:v>1938</c:v>
                </c:pt>
                <c:pt idx="11">
                  <c:v>1941</c:v>
                </c:pt>
                <c:pt idx="12">
                  <c:v>1944</c:v>
                </c:pt>
                <c:pt idx="13">
                  <c:v>1946</c:v>
                </c:pt>
                <c:pt idx="14">
                  <c:v>1948</c:v>
                </c:pt>
              </c:numCache>
            </c:numRef>
          </c:xVal>
          <c:yVal>
            <c:numRef>
              <c:f>rawdata!$B$2:$B$16</c:f>
              <c:numCache>
                <c:formatCode>General</c:formatCode>
                <c:ptCount val="15"/>
                <c:pt idx="0">
                  <c:v>1</c:v>
                </c:pt>
                <c:pt idx="1">
                  <c:v>3.1996200619227464</c:v>
                </c:pt>
                <c:pt idx="2">
                  <c:v>1</c:v>
                </c:pt>
                <c:pt idx="3">
                  <c:v>24.896293368962741</c:v>
                </c:pt>
                <c:pt idx="4">
                  <c:v>5.8897549455528733</c:v>
                </c:pt>
                <c:pt idx="5">
                  <c:v>101.84601390221363</c:v>
                </c:pt>
                <c:pt idx="6">
                  <c:v>18.014904568649655</c:v>
                </c:pt>
                <c:pt idx="7">
                  <c:v>11.961355899375626</c:v>
                </c:pt>
                <c:pt idx="8">
                  <c:v>4.4764803747075632</c:v>
                </c:pt>
                <c:pt idx="9">
                  <c:v>78.044180815902493</c:v>
                </c:pt>
                <c:pt idx="10">
                  <c:v>20.453420513707222</c:v>
                </c:pt>
                <c:pt idx="11">
                  <c:v>117.06135966965027</c:v>
                </c:pt>
                <c:pt idx="12">
                  <c:v>14.323036413717777</c:v>
                </c:pt>
                <c:pt idx="13">
                  <c:v>149.0548049456811</c:v>
                </c:pt>
                <c:pt idx="14">
                  <c:v>609.75493466889668</c:v>
                </c:pt>
              </c:numCache>
            </c:numRef>
          </c:yVal>
        </c:ser>
        <c:dLbls/>
        <c:axId val="77963264"/>
        <c:axId val="78861056"/>
      </c:scatterChart>
      <c:valAx>
        <c:axId val="77963264"/>
        <c:scaling>
          <c:orientation val="minMax"/>
        </c:scaling>
        <c:axPos val="b"/>
        <c:numFmt formatCode="General" sourceLinked="1"/>
        <c:tickLblPos val="nextTo"/>
        <c:crossAx val="78861056"/>
        <c:crosses val="autoZero"/>
        <c:crossBetween val="midCat"/>
      </c:valAx>
      <c:valAx>
        <c:axId val="7886105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796326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787915115572487"/>
          <c:y val="5.6030183727034118E-2"/>
          <c:w val="0.79837903753978301"/>
          <c:h val="0.832619568387284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sourcedata_mechanical!$C$9:$C$52</c:f>
              <c:numCache>
                <c:formatCode>General</c:formatCode>
                <c:ptCount val="44"/>
                <c:pt idx="0">
                  <c:v>1850</c:v>
                </c:pt>
                <c:pt idx="1">
                  <c:v>1872</c:v>
                </c:pt>
                <c:pt idx="2">
                  <c:v>1881</c:v>
                </c:pt>
                <c:pt idx="3">
                  <c:v>1890</c:v>
                </c:pt>
                <c:pt idx="4">
                  <c:v>1890</c:v>
                </c:pt>
                <c:pt idx="5">
                  <c:v>1902</c:v>
                </c:pt>
                <c:pt idx="6">
                  <c:v>1904</c:v>
                </c:pt>
                <c:pt idx="7">
                  <c:v>1905</c:v>
                </c:pt>
                <c:pt idx="8">
                  <c:v>1920</c:v>
                </c:pt>
                <c:pt idx="9">
                  <c:v>1933</c:v>
                </c:pt>
                <c:pt idx="10">
                  <c:v>1938</c:v>
                </c:pt>
                <c:pt idx="11">
                  <c:v>1941</c:v>
                </c:pt>
                <c:pt idx="12">
                  <c:v>1943</c:v>
                </c:pt>
                <c:pt idx="13">
                  <c:v>1944</c:v>
                </c:pt>
                <c:pt idx="14">
                  <c:v>1946</c:v>
                </c:pt>
                <c:pt idx="15">
                  <c:v>1946</c:v>
                </c:pt>
                <c:pt idx="16">
                  <c:v>1948</c:v>
                </c:pt>
                <c:pt idx="17">
                  <c:v>1949</c:v>
                </c:pt>
                <c:pt idx="18">
                  <c:v>1953</c:v>
                </c:pt>
                <c:pt idx="19">
                  <c:v>1951</c:v>
                </c:pt>
                <c:pt idx="20">
                  <c:v>1953</c:v>
                </c:pt>
                <c:pt idx="21">
                  <c:v>1953</c:v>
                </c:pt>
                <c:pt idx="22">
                  <c:v>1957</c:v>
                </c:pt>
                <c:pt idx="23">
                  <c:v>1961</c:v>
                </c:pt>
                <c:pt idx="24">
                  <c:v>1963</c:v>
                </c:pt>
                <c:pt idx="25">
                  <c:v>1963</c:v>
                </c:pt>
                <c:pt idx="26">
                  <c:v>1967</c:v>
                </c:pt>
                <c:pt idx="27">
                  <c:v>1974</c:v>
                </c:pt>
                <c:pt idx="28">
                  <c:v>1976</c:v>
                </c:pt>
                <c:pt idx="29">
                  <c:v>1980</c:v>
                </c:pt>
                <c:pt idx="30">
                  <c:v>1981</c:v>
                </c:pt>
                <c:pt idx="31">
                  <c:v>1990</c:v>
                </c:pt>
                <c:pt idx="32">
                  <c:v>1990</c:v>
                </c:pt>
                <c:pt idx="33">
                  <c:v>1992</c:v>
                </c:pt>
                <c:pt idx="34">
                  <c:v>1994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2001</c:v>
                </c:pt>
                <c:pt idx="40">
                  <c:v>2002</c:v>
                </c:pt>
                <c:pt idx="41">
                  <c:v>2002</c:v>
                </c:pt>
                <c:pt idx="42">
                  <c:v>2005</c:v>
                </c:pt>
                <c:pt idx="43">
                  <c:v>2007</c:v>
                </c:pt>
              </c:numCache>
            </c:numRef>
          </c:xVal>
          <c:yVal>
            <c:numRef>
              <c:f>sourcedata_mechanical!$F$9:$F$52</c:f>
              <c:numCache>
                <c:formatCode>0.00E+00</c:formatCode>
                <c:ptCount val="44"/>
                <c:pt idx="0">
                  <c:v>1</c:v>
                </c:pt>
                <c:pt idx="1">
                  <c:v>3.1996200619227464</c:v>
                </c:pt>
                <c:pt idx="2">
                  <c:v>1</c:v>
                </c:pt>
                <c:pt idx="3">
                  <c:v>24.896293368962741</c:v>
                </c:pt>
                <c:pt idx="4">
                  <c:v>5.8897549455528733</c:v>
                </c:pt>
                <c:pt idx="5">
                  <c:v>101.84601390221363</c:v>
                </c:pt>
                <c:pt idx="6">
                  <c:v>18.014904568649655</c:v>
                </c:pt>
                <c:pt idx="7">
                  <c:v>11.961355899375626</c:v>
                </c:pt>
                <c:pt idx="8">
                  <c:v>4.4764803747075632</c:v>
                </c:pt>
                <c:pt idx="9">
                  <c:v>78.044180815902493</c:v>
                </c:pt>
                <c:pt idx="10">
                  <c:v>20.453420513707222</c:v>
                </c:pt>
                <c:pt idx="11">
                  <c:v>117.06135966965027</c:v>
                </c:pt>
                <c:pt idx="12">
                  <c:v>561.80424064040244</c:v>
                </c:pt>
                <c:pt idx="13">
                  <c:v>14.323036413717777</c:v>
                </c:pt>
                <c:pt idx="14">
                  <c:v>149.0548049456811</c:v>
                </c:pt>
                <c:pt idx="15">
                  <c:v>2652.4206464967692</c:v>
                </c:pt>
                <c:pt idx="16">
                  <c:v>609.75493466889668</c:v>
                </c:pt>
                <c:pt idx="17">
                  <c:v>76839.081952730383</c:v>
                </c:pt>
                <c:pt idx="18">
                  <c:v>1013.1908281321929</c:v>
                </c:pt>
                <c:pt idx="19">
                  <c:v>44025.475472131169</c:v>
                </c:pt>
                <c:pt idx="20">
                  <c:v>3150.2139632374237</c:v>
                </c:pt>
                <c:pt idx="21">
                  <c:v>117157.27649025299</c:v>
                </c:pt>
                <c:pt idx="22">
                  <c:v>1030768.2075386334</c:v>
                </c:pt>
                <c:pt idx="23">
                  <c:v>425600.03984682006</c:v>
                </c:pt>
                <c:pt idx="24">
                  <c:v>3507011.2506327708</c:v>
                </c:pt>
                <c:pt idx="25">
                  <c:v>11883237.792352924</c:v>
                </c:pt>
                <c:pt idx="26">
                  <c:v>142139636.47124401</c:v>
                </c:pt>
                <c:pt idx="27">
                  <c:v>196434573.13141161</c:v>
                </c:pt>
                <c:pt idx="28">
                  <c:v>45528975.974253885</c:v>
                </c:pt>
                <c:pt idx="29">
                  <c:v>50025765.113227837</c:v>
                </c:pt>
                <c:pt idx="30">
                  <c:v>134219613.2040689</c:v>
                </c:pt>
                <c:pt idx="31">
                  <c:v>1414042341.6569197</c:v>
                </c:pt>
                <c:pt idx="32">
                  <c:v>1276437414.8785188</c:v>
                </c:pt>
                <c:pt idx="33">
                  <c:v>1652136797.7338963</c:v>
                </c:pt>
                <c:pt idx="34">
                  <c:v>8747860038.935442</c:v>
                </c:pt>
                <c:pt idx="35">
                  <c:v>20672361347.698383</c:v>
                </c:pt>
                <c:pt idx="36">
                  <c:v>48453072141.53965</c:v>
                </c:pt>
                <c:pt idx="37">
                  <c:v>98402131440.237091</c:v>
                </c:pt>
                <c:pt idx="38">
                  <c:v>209050573604.18356</c:v>
                </c:pt>
                <c:pt idx="39">
                  <c:v>563186352769.99231</c:v>
                </c:pt>
                <c:pt idx="40">
                  <c:v>8683613756677.6221</c:v>
                </c:pt>
                <c:pt idx="41">
                  <c:v>1000000000000005.9</c:v>
                </c:pt>
                <c:pt idx="42">
                  <c:v>1143761067383.5701</c:v>
                </c:pt>
                <c:pt idx="43">
                  <c:v>1722609598074.6973</c:v>
                </c:pt>
              </c:numCache>
            </c:numRef>
          </c:yVal>
        </c:ser>
        <c:dLbls/>
        <c:axId val="80349440"/>
        <c:axId val="80429824"/>
      </c:scatterChart>
      <c:valAx>
        <c:axId val="80349440"/>
        <c:scaling>
          <c:orientation val="minMax"/>
        </c:scaling>
        <c:axPos val="b"/>
        <c:numFmt formatCode="General" sourceLinked="1"/>
        <c:tickLblPos val="nextTo"/>
        <c:crossAx val="80429824"/>
        <c:crosses val="autoZero"/>
        <c:crossBetween val="midCat"/>
      </c:valAx>
      <c:valAx>
        <c:axId val="80429824"/>
        <c:scaling>
          <c:logBase val="10"/>
          <c:orientation val="minMax"/>
        </c:scaling>
        <c:axPos val="l"/>
        <c:majorGridlines/>
        <c:numFmt formatCode="0.00E+00" sourceLinked="1"/>
        <c:tickLblPos val="nextTo"/>
        <c:crossAx val="8034944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787915115572487"/>
          <c:y val="5.6030183727034118E-2"/>
          <c:w val="0.79837903753978301"/>
          <c:h val="0.832619568387284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sourcedata_all!$C$8:$C$51</c:f>
              <c:numCache>
                <c:formatCode>General</c:formatCode>
                <c:ptCount val="44"/>
                <c:pt idx="0">
                  <c:v>1850</c:v>
                </c:pt>
                <c:pt idx="1">
                  <c:v>1872</c:v>
                </c:pt>
                <c:pt idx="2">
                  <c:v>1881</c:v>
                </c:pt>
                <c:pt idx="3">
                  <c:v>1890</c:v>
                </c:pt>
                <c:pt idx="4">
                  <c:v>1890</c:v>
                </c:pt>
                <c:pt idx="5">
                  <c:v>1902</c:v>
                </c:pt>
                <c:pt idx="6">
                  <c:v>1904</c:v>
                </c:pt>
                <c:pt idx="7">
                  <c:v>1905</c:v>
                </c:pt>
                <c:pt idx="8">
                  <c:v>1920</c:v>
                </c:pt>
                <c:pt idx="9">
                  <c:v>1933</c:v>
                </c:pt>
                <c:pt idx="10">
                  <c:v>1938</c:v>
                </c:pt>
                <c:pt idx="11">
                  <c:v>1941</c:v>
                </c:pt>
                <c:pt idx="12">
                  <c:v>1943</c:v>
                </c:pt>
                <c:pt idx="13">
                  <c:v>1944</c:v>
                </c:pt>
                <c:pt idx="14">
                  <c:v>1946</c:v>
                </c:pt>
                <c:pt idx="15">
                  <c:v>1946</c:v>
                </c:pt>
                <c:pt idx="16">
                  <c:v>1948</c:v>
                </c:pt>
                <c:pt idx="17">
                  <c:v>1949</c:v>
                </c:pt>
                <c:pt idx="18">
                  <c:v>1953</c:v>
                </c:pt>
                <c:pt idx="19">
                  <c:v>1951</c:v>
                </c:pt>
                <c:pt idx="20">
                  <c:v>1953</c:v>
                </c:pt>
                <c:pt idx="21">
                  <c:v>1953</c:v>
                </c:pt>
                <c:pt idx="22">
                  <c:v>1957</c:v>
                </c:pt>
                <c:pt idx="23">
                  <c:v>1961</c:v>
                </c:pt>
                <c:pt idx="24">
                  <c:v>1963</c:v>
                </c:pt>
                <c:pt idx="25">
                  <c:v>1963</c:v>
                </c:pt>
                <c:pt idx="26">
                  <c:v>1967</c:v>
                </c:pt>
                <c:pt idx="27">
                  <c:v>1974</c:v>
                </c:pt>
                <c:pt idx="28">
                  <c:v>1976</c:v>
                </c:pt>
                <c:pt idx="29">
                  <c:v>1980</c:v>
                </c:pt>
                <c:pt idx="30">
                  <c:v>1981</c:v>
                </c:pt>
                <c:pt idx="31">
                  <c:v>1990</c:v>
                </c:pt>
                <c:pt idx="32">
                  <c:v>1990</c:v>
                </c:pt>
                <c:pt idx="33">
                  <c:v>1992</c:v>
                </c:pt>
                <c:pt idx="34">
                  <c:v>1994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2001</c:v>
                </c:pt>
                <c:pt idx="40">
                  <c:v>2002</c:v>
                </c:pt>
                <c:pt idx="41">
                  <c:v>2002</c:v>
                </c:pt>
                <c:pt idx="42">
                  <c:v>2005</c:v>
                </c:pt>
                <c:pt idx="43">
                  <c:v>2007</c:v>
                </c:pt>
              </c:numCache>
            </c:numRef>
          </c:xVal>
          <c:yVal>
            <c:numRef>
              <c:f>sourcedata_all!$F$8:$F$51</c:f>
              <c:numCache>
                <c:formatCode>0.00E+00</c:formatCode>
                <c:ptCount val="44"/>
                <c:pt idx="0">
                  <c:v>1</c:v>
                </c:pt>
                <c:pt idx="1">
                  <c:v>3.1996200619227464</c:v>
                </c:pt>
                <c:pt idx="2">
                  <c:v>1</c:v>
                </c:pt>
                <c:pt idx="3">
                  <c:v>24.896293368962741</c:v>
                </c:pt>
                <c:pt idx="4">
                  <c:v>5.8897549455528733</c:v>
                </c:pt>
                <c:pt idx="5">
                  <c:v>101.84601390221363</c:v>
                </c:pt>
                <c:pt idx="6">
                  <c:v>18.014904568649655</c:v>
                </c:pt>
                <c:pt idx="7">
                  <c:v>11.961355899375626</c:v>
                </c:pt>
                <c:pt idx="8">
                  <c:v>4.4764803747075632</c:v>
                </c:pt>
                <c:pt idx="9">
                  <c:v>78.044180815902493</c:v>
                </c:pt>
                <c:pt idx="10">
                  <c:v>20.453420513707222</c:v>
                </c:pt>
                <c:pt idx="11">
                  <c:v>117.06135966965027</c:v>
                </c:pt>
                <c:pt idx="12">
                  <c:v>561.80424064040244</c:v>
                </c:pt>
                <c:pt idx="13">
                  <c:v>14.323036413717777</c:v>
                </c:pt>
                <c:pt idx="14">
                  <c:v>149.0548049456811</c:v>
                </c:pt>
                <c:pt idx="15">
                  <c:v>2652.4206464967692</c:v>
                </c:pt>
                <c:pt idx="16">
                  <c:v>609.75493466889668</c:v>
                </c:pt>
                <c:pt idx="17">
                  <c:v>76839.081952730383</c:v>
                </c:pt>
                <c:pt idx="18">
                  <c:v>1013.1908281321929</c:v>
                </c:pt>
                <c:pt idx="19">
                  <c:v>44025.475472131169</c:v>
                </c:pt>
                <c:pt idx="20">
                  <c:v>3150.2139632374237</c:v>
                </c:pt>
                <c:pt idx="21">
                  <c:v>117157.27649025299</c:v>
                </c:pt>
                <c:pt idx="22">
                  <c:v>1030768.2075386334</c:v>
                </c:pt>
                <c:pt idx="23">
                  <c:v>425600.03984682006</c:v>
                </c:pt>
                <c:pt idx="24">
                  <c:v>3507011.2506327708</c:v>
                </c:pt>
                <c:pt idx="25">
                  <c:v>11883237.792352924</c:v>
                </c:pt>
                <c:pt idx="26">
                  <c:v>142139636.47124401</c:v>
                </c:pt>
                <c:pt idx="27">
                  <c:v>196434573.13141161</c:v>
                </c:pt>
                <c:pt idx="28">
                  <c:v>45528975.974253885</c:v>
                </c:pt>
                <c:pt idx="29">
                  <c:v>50025765.113227837</c:v>
                </c:pt>
                <c:pt idx="30">
                  <c:v>134219613.2040689</c:v>
                </c:pt>
                <c:pt idx="31">
                  <c:v>1414042341.6569197</c:v>
                </c:pt>
                <c:pt idx="32">
                  <c:v>1276437414.8785188</c:v>
                </c:pt>
                <c:pt idx="33">
                  <c:v>1652136797.7338963</c:v>
                </c:pt>
                <c:pt idx="34">
                  <c:v>8747860038.935442</c:v>
                </c:pt>
                <c:pt idx="35">
                  <c:v>20672361347.698383</c:v>
                </c:pt>
                <c:pt idx="36">
                  <c:v>48453072141.53965</c:v>
                </c:pt>
                <c:pt idx="37">
                  <c:v>98402131440.237091</c:v>
                </c:pt>
                <c:pt idx="38">
                  <c:v>209050573604.18356</c:v>
                </c:pt>
                <c:pt idx="39">
                  <c:v>563186352769.99231</c:v>
                </c:pt>
                <c:pt idx="40">
                  <c:v>8683613756677.6221</c:v>
                </c:pt>
                <c:pt idx="41">
                  <c:v>1000000000000005.9</c:v>
                </c:pt>
                <c:pt idx="42">
                  <c:v>1143761067383.5701</c:v>
                </c:pt>
                <c:pt idx="43">
                  <c:v>1722609598074.6973</c:v>
                </c:pt>
              </c:numCache>
            </c:numRef>
          </c:yVal>
        </c:ser>
        <c:dLbls/>
        <c:axId val="99586048"/>
        <c:axId val="99589504"/>
      </c:scatterChart>
      <c:valAx>
        <c:axId val="99586048"/>
        <c:scaling>
          <c:orientation val="minMax"/>
        </c:scaling>
        <c:axPos val="b"/>
        <c:numFmt formatCode="General" sourceLinked="1"/>
        <c:tickLblPos val="nextTo"/>
        <c:crossAx val="99589504"/>
        <c:crosses val="autoZero"/>
        <c:crossBetween val="midCat"/>
      </c:valAx>
      <c:valAx>
        <c:axId val="99589504"/>
        <c:scaling>
          <c:logBase val="10"/>
          <c:orientation val="minMax"/>
        </c:scaling>
        <c:axPos val="l"/>
        <c:majorGridlines/>
        <c:numFmt formatCode="0.00E+00" sourceLinked="1"/>
        <c:tickLblPos val="nextTo"/>
        <c:crossAx val="9958604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547687</xdr:colOff>
      <xdr:row>5</xdr:row>
      <xdr:rowOff>85725</xdr:rowOff>
    </xdr:from>
    <xdr:to>
      <xdr:col>12</xdr:col>
      <xdr:colOff>242887</xdr:colOff>
      <xdr:row>19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10</xdr:row>
      <xdr:rowOff>119062</xdr:rowOff>
    </xdr:from>
    <xdr:to>
      <xdr:col>22</xdr:col>
      <xdr:colOff>385762</xdr:colOff>
      <xdr:row>25</xdr:row>
      <xdr:rowOff>4762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2</xdr:row>
      <xdr:rowOff>4762</xdr:rowOff>
    </xdr:from>
    <xdr:to>
      <xdr:col>22</xdr:col>
      <xdr:colOff>366712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79</v>
      </c>
      <c r="C1" t="s">
        <v>80</v>
      </c>
      <c r="D1" t="s">
        <v>81</v>
      </c>
      <c r="E1" t="s">
        <v>82</v>
      </c>
    </row>
    <row r="2" spans="1:5">
      <c r="A2" t="s">
        <v>83</v>
      </c>
      <c r="B2" s="41">
        <f>PRMallall!G1</f>
        <v>4.6688545981172377E-2</v>
      </c>
      <c r="C2" s="41">
        <f>PRMallND!G1</f>
        <v>5.4839457279653593E-2</v>
      </c>
      <c r="D2" s="41" t="e">
        <f>PRM70all!G1</f>
        <v>#VALUE!</v>
      </c>
      <c r="E2" s="41" t="e">
        <f>PRM70ND!G1</f>
        <v>#VALUE!</v>
      </c>
    </row>
    <row r="3" spans="1:5">
      <c r="A3" t="s">
        <v>59</v>
      </c>
      <c r="B3">
        <f>PRMallall!B22</f>
        <v>15</v>
      </c>
      <c r="C3">
        <f>PRMallND!B14</f>
        <v>7</v>
      </c>
      <c r="D3">
        <f ca="1">PRM70all!B7</f>
        <v>0</v>
      </c>
      <c r="E3">
        <f ca="1">PRM70ND!B7</f>
        <v>0</v>
      </c>
    </row>
    <row r="4" spans="1:5">
      <c r="A4" t="s">
        <v>52</v>
      </c>
      <c r="B4" s="40">
        <f>PRMallall!H1</f>
        <v>0.58440706556585476</v>
      </c>
      <c r="C4" s="40">
        <f>PRMallND!H1</f>
        <v>0.87787016122613304</v>
      </c>
      <c r="D4" s="40" t="e">
        <f>PRM70all!H1</f>
        <v>#VALUE!</v>
      </c>
      <c r="E4" s="40" t="e">
        <f>PRM70ND!H1</f>
        <v>#VALUE!</v>
      </c>
    </row>
    <row r="5" spans="1:5">
      <c r="A5" t="s">
        <v>84</v>
      </c>
      <c r="B5" s="41">
        <f>PRMallall!H16</f>
        <v>2.3054800586214938E-2</v>
      </c>
      <c r="C5" s="41">
        <f>PRMallND!H16</f>
        <v>2.2939759562490742E-2</v>
      </c>
      <c r="D5" s="41">
        <f>PRM70all!H16</f>
        <v>0</v>
      </c>
      <c r="E5" s="41">
        <f>PRM70ND!H16</f>
        <v>0</v>
      </c>
    </row>
    <row r="6" spans="1:5">
      <c r="A6" t="s">
        <v>85</v>
      </c>
      <c r="B6" s="41">
        <f>PRMallall!H26</f>
        <v>1.0838913222676921E-2</v>
      </c>
      <c r="C6" s="41">
        <f>PRMallND!H26</f>
        <v>9.616840895439193E-3</v>
      </c>
      <c r="D6" s="41">
        <f>PRM70all!H26</f>
        <v>0</v>
      </c>
      <c r="E6" s="41">
        <f>PRM70ND!H26</f>
        <v>0</v>
      </c>
    </row>
    <row r="7" spans="1:5">
      <c r="A7" t="s">
        <v>86</v>
      </c>
      <c r="B7" s="41">
        <f>SUM(B5:B6)/3</f>
        <v>1.1297904602963954E-2</v>
      </c>
      <c r="C7" s="41">
        <f>SUM(C5:C6)/3</f>
        <v>1.0852200152643312E-2</v>
      </c>
      <c r="D7" s="41">
        <f>SUM(D5:D6)/3</f>
        <v>0</v>
      </c>
      <c r="E7" s="41">
        <f>SUM(E5:E6)/3</f>
        <v>0</v>
      </c>
    </row>
    <row r="8" spans="1:5">
      <c r="A8" t="s">
        <v>87</v>
      </c>
      <c r="B8" s="42">
        <f>B7/B2</f>
        <v>0.24198450316957712</v>
      </c>
      <c r="C8" s="42">
        <f>C7/C2</f>
        <v>0.19789036381783578</v>
      </c>
      <c r="D8" s="42" t="e">
        <f>D7/D2</f>
        <v>#VALUE!</v>
      </c>
      <c r="E8" s="42" t="e">
        <f>E7/E2</f>
        <v>#VALUE!</v>
      </c>
    </row>
    <row r="9" spans="1:5">
      <c r="A9" t="s">
        <v>88</v>
      </c>
      <c r="B9" s="41">
        <f>PRMallall!B17</f>
        <v>4.6645599881337055E-2</v>
      </c>
      <c r="C9" s="41">
        <f>PRMallND!B9</f>
        <v>5.452333359296524E-2</v>
      </c>
      <c r="D9" s="41">
        <f ca="1">PRM70all!B2</f>
        <v>0</v>
      </c>
      <c r="E9" s="41">
        <f ca="1">PRM70ND!B2</f>
        <v>0</v>
      </c>
    </row>
    <row r="10" spans="1:5">
      <c r="A10" t="s">
        <v>89</v>
      </c>
      <c r="B10" s="41">
        <f>PRMallall!B18</f>
        <v>2.7127518370073729E-3</v>
      </c>
      <c r="C10" s="41">
        <f>PRMallND!B10</f>
        <v>3.8845491750519731E-3</v>
      </c>
      <c r="D10" s="41">
        <f ca="1">PRM70all!B3</f>
        <v>0</v>
      </c>
      <c r="E10" s="41">
        <f ca="1">PRM70ND!B3</f>
        <v>0</v>
      </c>
    </row>
    <row r="11" spans="1:5">
      <c r="A11" t="s">
        <v>91</v>
      </c>
      <c r="B11" s="41">
        <f>PRMallall!B20</f>
        <v>5.2068012700748158E-2</v>
      </c>
      <c r="C11" s="41">
        <f>PRMallND!B12</f>
        <v>5.9356131387355592E-2</v>
      </c>
      <c r="D11" s="41">
        <f ca="1">PRM70all!B5</f>
        <v>0</v>
      </c>
      <c r="E11" s="41">
        <f ca="1">PRM70ND!B5</f>
        <v>0</v>
      </c>
    </row>
    <row r="12" spans="1:5">
      <c r="A12" t="s">
        <v>90</v>
      </c>
      <c r="B12" s="41">
        <f>PRMallall!B19</f>
        <v>4.0666304933519831E-2</v>
      </c>
      <c r="C12" s="41">
        <f>PRMallND!B11</f>
        <v>4.8985060807069804E-2</v>
      </c>
      <c r="D12" s="41">
        <f ca="1">PRM70all!B4</f>
        <v>0</v>
      </c>
      <c r="E12" s="41">
        <f ca="1">PRM70ND!B4</f>
        <v>0</v>
      </c>
    </row>
    <row r="13" spans="1:5">
      <c r="A13" t="s">
        <v>92</v>
      </c>
      <c r="B13">
        <f>PRMallall!E21</f>
        <v>98</v>
      </c>
      <c r="C13">
        <f>PRMallND!E13</f>
        <v>98</v>
      </c>
      <c r="D13">
        <f ca="1">PRM70all!E6</f>
        <v>0</v>
      </c>
      <c r="E13">
        <f ca="1">PRM70ND!E6</f>
        <v>0</v>
      </c>
    </row>
    <row r="14" spans="1:5">
      <c r="A14" t="s">
        <v>93</v>
      </c>
    </row>
    <row r="15" spans="1:5">
      <c r="A1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H7"/>
  <sheetViews>
    <sheetView workbookViewId="0">
      <selection activeCell="F1" sqref="F1"/>
    </sheetView>
  </sheetViews>
  <sheetFormatPr defaultRowHeight="15"/>
  <sheetData>
    <row r="1" spans="1:8" ht="16.5" thickTop="1" thickBot="1">
      <c r="B1" s="3" t="s">
        <v>51</v>
      </c>
      <c r="C1" s="3" t="s">
        <v>52</v>
      </c>
      <c r="D1" s="3" t="s">
        <v>53</v>
      </c>
      <c r="E1" s="34" t="s">
        <v>1</v>
      </c>
      <c r="F1" s="34" t="s">
        <v>2</v>
      </c>
      <c r="G1" s="32" t="e">
        <f>LN(G2)</f>
        <v>#VALUE!</v>
      </c>
      <c r="H1" s="33" t="e">
        <f>G4</f>
        <v>#VALUE!</v>
      </c>
    </row>
    <row r="2" spans="1:8" ht="15.75" thickTop="1">
      <c r="A2" t="s">
        <v>54</v>
      </c>
      <c r="B2" s="3">
        <f ca="1">AVERAGE(B1:B2)</f>
        <v>0</v>
      </c>
      <c r="C2" s="3">
        <f ca="1">AVERAGE(C1:C2)</f>
        <v>0</v>
      </c>
      <c r="D2" s="3">
        <f ca="1">AVERAGE(D1:D2)</f>
        <v>0</v>
      </c>
      <c r="E2" s="3">
        <f ca="1">AVERAGE(E1:E2)</f>
        <v>0</v>
      </c>
      <c r="F2" s="3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55</v>
      </c>
      <c r="B3" s="3">
        <f ca="1">STDEV(B1:B2)</f>
        <v>0</v>
      </c>
      <c r="C3" s="3">
        <f ca="1">STDEV(C1:C2)</f>
        <v>0</v>
      </c>
      <c r="D3" s="3">
        <f ca="1">STDEV(D1:D2)</f>
        <v>0</v>
      </c>
      <c r="E3" s="3">
        <f ca="1">STDEV(E1:E2)</f>
        <v>0</v>
      </c>
      <c r="F3" s="3">
        <f ca="1">STDEV(F1:F2)</f>
        <v>0</v>
      </c>
      <c r="G3" t="e">
        <v>#VALUE!</v>
      </c>
      <c r="H3" t="e">
        <v>#VALUE!</v>
      </c>
    </row>
    <row r="4" spans="1:8">
      <c r="A4" t="s">
        <v>56</v>
      </c>
      <c r="B4" s="3">
        <f ca="1">MIN(B1:B2)</f>
        <v>0</v>
      </c>
      <c r="C4" s="3">
        <f ca="1">MIN(C1:C2)</f>
        <v>0</v>
      </c>
      <c r="D4" s="3">
        <f ca="1">MIN(D1:D2)</f>
        <v>0</v>
      </c>
      <c r="E4" s="3">
        <f ca="1">MIN(E1:E2)</f>
        <v>0</v>
      </c>
      <c r="F4" s="3">
        <f ca="1">MIN(F1:F2)</f>
        <v>0</v>
      </c>
      <c r="G4" t="e">
        <v>#VALUE!</v>
      </c>
      <c r="H4" t="e">
        <v>#VALUE!</v>
      </c>
    </row>
    <row r="5" spans="1:8">
      <c r="A5" t="s">
        <v>57</v>
      </c>
      <c r="B5" s="3">
        <f ca="1">MAX(B1:B2)</f>
        <v>0</v>
      </c>
      <c r="C5" s="3">
        <f ca="1">MAX(C1:C2)</f>
        <v>0</v>
      </c>
      <c r="D5" s="3">
        <f ca="1">MAX(D1:D2)</f>
        <v>0</v>
      </c>
      <c r="E5" s="3">
        <f ca="1">MAX(E1:E2)</f>
        <v>0</v>
      </c>
      <c r="F5" s="3">
        <f ca="1">MAX(F1:F2)</f>
        <v>0</v>
      </c>
      <c r="G5" t="e">
        <v>#VALUE!</v>
      </c>
      <c r="H5" t="e">
        <v>#VALUE!</v>
      </c>
    </row>
    <row r="6" spans="1:8">
      <c r="A6" t="s">
        <v>58</v>
      </c>
      <c r="B6" s="3">
        <f ca="1">ABS(B5-B4)</f>
        <v>0</v>
      </c>
      <c r="C6" s="3">
        <f ca="1">ABS(C5-C4)</f>
        <v>0</v>
      </c>
      <c r="D6" s="3">
        <f ca="1">ABS(D5-D4)</f>
        <v>0</v>
      </c>
      <c r="E6" s="3">
        <f ca="1">ABS(E5-E4)</f>
        <v>0</v>
      </c>
      <c r="F6" s="3">
        <f ca="1">ABS(F5-F4)</f>
        <v>0</v>
      </c>
      <c r="G6" t="e">
        <v>#VALUE!</v>
      </c>
      <c r="H6" t="e">
        <v>#VALUE!</v>
      </c>
    </row>
    <row r="7" spans="1:8">
      <c r="A7" t="s">
        <v>59</v>
      </c>
      <c r="B7" s="3">
        <f ca="1">COUNT(B1:B2)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AJ26"/>
  <sheetViews>
    <sheetView workbookViewId="0">
      <selection activeCell="F1" sqref="F1"/>
    </sheetView>
  </sheetViews>
  <sheetFormatPr defaultRowHeight="15"/>
  <sheetData>
    <row r="1" spans="1:36" ht="16.5" thickTop="1" thickBot="1">
      <c r="B1" s="3" t="s">
        <v>51</v>
      </c>
      <c r="C1" s="3" t="s">
        <v>52</v>
      </c>
      <c r="D1" s="3" t="s">
        <v>53</v>
      </c>
      <c r="E1" s="34" t="s">
        <v>1</v>
      </c>
      <c r="F1" s="34" t="s">
        <v>2</v>
      </c>
      <c r="G1" s="32">
        <f>LN(G2)</f>
        <v>5.4839457279653593E-2</v>
      </c>
      <c r="H1" s="33">
        <f>G4</f>
        <v>0.87787016122613304</v>
      </c>
      <c r="I1" s="4" t="s">
        <v>1</v>
      </c>
      <c r="J1" s="4" t="s">
        <v>2</v>
      </c>
      <c r="K1" s="35">
        <f>LN(K2)</f>
        <v>4.8985060807069804E-2</v>
      </c>
      <c r="L1" s="36">
        <f>K4</f>
        <v>0.7915738414649558</v>
      </c>
      <c r="M1" s="4" t="s">
        <v>1</v>
      </c>
      <c r="N1" s="4" t="s">
        <v>2</v>
      </c>
      <c r="O1" s="35">
        <f>LN(O2)</f>
        <v>5.2114814585823468E-2</v>
      </c>
      <c r="P1" s="36">
        <f>O4</f>
        <v>0.85830620465744945</v>
      </c>
      <c r="Q1" s="4" t="s">
        <v>1</v>
      </c>
      <c r="R1" s="4" t="s">
        <v>2</v>
      </c>
      <c r="S1" s="35">
        <f>LN(S2)</f>
        <v>5.6077040265742034E-2</v>
      </c>
      <c r="T1" s="36">
        <f>S4</f>
        <v>0.88894545139124936</v>
      </c>
      <c r="U1" s="4" t="s">
        <v>1</v>
      </c>
      <c r="V1" s="4" t="s">
        <v>2</v>
      </c>
      <c r="W1" s="35">
        <f>LN(W2)</f>
        <v>5.5671465159313482E-2</v>
      </c>
      <c r="X1" s="36">
        <f>W4</f>
        <v>0.93862586463373088</v>
      </c>
      <c r="Y1" s="4" t="s">
        <v>1</v>
      </c>
      <c r="Z1" s="4" t="s">
        <v>2</v>
      </c>
      <c r="AA1" s="35">
        <f>LN(AA2)</f>
        <v>5.8396278205812745E-2</v>
      </c>
      <c r="AB1" s="36">
        <f>AA4</f>
        <v>0.8938529237669236</v>
      </c>
      <c r="AC1" s="4" t="s">
        <v>1</v>
      </c>
      <c r="AD1" s="4" t="s">
        <v>2</v>
      </c>
      <c r="AE1" s="35">
        <f>LN(AE2)</f>
        <v>5.9356131387355592E-2</v>
      </c>
      <c r="AF1" s="36">
        <f>AE4</f>
        <v>0.89485768927783926</v>
      </c>
      <c r="AG1" s="4" t="s">
        <v>1</v>
      </c>
      <c r="AH1" s="4" t="s">
        <v>2</v>
      </c>
      <c r="AI1" s="35">
        <f>LN(AI2)</f>
        <v>5.1062544739639538E-2</v>
      </c>
      <c r="AJ1" s="36">
        <f>AI4</f>
        <v>0.84835811572116204</v>
      </c>
    </row>
    <row r="2" spans="1:36" ht="15.75" thickTop="1">
      <c r="B2">
        <v>4.8985060807069804E-2</v>
      </c>
      <c r="C2" s="37">
        <v>0.7915738414649558</v>
      </c>
      <c r="D2">
        <v>15.191449039384617</v>
      </c>
      <c r="E2">
        <v>1850</v>
      </c>
      <c r="F2">
        <v>1</v>
      </c>
      <c r="G2">
        <f t="array" ref="G2:H6">LOGEST(F2:F8,E2:E8,TRUE, TRUE)</f>
        <v>1.0563710083859497</v>
      </c>
      <c r="H2">
        <v>1.3940666475724536E-44</v>
      </c>
      <c r="I2">
        <v>1872</v>
      </c>
      <c r="J2">
        <v>3.1996200619227464</v>
      </c>
      <c r="K2">
        <f t="array" ref="K2:L6">LOGEST(J2:J7,I2:I7,TRUE, TRUE)</f>
        <v>1.0502046614127825</v>
      </c>
      <c r="L2">
        <v>1.1250528313608717E-39</v>
      </c>
      <c r="M2">
        <v>1850</v>
      </c>
      <c r="N2">
        <v>1</v>
      </c>
      <c r="O2">
        <f t="array" ref="O2:P6">LOGEST(N2:N7,M2:M7,TRUE, TRUE)</f>
        <v>1.0534966923562281</v>
      </c>
      <c r="P2">
        <v>2.7861511646688E-42</v>
      </c>
      <c r="Q2">
        <v>1850</v>
      </c>
      <c r="R2">
        <v>1</v>
      </c>
      <c r="S2">
        <f t="array" ref="S2:T6">LOGEST(R2:R7,Q2:Q7,TRUE, TRUE)</f>
        <v>1.0576791644818233</v>
      </c>
      <c r="T2">
        <v>1.1967653404932558E-45</v>
      </c>
      <c r="U2">
        <v>1850</v>
      </c>
      <c r="V2">
        <v>1</v>
      </c>
      <c r="W2">
        <f t="array" ref="W2:X6">LOGEST(V2:V7,U2:U7,TRUE, TRUE)</f>
        <v>1.0572502831198023</v>
      </c>
      <c r="X2">
        <v>2.2950523258928894E-45</v>
      </c>
      <c r="Y2">
        <v>1850</v>
      </c>
      <c r="Z2">
        <v>1</v>
      </c>
      <c r="AA2">
        <f t="array" ref="AA2:AB6">LOGEST(Z2:Z7,Y2:Y7,TRUE, TRUE)</f>
        <v>1.0601350208853753</v>
      </c>
      <c r="AB2">
        <v>1.8108682770340974E-47</v>
      </c>
      <c r="AC2">
        <v>1850</v>
      </c>
      <c r="AD2">
        <v>1</v>
      </c>
      <c r="AE2">
        <f t="array" ref="AE2:AF6">LOGEST(AD2:AD7,AC2:AC7,TRUE, TRUE)</f>
        <v>1.0611530833751337</v>
      </c>
      <c r="AF2">
        <v>2.94640217694847E-48</v>
      </c>
      <c r="AG2">
        <v>1850</v>
      </c>
      <c r="AH2">
        <v>1</v>
      </c>
      <c r="AI2">
        <f t="array" ref="AI2:AJ6">LOGEST(AH2:AH7,AG2:AG7,TRUE, TRUE)</f>
        <v>1.0523887126028857</v>
      </c>
      <c r="AJ2">
        <v>1.6597731461134132E-41</v>
      </c>
    </row>
    <row r="3" spans="1:36">
      <c r="B3">
        <v>5.2114814585823468E-2</v>
      </c>
      <c r="C3" s="37">
        <v>0.85830620465744945</v>
      </c>
      <c r="D3">
        <v>24.229888191856507</v>
      </c>
      <c r="E3">
        <v>1872</v>
      </c>
      <c r="F3">
        <v>3.1996200619227464</v>
      </c>
      <c r="G3">
        <v>9.147531086390822E-3</v>
      </c>
      <c r="H3">
        <v>17.447475192716222</v>
      </c>
      <c r="I3">
        <v>1890</v>
      </c>
      <c r="J3">
        <v>24.896293368962741</v>
      </c>
      <c r="K3">
        <v>1.2567938618103529E-2</v>
      </c>
      <c r="L3">
        <v>24.089380855490344</v>
      </c>
      <c r="M3">
        <v>1890</v>
      </c>
      <c r="N3">
        <v>24.896293368962741</v>
      </c>
      <c r="O3">
        <v>1.0587306644733212E-2</v>
      </c>
      <c r="P3">
        <v>20.255312060986938</v>
      </c>
      <c r="Q3">
        <v>1872</v>
      </c>
      <c r="R3">
        <v>3.1996200619227464</v>
      </c>
      <c r="S3">
        <v>9.9102750372947954E-3</v>
      </c>
      <c r="T3">
        <v>18.930782369451709</v>
      </c>
      <c r="U3">
        <v>1872</v>
      </c>
      <c r="V3">
        <v>3.1996200619227464</v>
      </c>
      <c r="W3">
        <v>7.1178542405524164E-3</v>
      </c>
      <c r="X3">
        <v>13.582513753322827</v>
      </c>
      <c r="Y3">
        <v>1872</v>
      </c>
      <c r="Z3">
        <v>3.1996200619227464</v>
      </c>
      <c r="AA3">
        <v>1.0061811081919166E-2</v>
      </c>
      <c r="AB3">
        <v>19.134295103430173</v>
      </c>
      <c r="AC3">
        <v>1872</v>
      </c>
      <c r="AD3">
        <v>3.1996200619227464</v>
      </c>
      <c r="AE3">
        <v>1.0172960621010373E-2</v>
      </c>
      <c r="AF3">
        <v>19.336999549529754</v>
      </c>
      <c r="AG3">
        <v>1872</v>
      </c>
      <c r="AH3">
        <v>3.1996200619227464</v>
      </c>
      <c r="AI3">
        <v>1.0794249083742597E-2</v>
      </c>
      <c r="AJ3">
        <v>20.514273250164042</v>
      </c>
    </row>
    <row r="4" spans="1:36" ht="15.75" thickBot="1">
      <c r="B4">
        <v>5.6077040265742034E-2</v>
      </c>
      <c r="C4" s="37">
        <v>0.88894545139124936</v>
      </c>
      <c r="D4">
        <v>32.018335584723772</v>
      </c>
      <c r="E4">
        <v>1890</v>
      </c>
      <c r="F4">
        <v>24.896293368962741</v>
      </c>
      <c r="G4">
        <v>0.87787016122613304</v>
      </c>
      <c r="H4">
        <v>0.87482158994559867</v>
      </c>
      <c r="I4">
        <v>1902</v>
      </c>
      <c r="J4">
        <v>101.84601390221363</v>
      </c>
      <c r="K4">
        <v>0.7915738414649558</v>
      </c>
      <c r="L4">
        <v>0.91973785715068446</v>
      </c>
      <c r="M4">
        <v>1902</v>
      </c>
      <c r="N4">
        <v>101.84601390221363</v>
      </c>
      <c r="O4">
        <v>0.85830620465744945</v>
      </c>
      <c r="P4">
        <v>0.93004733402669948</v>
      </c>
      <c r="Q4">
        <v>1902</v>
      </c>
      <c r="R4">
        <v>101.84601390221363</v>
      </c>
      <c r="S4">
        <v>0.88894545139124936</v>
      </c>
      <c r="T4">
        <v>0.93013268118430514</v>
      </c>
      <c r="U4">
        <v>1890</v>
      </c>
      <c r="V4">
        <v>24.896293368962741</v>
      </c>
      <c r="W4">
        <v>0.93862586463373088</v>
      </c>
      <c r="X4">
        <v>0.67962774168269446</v>
      </c>
      <c r="Y4">
        <v>1890</v>
      </c>
      <c r="Z4">
        <v>24.896293368962741</v>
      </c>
      <c r="AA4">
        <v>0.8938529237669236</v>
      </c>
      <c r="AB4">
        <v>0.88848317715655645</v>
      </c>
      <c r="AC4">
        <v>1890</v>
      </c>
      <c r="AD4">
        <v>24.896293368962741</v>
      </c>
      <c r="AE4">
        <v>0.89485768927783926</v>
      </c>
      <c r="AF4">
        <v>0.87342435594208245</v>
      </c>
      <c r="AG4">
        <v>1890</v>
      </c>
      <c r="AH4">
        <v>24.896293368962741</v>
      </c>
      <c r="AI4">
        <v>0.84835811572116204</v>
      </c>
      <c r="AJ4">
        <v>0.91495721163783328</v>
      </c>
    </row>
    <row r="5" spans="1:36" ht="16.5" thickTop="1" thickBot="1">
      <c r="B5">
        <v>5.5671465159313482E-2</v>
      </c>
      <c r="C5" s="37">
        <v>0.93862586463373088</v>
      </c>
      <c r="D5">
        <v>61.174034243069464</v>
      </c>
      <c r="E5">
        <v>1902</v>
      </c>
      <c r="F5">
        <v>101.84601390221363</v>
      </c>
      <c r="G5">
        <v>35.94003603212721</v>
      </c>
      <c r="H5">
        <v>5</v>
      </c>
      <c r="I5">
        <v>1941</v>
      </c>
      <c r="J5">
        <v>117.06135966965027</v>
      </c>
      <c r="K5" s="33">
        <v>15.191449039384617</v>
      </c>
      <c r="L5">
        <v>4</v>
      </c>
      <c r="M5">
        <v>1941</v>
      </c>
      <c r="N5">
        <v>117.06135966965027</v>
      </c>
      <c r="O5" s="33">
        <v>24.229888191856507</v>
      </c>
      <c r="P5">
        <v>4</v>
      </c>
      <c r="Q5">
        <v>1941</v>
      </c>
      <c r="R5">
        <v>117.06135966965027</v>
      </c>
      <c r="S5" s="33">
        <v>32.018335584723772</v>
      </c>
      <c r="T5">
        <v>4</v>
      </c>
      <c r="U5">
        <v>1941</v>
      </c>
      <c r="V5">
        <v>117.06135966965027</v>
      </c>
      <c r="W5" s="33">
        <v>61.174034243069464</v>
      </c>
      <c r="X5">
        <v>4</v>
      </c>
      <c r="Y5">
        <v>1902</v>
      </c>
      <c r="Z5">
        <v>101.84601390221363</v>
      </c>
      <c r="AA5" s="33">
        <v>33.68356267502697</v>
      </c>
      <c r="AB5">
        <v>4</v>
      </c>
      <c r="AC5">
        <v>1902</v>
      </c>
      <c r="AD5">
        <v>101.84601390221363</v>
      </c>
      <c r="AE5" s="33">
        <v>34.043675971417684</v>
      </c>
      <c r="AF5">
        <v>4</v>
      </c>
      <c r="AG5">
        <v>1902</v>
      </c>
      <c r="AH5">
        <v>101.84601390221363</v>
      </c>
      <c r="AI5" s="33">
        <v>22.377936537934524</v>
      </c>
      <c r="AJ5">
        <v>4</v>
      </c>
    </row>
    <row r="6" spans="1:36" ht="15.75" thickTop="1">
      <c r="B6">
        <v>5.8396278205812745E-2</v>
      </c>
      <c r="C6" s="37">
        <v>0.8938529237669236</v>
      </c>
      <c r="D6">
        <v>33.68356267502697</v>
      </c>
      <c r="E6">
        <v>1941</v>
      </c>
      <c r="F6">
        <v>117.06135966965027</v>
      </c>
      <c r="G6">
        <v>27.505370119452607</v>
      </c>
      <c r="H6">
        <v>3.8265640711747255</v>
      </c>
      <c r="I6">
        <v>1946</v>
      </c>
      <c r="J6">
        <v>149.0548049456811</v>
      </c>
      <c r="K6">
        <v>12.850716024159398</v>
      </c>
      <c r="L6">
        <v>3.3836709035045316</v>
      </c>
      <c r="M6">
        <v>1946</v>
      </c>
      <c r="N6">
        <v>149.0548049456811</v>
      </c>
      <c r="O6">
        <v>20.958563582028756</v>
      </c>
      <c r="P6">
        <v>3.4599521741206845</v>
      </c>
      <c r="Q6">
        <v>1946</v>
      </c>
      <c r="R6">
        <v>149.0548049456811</v>
      </c>
      <c r="S6">
        <v>27.700560719961707</v>
      </c>
      <c r="T6">
        <v>3.460587218428417</v>
      </c>
      <c r="U6">
        <v>1946</v>
      </c>
      <c r="V6">
        <v>149.0548049456811</v>
      </c>
      <c r="W6">
        <v>28.255911252715716</v>
      </c>
      <c r="X6">
        <v>1.847575469058877</v>
      </c>
      <c r="Y6">
        <v>1946</v>
      </c>
      <c r="Z6">
        <v>149.0548049456811</v>
      </c>
      <c r="AA6">
        <v>26.589883737178511</v>
      </c>
      <c r="AB6">
        <v>3.1576094243608357</v>
      </c>
      <c r="AC6">
        <v>1941</v>
      </c>
      <c r="AD6">
        <v>117.06135966965027</v>
      </c>
      <c r="AE6">
        <v>25.970902681722141</v>
      </c>
      <c r="AF6">
        <v>3.0514804222113661</v>
      </c>
      <c r="AG6">
        <v>1941</v>
      </c>
      <c r="AH6">
        <v>117.06135966965027</v>
      </c>
      <c r="AI6">
        <v>18.733615706029518</v>
      </c>
      <c r="AJ6">
        <v>3.3485867965123157</v>
      </c>
    </row>
    <row r="7" spans="1:36">
      <c r="B7">
        <v>5.9356131387355592E-2</v>
      </c>
      <c r="C7" s="37">
        <v>0.89485768927783926</v>
      </c>
      <c r="D7">
        <v>34.043675971417684</v>
      </c>
      <c r="E7">
        <v>1946</v>
      </c>
      <c r="F7">
        <v>149.0548049456811</v>
      </c>
      <c r="G7" t="s">
        <v>60</v>
      </c>
      <c r="H7">
        <f>TINV(0.0455,H5)</f>
        <v>2.6486542536661553</v>
      </c>
      <c r="I7">
        <v>1948</v>
      </c>
      <c r="J7">
        <v>609.75493466889668</v>
      </c>
      <c r="K7" t="s">
        <v>60</v>
      </c>
      <c r="L7">
        <f>TINV(0.0455,L5)</f>
        <v>2.8693151695711707</v>
      </c>
      <c r="M7">
        <v>1948</v>
      </c>
      <c r="N7">
        <v>609.75493466889668</v>
      </c>
      <c r="O7" t="s">
        <v>60</v>
      </c>
      <c r="P7">
        <f>TINV(0.0455,P5)</f>
        <v>2.8693151695711707</v>
      </c>
      <c r="Q7">
        <v>1948</v>
      </c>
      <c r="R7">
        <v>609.75493466889668</v>
      </c>
      <c r="S7" t="s">
        <v>60</v>
      </c>
      <c r="T7">
        <f>TINV(0.0455,T5)</f>
        <v>2.8693151695711707</v>
      </c>
      <c r="U7">
        <v>1948</v>
      </c>
      <c r="V7">
        <v>609.75493466889668</v>
      </c>
      <c r="W7" t="s">
        <v>60</v>
      </c>
      <c r="X7">
        <f>TINV(0.0455,X5)</f>
        <v>2.8693151695711707</v>
      </c>
      <c r="Y7">
        <v>1948</v>
      </c>
      <c r="Z7">
        <v>609.75493466889668</v>
      </c>
      <c r="AA7" t="s">
        <v>60</v>
      </c>
      <c r="AB7">
        <f>TINV(0.0455,AB5)</f>
        <v>2.8693151695711707</v>
      </c>
      <c r="AC7">
        <v>1948</v>
      </c>
      <c r="AD7">
        <v>609.75493466889668</v>
      </c>
      <c r="AE7" t="s">
        <v>60</v>
      </c>
      <c r="AF7">
        <f>TINV(0.0455,AF5)</f>
        <v>2.8693151695711707</v>
      </c>
      <c r="AG7">
        <v>1946</v>
      </c>
      <c r="AH7">
        <v>149.0548049456811</v>
      </c>
    </row>
    <row r="8" spans="1:36">
      <c r="B8">
        <v>5.1062544739639538E-2</v>
      </c>
      <c r="C8" s="37">
        <v>0.84835811572116204</v>
      </c>
      <c r="D8">
        <v>22.377936537934524</v>
      </c>
      <c r="E8">
        <v>1948</v>
      </c>
      <c r="F8">
        <v>609.75493466889668</v>
      </c>
      <c r="G8" t="s">
        <v>61</v>
      </c>
      <c r="H8">
        <f>H7*G3</f>
        <v>2.4228647122512437E-2</v>
      </c>
      <c r="K8" t="s">
        <v>61</v>
      </c>
      <c r="L8">
        <f>L7*K3</f>
        <v>3.6061376927163789E-2</v>
      </c>
      <c r="O8" t="s">
        <v>61</v>
      </c>
      <c r="P8">
        <f>P7*O3</f>
        <v>3.0378319560634661E-2</v>
      </c>
      <c r="S8" t="s">
        <v>61</v>
      </c>
      <c r="T8">
        <f>T7*S3</f>
        <v>2.8435702499132454E-2</v>
      </c>
      <c r="W8" t="s">
        <v>61</v>
      </c>
      <c r="X8">
        <f>X7*W3</f>
        <v>2.0423367147213534E-2</v>
      </c>
      <c r="AA8" t="s">
        <v>61</v>
      </c>
      <c r="AB8">
        <f>AB7*AA3</f>
        <v>2.8870507170709978E-2</v>
      </c>
      <c r="AE8" t="s">
        <v>61</v>
      </c>
      <c r="AF8">
        <f>AF7*AE3</f>
        <v>2.9189430229315222E-2</v>
      </c>
    </row>
    <row r="9" spans="1:36">
      <c r="A9" t="s">
        <v>54</v>
      </c>
      <c r="B9" s="3">
        <f>AVERAGE(B2:B8)</f>
        <v>5.452333359296524E-2</v>
      </c>
      <c r="C9" s="3">
        <f>AVERAGE(C2:C8)</f>
        <v>0.87350287013047279</v>
      </c>
      <c r="D9" s="3">
        <f>AVERAGE(D2:D8)</f>
        <v>31.816983177630505</v>
      </c>
      <c r="E9" s="3">
        <f>AVERAGE(E2:E8)</f>
        <v>1907</v>
      </c>
      <c r="F9" s="3">
        <f>AVERAGE(F2:F8)</f>
        <v>143.83043237390388</v>
      </c>
      <c r="G9" t="s">
        <v>62</v>
      </c>
      <c r="H9">
        <f>G2+H8</f>
        <v>1.080599655508462</v>
      </c>
      <c r="K9" t="s">
        <v>62</v>
      </c>
      <c r="L9">
        <f>K2+L8</f>
        <v>1.0862660383399463</v>
      </c>
      <c r="O9" t="s">
        <v>62</v>
      </c>
      <c r="P9">
        <f>O2+P8</f>
        <v>1.0838750119168628</v>
      </c>
      <c r="S9" t="s">
        <v>62</v>
      </c>
      <c r="T9">
        <f>S2+T8</f>
        <v>1.0861148669809557</v>
      </c>
      <c r="W9" t="s">
        <v>62</v>
      </c>
      <c r="X9">
        <f>W2+X8</f>
        <v>1.0776736502670159</v>
      </c>
      <c r="AA9" t="s">
        <v>62</v>
      </c>
      <c r="AB9">
        <f>AA2+AB8</f>
        <v>1.0890055280560853</v>
      </c>
      <c r="AE9" t="s">
        <v>62</v>
      </c>
      <c r="AF9">
        <f>AE2+AF8</f>
        <v>1.0903425136044489</v>
      </c>
    </row>
    <row r="10" spans="1:36">
      <c r="A10" t="s">
        <v>55</v>
      </c>
      <c r="B10" s="3">
        <f>STDEV(B2:B8)</f>
        <v>3.8845491750519731E-3</v>
      </c>
      <c r="C10" s="3">
        <f>STDEV(C2:C8)</f>
        <v>4.6413348954028849E-2</v>
      </c>
      <c r="D10" s="3">
        <f>STDEV(D2:D8)</f>
        <v>14.682116485939222</v>
      </c>
      <c r="E10" s="3">
        <f>STDEV(E2:E8)</f>
        <v>39.042711654460341</v>
      </c>
      <c r="F10" s="3">
        <f>STDEV(F2:F8)</f>
        <v>213.66449469512858</v>
      </c>
      <c r="G10" t="s">
        <v>63</v>
      </c>
      <c r="H10">
        <f>G2-H8</f>
        <v>1.0321423612634373</v>
      </c>
      <c r="K10" t="s">
        <v>63</v>
      </c>
      <c r="L10">
        <f>K2-L8</f>
        <v>1.0141432844856186</v>
      </c>
      <c r="O10" t="s">
        <v>63</v>
      </c>
      <c r="P10">
        <f>O2-P8</f>
        <v>1.0231183727955935</v>
      </c>
      <c r="S10" t="s">
        <v>63</v>
      </c>
      <c r="T10">
        <f>S2-T8</f>
        <v>1.0292434619826909</v>
      </c>
      <c r="W10" t="s">
        <v>63</v>
      </c>
      <c r="X10">
        <f>W2-X8</f>
        <v>1.0368269159725887</v>
      </c>
      <c r="AA10" t="s">
        <v>63</v>
      </c>
      <c r="AB10">
        <f>AA2-AB8</f>
        <v>1.0312645137146652</v>
      </c>
      <c r="AE10" t="s">
        <v>63</v>
      </c>
      <c r="AF10">
        <f>AE2-AF8</f>
        <v>1.0319636531458185</v>
      </c>
    </row>
    <row r="11" spans="1:36">
      <c r="A11" t="s">
        <v>56</v>
      </c>
      <c r="B11" s="3">
        <f>MIN(B2:B8)</f>
        <v>4.8985060807069804E-2</v>
      </c>
      <c r="C11" s="3">
        <f>MIN(C2:C8)</f>
        <v>0.7915738414649558</v>
      </c>
      <c r="D11" s="3">
        <f>MIN(D2:D8)</f>
        <v>15.191449039384617</v>
      </c>
      <c r="E11" s="3">
        <f>MIN(E2:E8)</f>
        <v>1850</v>
      </c>
      <c r="F11" s="3">
        <f>MIN(F2:F8)</f>
        <v>1</v>
      </c>
      <c r="G11" t="s">
        <v>64</v>
      </c>
      <c r="H11" s="38">
        <f>LN(G2)</f>
        <v>5.4839457279653593E-2</v>
      </c>
      <c r="K11" t="s">
        <v>64</v>
      </c>
      <c r="L11" s="38">
        <f>LN(K2)</f>
        <v>4.8985060807069804E-2</v>
      </c>
      <c r="O11" t="s">
        <v>64</v>
      </c>
      <c r="P11" s="38">
        <f>LN(O2)</f>
        <v>5.2114814585823468E-2</v>
      </c>
      <c r="S11" t="s">
        <v>64</v>
      </c>
      <c r="T11" s="38">
        <f>LN(S2)</f>
        <v>5.6077040265742034E-2</v>
      </c>
      <c r="W11" t="s">
        <v>64</v>
      </c>
      <c r="X11" s="38">
        <f>LN(W2)</f>
        <v>5.5671465159313482E-2</v>
      </c>
      <c r="AA11" t="s">
        <v>64</v>
      </c>
      <c r="AB11" s="38">
        <f>LN(AA2)</f>
        <v>5.8396278205812745E-2</v>
      </c>
      <c r="AE11" t="s">
        <v>64</v>
      </c>
      <c r="AF11" s="38">
        <f>LN(AE2)</f>
        <v>5.9356131387355592E-2</v>
      </c>
    </row>
    <row r="12" spans="1:36">
      <c r="A12" t="s">
        <v>57</v>
      </c>
      <c r="B12" s="3">
        <f>MAX(B2:B8)</f>
        <v>5.9356131387355592E-2</v>
      </c>
      <c r="C12" s="3">
        <f>MAX(C2:C8)</f>
        <v>0.93862586463373088</v>
      </c>
      <c r="D12" s="3">
        <f>MAX(D2:D8)</f>
        <v>61.174034243069464</v>
      </c>
      <c r="E12" s="3">
        <f>MAX(E2:E8)</f>
        <v>1948</v>
      </c>
      <c r="F12" s="3">
        <f>MAX(F2:F8)</f>
        <v>609.75493466889668</v>
      </c>
      <c r="G12" t="s">
        <v>65</v>
      </c>
      <c r="H12" s="38">
        <f>LN(H9)</f>
        <v>7.7516123631240455E-2</v>
      </c>
      <c r="K12" t="s">
        <v>65</v>
      </c>
      <c r="L12" s="38">
        <f>LN(L9)</f>
        <v>8.2746162358381142E-2</v>
      </c>
      <c r="O12" t="s">
        <v>65</v>
      </c>
      <c r="P12" s="38">
        <f>LN(P9)</f>
        <v>8.0542593709871074E-2</v>
      </c>
      <c r="S12" t="s">
        <v>65</v>
      </c>
      <c r="T12" s="38">
        <f>LN(T9)</f>
        <v>8.2606986619113407E-2</v>
      </c>
      <c r="W12" t="s">
        <v>65</v>
      </c>
      <c r="X12" s="38">
        <f>LN(X9)</f>
        <v>7.4804690351451195E-2</v>
      </c>
      <c r="AA12" t="s">
        <v>65</v>
      </c>
      <c r="AB12" s="38">
        <f>LN(AB9)</f>
        <v>8.5264920206153449E-2</v>
      </c>
      <c r="AE12" t="s">
        <v>65</v>
      </c>
      <c r="AF12" s="38">
        <f>LN(AF9)</f>
        <v>8.6491879544940822E-2</v>
      </c>
    </row>
    <row r="13" spans="1:36">
      <c r="A13" t="s">
        <v>58</v>
      </c>
      <c r="B13" s="3">
        <f>ABS(B12-B11)</f>
        <v>1.0371070580285788E-2</v>
      </c>
      <c r="C13" s="3">
        <f>ABS(C12-C11)</f>
        <v>0.14705202316877508</v>
      </c>
      <c r="D13" s="3">
        <f>ABS(D12-D11)</f>
        <v>45.982585203684849</v>
      </c>
      <c r="E13" s="3">
        <f>ABS(E12-E11)</f>
        <v>98</v>
      </c>
      <c r="F13" s="3">
        <f>ABS(F12-F11)</f>
        <v>608.75493466889668</v>
      </c>
      <c r="G13" t="s">
        <v>66</v>
      </c>
      <c r="H13" s="38">
        <f>LN(H10)</f>
        <v>3.1636604506258971E-2</v>
      </c>
      <c r="K13" t="s">
        <v>66</v>
      </c>
      <c r="L13" s="38">
        <f>LN(L10)</f>
        <v>1.4044201385045859E-2</v>
      </c>
      <c r="O13" t="s">
        <v>66</v>
      </c>
      <c r="P13" s="38">
        <f>LN(P10)</f>
        <v>2.2855191708080685E-2</v>
      </c>
      <c r="S13" t="s">
        <v>66</v>
      </c>
      <c r="T13" s="38">
        <f>LN(T10)</f>
        <v>2.8824029432681839E-2</v>
      </c>
      <c r="W13" t="s">
        <v>66</v>
      </c>
      <c r="X13" s="38">
        <f>LN(X10)</f>
        <v>3.6165006900611862E-2</v>
      </c>
      <c r="AA13" t="s">
        <v>66</v>
      </c>
      <c r="AB13" s="38">
        <f>LN(AB10)</f>
        <v>3.0785732472847115E-2</v>
      </c>
      <c r="AE13" t="s">
        <v>66</v>
      </c>
      <c r="AF13" s="38">
        <f>LN(AF10)</f>
        <v>3.1463446619195264E-2</v>
      </c>
    </row>
    <row r="14" spans="1:36">
      <c r="A14" t="s">
        <v>59</v>
      </c>
      <c r="B14" s="3">
        <f>COUNT(B2:B8)</f>
        <v>7</v>
      </c>
      <c r="G14" t="s">
        <v>67</v>
      </c>
      <c r="H14" s="38">
        <f>H12-H11</f>
        <v>2.2676666351586862E-2</v>
      </c>
      <c r="K14" t="s">
        <v>67</v>
      </c>
      <c r="L14" s="38">
        <f>L12-L11</f>
        <v>3.3761101551311339E-2</v>
      </c>
      <c r="O14" t="s">
        <v>67</v>
      </c>
      <c r="P14" s="38">
        <f>P12-P11</f>
        <v>2.8427779124047606E-2</v>
      </c>
      <c r="S14" t="s">
        <v>67</v>
      </c>
      <c r="T14" s="38">
        <f>T12-T11</f>
        <v>2.6529946353371373E-2</v>
      </c>
      <c r="W14" t="s">
        <v>67</v>
      </c>
      <c r="X14" s="38">
        <f>X12-X11</f>
        <v>1.9133225192137712E-2</v>
      </c>
      <c r="AA14" t="s">
        <v>67</v>
      </c>
      <c r="AB14" s="38">
        <f>AB12-AB11</f>
        <v>2.6868642000340705E-2</v>
      </c>
      <c r="AE14" t="s">
        <v>67</v>
      </c>
      <c r="AF14" s="38">
        <f>AF12-AF11</f>
        <v>2.7135748157585231E-2</v>
      </c>
    </row>
    <row r="15" spans="1:36">
      <c r="G15" t="s">
        <v>68</v>
      </c>
      <c r="H15" s="38">
        <f>H11-H13</f>
        <v>2.3202852773394622E-2</v>
      </c>
      <c r="K15" t="s">
        <v>68</v>
      </c>
      <c r="L15" s="38">
        <f>L11-L13</f>
        <v>3.4940859422023948E-2</v>
      </c>
      <c r="O15" t="s">
        <v>68</v>
      </c>
      <c r="P15" s="38">
        <f>P11-P13</f>
        <v>2.9259622877742784E-2</v>
      </c>
      <c r="S15" t="s">
        <v>68</v>
      </c>
      <c r="T15" s="38">
        <f>T11-T13</f>
        <v>2.7253010833060195E-2</v>
      </c>
      <c r="W15" t="s">
        <v>68</v>
      </c>
      <c r="X15" s="38">
        <f>X11-X13</f>
        <v>1.950645825870162E-2</v>
      </c>
      <c r="AA15" t="s">
        <v>68</v>
      </c>
      <c r="AB15" s="38">
        <f>AB11-AB13</f>
        <v>2.7610545732965629E-2</v>
      </c>
      <c r="AE15" t="s">
        <v>68</v>
      </c>
      <c r="AF15" s="38">
        <f>AF11-AF13</f>
        <v>2.7892684768160328E-2</v>
      </c>
    </row>
    <row r="16" spans="1:36">
      <c r="G16" t="s">
        <v>69</v>
      </c>
      <c r="H16" s="39">
        <f>AVERAGE(H14:H15)</f>
        <v>2.2939759562490742E-2</v>
      </c>
      <c r="K16" t="s">
        <v>69</v>
      </c>
      <c r="L16" s="39">
        <f>AVERAGE(L14:L15)</f>
        <v>3.435098048666764E-2</v>
      </c>
      <c r="O16" t="s">
        <v>69</v>
      </c>
      <c r="P16" s="39">
        <f>AVERAGE(P14:P15)</f>
        <v>2.8843701000895193E-2</v>
      </c>
      <c r="S16" t="s">
        <v>69</v>
      </c>
      <c r="T16" s="39">
        <f>AVERAGE(T14:T15)</f>
        <v>2.6891478593215785E-2</v>
      </c>
      <c r="W16" t="s">
        <v>69</v>
      </c>
      <c r="X16" s="39">
        <f>AVERAGE(X14:X15)</f>
        <v>1.9319841725419666E-2</v>
      </c>
      <c r="AA16" t="s">
        <v>69</v>
      </c>
      <c r="AB16" s="39">
        <f>AVERAGE(AB14:AB15)</f>
        <v>2.7239593866653165E-2</v>
      </c>
      <c r="AE16" t="s">
        <v>69</v>
      </c>
      <c r="AF16" s="39">
        <f>AVERAGE(AF14:AF15)</f>
        <v>2.7514216462872779E-2</v>
      </c>
    </row>
    <row r="17" spans="7:32">
      <c r="G17" t="s">
        <v>70</v>
      </c>
      <c r="H17">
        <f>TINV(0.3173,H5)</f>
        <v>1.1105333943044307</v>
      </c>
      <c r="K17" t="s">
        <v>70</v>
      </c>
      <c r="L17">
        <f>TINV(0.3173,L5)</f>
        <v>1.1416549873749267</v>
      </c>
      <c r="O17" t="s">
        <v>70</v>
      </c>
      <c r="P17">
        <f>TINV(0.3173,P5)</f>
        <v>1.1416549873749267</v>
      </c>
      <c r="S17" t="s">
        <v>70</v>
      </c>
      <c r="T17">
        <f>TINV(0.3173,T5)</f>
        <v>1.1416549873749267</v>
      </c>
      <c r="W17" t="s">
        <v>70</v>
      </c>
      <c r="X17">
        <f>TINV(0.3173,X5)</f>
        <v>1.1416549873749267</v>
      </c>
      <c r="AA17" t="s">
        <v>70</v>
      </c>
      <c r="AB17">
        <f>TINV(0.3173,AB5)</f>
        <v>1.1416549873749267</v>
      </c>
      <c r="AE17" t="s">
        <v>70</v>
      </c>
      <c r="AF17">
        <f>TINV(0.3173,AF5)</f>
        <v>1.1416549873749267</v>
      </c>
    </row>
    <row r="18" spans="7:32">
      <c r="G18" t="s">
        <v>71</v>
      </c>
      <c r="H18">
        <f>H17*G3</f>
        <v>1.0158638746874896E-2</v>
      </c>
      <c r="K18" t="s">
        <v>71</v>
      </c>
      <c r="L18">
        <f>L17*K3</f>
        <v>1.4348249804379837E-2</v>
      </c>
      <c r="O18" t="s">
        <v>71</v>
      </c>
      <c r="P18">
        <f>P17*O3</f>
        <v>1.2087051433827373E-2</v>
      </c>
      <c r="S18" t="s">
        <v>71</v>
      </c>
      <c r="T18">
        <f>T17*S3</f>
        <v>1.131411492258484E-2</v>
      </c>
      <c r="W18" t="s">
        <v>71</v>
      </c>
      <c r="X18">
        <f>X17*W3</f>
        <v>8.1261337931344373E-3</v>
      </c>
      <c r="AA18" t="s">
        <v>71</v>
      </c>
      <c r="AB18">
        <f>AB17*AA3</f>
        <v>1.1487116803697323E-2</v>
      </c>
      <c r="AE18" t="s">
        <v>71</v>
      </c>
      <c r="AF18">
        <f>AF17*AE3</f>
        <v>1.1614011229345224E-2</v>
      </c>
    </row>
    <row r="19" spans="7:32">
      <c r="G19" t="s">
        <v>72</v>
      </c>
      <c r="H19">
        <f>G2+H18</f>
        <v>1.0665296471328245</v>
      </c>
      <c r="K19" t="s">
        <v>72</v>
      </c>
      <c r="L19">
        <f>K2+L18</f>
        <v>1.0645529112171623</v>
      </c>
      <c r="O19" t="s">
        <v>72</v>
      </c>
      <c r="P19">
        <f>O2+P18</f>
        <v>1.0655837437900555</v>
      </c>
      <c r="S19" t="s">
        <v>72</v>
      </c>
      <c r="T19">
        <f>S2+T18</f>
        <v>1.0689932794044081</v>
      </c>
      <c r="W19" t="s">
        <v>72</v>
      </c>
      <c r="X19">
        <f>W2+X18</f>
        <v>1.0653764169129367</v>
      </c>
      <c r="AA19" t="s">
        <v>72</v>
      </c>
      <c r="AB19">
        <f>AA2+AB18</f>
        <v>1.0716221376890727</v>
      </c>
      <c r="AE19" t="s">
        <v>72</v>
      </c>
      <c r="AF19">
        <f>AE2+AF18</f>
        <v>1.0727670946044789</v>
      </c>
    </row>
    <row r="20" spans="7:32">
      <c r="G20" t="s">
        <v>73</v>
      </c>
      <c r="H20">
        <f>G2-H18</f>
        <v>1.0462123696390748</v>
      </c>
      <c r="K20" t="s">
        <v>73</v>
      </c>
      <c r="L20">
        <f>K2-L18</f>
        <v>1.0358564116084026</v>
      </c>
      <c r="O20" t="s">
        <v>73</v>
      </c>
      <c r="P20">
        <f>O2-P18</f>
        <v>1.0414096409224007</v>
      </c>
      <c r="S20" t="s">
        <v>73</v>
      </c>
      <c r="T20">
        <f>S2-T18</f>
        <v>1.0463650495592385</v>
      </c>
      <c r="W20" t="s">
        <v>73</v>
      </c>
      <c r="X20">
        <f>W2-X18</f>
        <v>1.0491241493266679</v>
      </c>
      <c r="AA20" t="s">
        <v>73</v>
      </c>
      <c r="AB20">
        <f>AA2-AB18</f>
        <v>1.0486479040816779</v>
      </c>
      <c r="AE20" t="s">
        <v>73</v>
      </c>
      <c r="AF20">
        <f>AE2-AF18</f>
        <v>1.0495390721457885</v>
      </c>
    </row>
    <row r="21" spans="7:32">
      <c r="G21" t="s">
        <v>64</v>
      </c>
      <c r="H21" s="38">
        <f>LN(G2)</f>
        <v>5.4839457279653593E-2</v>
      </c>
      <c r="K21" t="s">
        <v>64</v>
      </c>
      <c r="L21" s="38">
        <f>LN(K2)</f>
        <v>4.8985060807069804E-2</v>
      </c>
      <c r="O21" t="s">
        <v>64</v>
      </c>
      <c r="P21" s="38">
        <f>LN(O2)</f>
        <v>5.2114814585823468E-2</v>
      </c>
      <c r="S21" t="s">
        <v>64</v>
      </c>
      <c r="T21" s="38">
        <f>LN(S2)</f>
        <v>5.6077040265742034E-2</v>
      </c>
      <c r="W21" t="s">
        <v>64</v>
      </c>
      <c r="X21" s="38">
        <f>LN(W2)</f>
        <v>5.5671465159313482E-2</v>
      </c>
      <c r="AA21" t="s">
        <v>64</v>
      </c>
      <c r="AB21" s="38">
        <f>LN(AA2)</f>
        <v>5.8396278205812745E-2</v>
      </c>
      <c r="AE21" t="s">
        <v>64</v>
      </c>
      <c r="AF21" s="38">
        <f>LN(AE2)</f>
        <v>5.9356131387355592E-2</v>
      </c>
    </row>
    <row r="22" spans="7:32">
      <c r="G22" t="s">
        <v>74</v>
      </c>
      <c r="H22" s="38">
        <f>LN(H19)</f>
        <v>6.4410057073439581E-2</v>
      </c>
      <c r="K22" t="s">
        <v>74</v>
      </c>
      <c r="L22" s="38">
        <f>LN(L19)</f>
        <v>6.2554909345970897E-2</v>
      </c>
      <c r="O22" t="s">
        <v>74</v>
      </c>
      <c r="P22" s="38">
        <f>LN(P19)</f>
        <v>6.3522765235346793E-2</v>
      </c>
      <c r="S22" t="s">
        <v>74</v>
      </c>
      <c r="T22" s="38">
        <f>LN(T19)</f>
        <v>6.6717345217166837E-2</v>
      </c>
      <c r="W22" t="s">
        <v>74</v>
      </c>
      <c r="X22" s="38">
        <f>LN(X19)</f>
        <v>6.3328179825824588E-2</v>
      </c>
      <c r="AA22" t="s">
        <v>74</v>
      </c>
      <c r="AB22" s="38">
        <f>LN(AB19)</f>
        <v>6.9173517012700414E-2</v>
      </c>
      <c r="AE22" t="s">
        <v>74</v>
      </c>
      <c r="AF22" s="38">
        <f>LN(AF19)</f>
        <v>7.0241380073161885E-2</v>
      </c>
    </row>
    <row r="23" spans="7:32">
      <c r="G23" t="s">
        <v>75</v>
      </c>
      <c r="H23" s="38">
        <f>LN(H20)</f>
        <v>4.5176375282561194E-2</v>
      </c>
      <c r="K23" t="s">
        <v>75</v>
      </c>
      <c r="L23" s="38">
        <f>LN(L20)</f>
        <v>3.5228535397997168E-2</v>
      </c>
      <c r="O23" t="s">
        <v>75</v>
      </c>
      <c r="P23" s="38">
        <f>LN(P20)</f>
        <v>4.0575219359274328E-2</v>
      </c>
      <c r="S23" t="s">
        <v>75</v>
      </c>
      <c r="T23" s="38">
        <f>LN(T20)</f>
        <v>4.5322300512408209E-2</v>
      </c>
      <c r="W23" t="s">
        <v>75</v>
      </c>
      <c r="X23" s="38">
        <f>LN(X20)</f>
        <v>4.7955672579746964E-2</v>
      </c>
      <c r="AA23" t="s">
        <v>75</v>
      </c>
      <c r="AB23" s="38">
        <f>LN(AB20)</f>
        <v>4.7501623959547136E-2</v>
      </c>
      <c r="AE23" t="s">
        <v>75</v>
      </c>
      <c r="AF23" s="38">
        <f>LN(AF20)</f>
        <v>4.8351088881211202E-2</v>
      </c>
    </row>
    <row r="24" spans="7:32">
      <c r="G24" t="s">
        <v>76</v>
      </c>
      <c r="H24" s="38">
        <f>H22-H21</f>
        <v>9.5705997937859874E-3</v>
      </c>
      <c r="K24" t="s">
        <v>76</v>
      </c>
      <c r="L24" s="38">
        <f>L22-L21</f>
        <v>1.3569848538901093E-2</v>
      </c>
      <c r="O24" t="s">
        <v>76</v>
      </c>
      <c r="P24" s="38">
        <f>P22-P21</f>
        <v>1.1407950649523324E-2</v>
      </c>
      <c r="S24" t="s">
        <v>76</v>
      </c>
      <c r="T24" s="38">
        <f>T22-T21</f>
        <v>1.0640304951424803E-2</v>
      </c>
      <c r="W24" t="s">
        <v>76</v>
      </c>
      <c r="X24" s="38">
        <f>X22-X21</f>
        <v>7.6567146665111052E-3</v>
      </c>
      <c r="AA24" t="s">
        <v>76</v>
      </c>
      <c r="AB24" s="38">
        <f>AB22-AB21</f>
        <v>1.0777238806887669E-2</v>
      </c>
      <c r="AE24" t="s">
        <v>76</v>
      </c>
      <c r="AF24" s="38">
        <f>AF22-AF21</f>
        <v>1.0885248685806294E-2</v>
      </c>
    </row>
    <row r="25" spans="7:32">
      <c r="G25" t="s">
        <v>77</v>
      </c>
      <c r="H25" s="38">
        <f>H21-H23</f>
        <v>9.6630819970923987E-3</v>
      </c>
      <c r="K25" t="s">
        <v>77</v>
      </c>
      <c r="L25" s="38">
        <f>L21-L23</f>
        <v>1.3756525409072635E-2</v>
      </c>
      <c r="O25" t="s">
        <v>77</v>
      </c>
      <c r="P25" s="38">
        <f>P21-P23</f>
        <v>1.153959522654914E-2</v>
      </c>
      <c r="S25" t="s">
        <v>77</v>
      </c>
      <c r="T25" s="38">
        <f>T21-T23</f>
        <v>1.0754739753333825E-2</v>
      </c>
      <c r="W25" t="s">
        <v>77</v>
      </c>
      <c r="X25" s="38">
        <f>X21-X23</f>
        <v>7.7157925795665189E-3</v>
      </c>
      <c r="AA25" t="s">
        <v>77</v>
      </c>
      <c r="AB25" s="38">
        <f>AB21-AB23</f>
        <v>1.0894654246265609E-2</v>
      </c>
      <c r="AE25" t="s">
        <v>77</v>
      </c>
      <c r="AF25" s="38">
        <f>AF21-AF23</f>
        <v>1.100504250614439E-2</v>
      </c>
    </row>
    <row r="26" spans="7:32">
      <c r="G26" t="s">
        <v>78</v>
      </c>
      <c r="H26" s="39">
        <f>AVERAGE(H24:H25)</f>
        <v>9.616840895439193E-3</v>
      </c>
      <c r="K26" t="s">
        <v>78</v>
      </c>
      <c r="L26" s="39">
        <f>AVERAGE(L24:L25)</f>
        <v>1.3663186973986864E-2</v>
      </c>
      <c r="O26" t="s">
        <v>78</v>
      </c>
      <c r="P26" s="39">
        <f>AVERAGE(P24:P25)</f>
        <v>1.1473772938036232E-2</v>
      </c>
      <c r="S26" t="s">
        <v>78</v>
      </c>
      <c r="T26" s="39">
        <f>AVERAGE(T24:T25)</f>
        <v>1.0697522352379314E-2</v>
      </c>
      <c r="W26" t="s">
        <v>78</v>
      </c>
      <c r="X26" s="39">
        <f>AVERAGE(X24:X25)</f>
        <v>7.686253623038812E-3</v>
      </c>
      <c r="AA26" t="s">
        <v>78</v>
      </c>
      <c r="AB26" s="39">
        <f>AVERAGE(AB24:AB25)</f>
        <v>1.0835946526576639E-2</v>
      </c>
      <c r="AE26" t="s">
        <v>78</v>
      </c>
      <c r="AF26" s="39">
        <f>AVERAGE(AF24:AF25)</f>
        <v>1.0945145595975342E-2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H7"/>
  <sheetViews>
    <sheetView workbookViewId="0">
      <selection activeCell="F1" sqref="F1"/>
    </sheetView>
  </sheetViews>
  <sheetFormatPr defaultRowHeight="15"/>
  <sheetData>
    <row r="1" spans="1:8" ht="16.5" thickTop="1" thickBot="1">
      <c r="B1" s="3" t="s">
        <v>51</v>
      </c>
      <c r="C1" s="3" t="s">
        <v>52</v>
      </c>
      <c r="D1" s="3" t="s">
        <v>53</v>
      </c>
      <c r="E1" s="34" t="s">
        <v>1</v>
      </c>
      <c r="F1" s="34" t="s">
        <v>2</v>
      </c>
      <c r="G1" s="32" t="e">
        <f>LN(G2)</f>
        <v>#VALUE!</v>
      </c>
      <c r="H1" s="33" t="e">
        <f>G4</f>
        <v>#VALUE!</v>
      </c>
    </row>
    <row r="2" spans="1:8" ht="15.75" thickTop="1">
      <c r="A2" t="s">
        <v>54</v>
      </c>
      <c r="B2" s="3">
        <f ca="1">AVERAGE(B1:B2)</f>
        <v>0</v>
      </c>
      <c r="C2" s="3">
        <f ca="1">AVERAGE(C1:C2)</f>
        <v>0</v>
      </c>
      <c r="D2" s="3">
        <f ca="1">AVERAGE(D1:D2)</f>
        <v>0</v>
      </c>
      <c r="E2" s="3">
        <f ca="1">AVERAGE(E1:E2)</f>
        <v>0</v>
      </c>
      <c r="F2" s="3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55</v>
      </c>
      <c r="B3" s="3">
        <f ca="1">STDEV(B1:B2)</f>
        <v>0</v>
      </c>
      <c r="C3" s="3">
        <f ca="1">STDEV(C1:C2)</f>
        <v>0</v>
      </c>
      <c r="D3" s="3">
        <f ca="1">STDEV(D1:D2)</f>
        <v>0</v>
      </c>
      <c r="E3" s="3">
        <f ca="1">STDEV(E1:E2)</f>
        <v>0</v>
      </c>
      <c r="F3" s="3">
        <f ca="1">STDEV(F1:F2)</f>
        <v>0</v>
      </c>
      <c r="G3" t="e">
        <v>#VALUE!</v>
      </c>
      <c r="H3" t="e">
        <v>#VALUE!</v>
      </c>
    </row>
    <row r="4" spans="1:8">
      <c r="A4" t="s">
        <v>56</v>
      </c>
      <c r="B4" s="3">
        <f ca="1">MIN(B1:B2)</f>
        <v>0</v>
      </c>
      <c r="C4" s="3">
        <f ca="1">MIN(C1:C2)</f>
        <v>0</v>
      </c>
      <c r="D4" s="3">
        <f ca="1">MIN(D1:D2)</f>
        <v>0</v>
      </c>
      <c r="E4" s="3">
        <f ca="1">MIN(E1:E2)</f>
        <v>0</v>
      </c>
      <c r="F4" s="3">
        <f ca="1">MIN(F1:F2)</f>
        <v>0</v>
      </c>
      <c r="G4" t="e">
        <v>#VALUE!</v>
      </c>
      <c r="H4" t="e">
        <v>#VALUE!</v>
      </c>
    </row>
    <row r="5" spans="1:8">
      <c r="A5" t="s">
        <v>57</v>
      </c>
      <c r="B5" s="3">
        <f ca="1">MAX(B1:B2)</f>
        <v>0</v>
      </c>
      <c r="C5" s="3">
        <f ca="1">MAX(C1:C2)</f>
        <v>0</v>
      </c>
      <c r="D5" s="3">
        <f ca="1">MAX(D1:D2)</f>
        <v>0</v>
      </c>
      <c r="E5" s="3">
        <f ca="1">MAX(E1:E2)</f>
        <v>0</v>
      </c>
      <c r="F5" s="3">
        <f ca="1">MAX(F1:F2)</f>
        <v>0</v>
      </c>
      <c r="G5" t="e">
        <v>#VALUE!</v>
      </c>
      <c r="H5" t="e">
        <v>#VALUE!</v>
      </c>
    </row>
    <row r="6" spans="1:8">
      <c r="A6" t="s">
        <v>58</v>
      </c>
      <c r="B6" s="3">
        <f ca="1">ABS(B5-B4)</f>
        <v>0</v>
      </c>
      <c r="C6" s="3">
        <f ca="1">ABS(C5-C4)</f>
        <v>0</v>
      </c>
      <c r="D6" s="3">
        <f ca="1">ABS(D5-D4)</f>
        <v>0</v>
      </c>
      <c r="E6" s="3">
        <f ca="1">ABS(E5-E4)</f>
        <v>0</v>
      </c>
      <c r="F6" s="3">
        <f ca="1">ABS(F5-F4)</f>
        <v>0</v>
      </c>
      <c r="G6" t="e">
        <v>#VALUE!</v>
      </c>
      <c r="H6" t="e">
        <v>#VALUE!</v>
      </c>
    </row>
    <row r="7" spans="1:8">
      <c r="A7" t="s">
        <v>59</v>
      </c>
      <c r="B7" s="3">
        <f ca="1">COUNT(B1:B2)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BP26"/>
  <sheetViews>
    <sheetView workbookViewId="0">
      <selection activeCell="F1" sqref="F1"/>
    </sheetView>
  </sheetViews>
  <sheetFormatPr defaultRowHeight="15"/>
  <sheetData>
    <row r="1" spans="2:68" ht="16.5" thickTop="1" thickBot="1">
      <c r="B1" s="3" t="s">
        <v>51</v>
      </c>
      <c r="C1" s="3" t="s">
        <v>52</v>
      </c>
      <c r="D1" s="3" t="s">
        <v>53</v>
      </c>
      <c r="E1" s="34" t="s">
        <v>1</v>
      </c>
      <c r="F1" s="34" t="s">
        <v>2</v>
      </c>
      <c r="G1" s="35">
        <f>LN(G2)</f>
        <v>4.6688545981172377E-2</v>
      </c>
      <c r="H1" s="36">
        <f>G4</f>
        <v>0.58440706556585476</v>
      </c>
      <c r="I1" s="4" t="s">
        <v>1</v>
      </c>
      <c r="J1" s="4" t="s">
        <v>2</v>
      </c>
      <c r="K1" s="35">
        <f>LN(K2)</f>
        <v>4.6118605517374726E-2</v>
      </c>
      <c r="L1" s="36">
        <f>K4</f>
        <v>0.48844452875581545</v>
      </c>
      <c r="M1" s="4" t="s">
        <v>1</v>
      </c>
      <c r="N1" s="4" t="s">
        <v>2</v>
      </c>
      <c r="O1" s="35">
        <f>LN(O2)</f>
        <v>4.6894655219171806E-2</v>
      </c>
      <c r="P1" s="36">
        <f>O4</f>
        <v>0.55408138867956636</v>
      </c>
      <c r="Q1" s="4" t="s">
        <v>1</v>
      </c>
      <c r="R1" s="4" t="s">
        <v>2</v>
      </c>
      <c r="S1" s="35">
        <f>LN(S2)</f>
        <v>4.2644321822789467E-2</v>
      </c>
      <c r="T1" s="36">
        <f>S4</f>
        <v>0.55630125826584298</v>
      </c>
      <c r="U1" s="4" t="s">
        <v>1</v>
      </c>
      <c r="V1" s="4" t="s">
        <v>2</v>
      </c>
      <c r="W1" s="35">
        <f>LN(W2)</f>
        <v>4.8945804929292284E-2</v>
      </c>
      <c r="X1" s="36">
        <f>W4</f>
        <v>0.62035499165961294</v>
      </c>
      <c r="Y1" s="4" t="s">
        <v>1</v>
      </c>
      <c r="Z1" s="4" t="s">
        <v>2</v>
      </c>
      <c r="AA1" s="35">
        <f>LN(AA2)</f>
        <v>4.637933770477843E-2</v>
      </c>
      <c r="AB1" s="36">
        <f>AA4</f>
        <v>0.57264868704121752</v>
      </c>
      <c r="AC1" s="4" t="s">
        <v>1</v>
      </c>
      <c r="AD1" s="4" t="s">
        <v>2</v>
      </c>
      <c r="AE1" s="35">
        <f>LN(AE2)</f>
        <v>4.8248939206127057E-2</v>
      </c>
      <c r="AF1" s="36">
        <f>AE4</f>
        <v>0.66206208377567344</v>
      </c>
      <c r="AG1" s="4" t="s">
        <v>1</v>
      </c>
      <c r="AH1" s="4" t="s">
        <v>2</v>
      </c>
      <c r="AI1" s="35">
        <f>LN(AI2)</f>
        <v>4.6854447814170655E-2</v>
      </c>
      <c r="AJ1" s="36">
        <f>AI4</f>
        <v>0.58626183700772572</v>
      </c>
      <c r="AK1" s="4" t="s">
        <v>1</v>
      </c>
      <c r="AL1" s="4" t="s">
        <v>2</v>
      </c>
      <c r="AM1" s="35">
        <f>LN(AM2)</f>
        <v>4.6607779485964985E-2</v>
      </c>
      <c r="AN1" s="36">
        <f>AM4</f>
        <v>0.5832167509875541</v>
      </c>
      <c r="AO1" s="4" t="s">
        <v>1</v>
      </c>
      <c r="AP1" s="4" t="s">
        <v>2</v>
      </c>
      <c r="AQ1" s="35">
        <f>LN(AQ2)</f>
        <v>4.8072247259810276E-2</v>
      </c>
      <c r="AR1" s="36">
        <f>AQ4</f>
        <v>0.64415467312605557</v>
      </c>
      <c r="AS1" s="4" t="s">
        <v>1</v>
      </c>
      <c r="AT1" s="4" t="s">
        <v>2</v>
      </c>
      <c r="AU1" s="35">
        <f>LN(AU2)</f>
        <v>4.5929461003270076E-2</v>
      </c>
      <c r="AV1" s="36">
        <f>AU4</f>
        <v>0.56864871314232823</v>
      </c>
      <c r="AW1" s="4" t="s">
        <v>1</v>
      </c>
      <c r="AX1" s="4" t="s">
        <v>2</v>
      </c>
      <c r="AY1" s="35">
        <f>LN(AY2)</f>
        <v>4.9450622685606203E-2</v>
      </c>
      <c r="AZ1" s="36">
        <f>AY4</f>
        <v>0.61633654926766301</v>
      </c>
      <c r="BA1" s="4" t="s">
        <v>1</v>
      </c>
      <c r="BB1" s="4" t="s">
        <v>2</v>
      </c>
      <c r="BC1" s="35">
        <f>LN(BC2)</f>
        <v>4.5531082989686465E-2</v>
      </c>
      <c r="BD1" s="36">
        <f>BC4</f>
        <v>0.55589613737494881</v>
      </c>
      <c r="BE1" s="4" t="s">
        <v>1</v>
      </c>
      <c r="BF1" s="4" t="s">
        <v>2</v>
      </c>
      <c r="BG1" s="35">
        <f>LN(BG2)</f>
        <v>5.2068012700748158E-2</v>
      </c>
      <c r="BH1" s="36">
        <f>BG4</f>
        <v>0.66267540627354626</v>
      </c>
      <c r="BI1" s="4" t="s">
        <v>1</v>
      </c>
      <c r="BJ1" s="4" t="s">
        <v>2</v>
      </c>
      <c r="BK1" s="35">
        <f>LN(BK2)</f>
        <v>4.5272374947745338E-2</v>
      </c>
      <c r="BL1" s="36">
        <f>BK4</f>
        <v>0.54602247089523781</v>
      </c>
      <c r="BM1" s="4" t="s">
        <v>1</v>
      </c>
      <c r="BN1" s="4" t="s">
        <v>2</v>
      </c>
      <c r="BO1" s="35">
        <f>LN(BO2)</f>
        <v>4.0666304933519831E-2</v>
      </c>
      <c r="BP1" s="36">
        <f>BO4</f>
        <v>0.53714501144835636</v>
      </c>
    </row>
    <row r="2" spans="2:68" ht="15.75" thickTop="1">
      <c r="B2">
        <v>4.6118605517374726E-2</v>
      </c>
      <c r="C2" s="37">
        <v>0.48844452875581545</v>
      </c>
      <c r="D2">
        <v>11.457866594240668</v>
      </c>
      <c r="E2">
        <v>1850</v>
      </c>
      <c r="F2">
        <v>1</v>
      </c>
      <c r="G2">
        <f t="array" ref="G2:H6">LOGEST(F2:F16,E2:E16,TRUE, TRUE)</f>
        <v>1.047795618098236</v>
      </c>
      <c r="H2">
        <v>3.3326529196600751E-38</v>
      </c>
      <c r="I2">
        <v>1872</v>
      </c>
      <c r="J2">
        <v>3.1996200619227464</v>
      </c>
      <c r="K2">
        <f t="array" ref="K2:L6">LOGEST(J2:J15,I2:I15,TRUE, TRUE)</f>
        <v>1.0471986071242083</v>
      </c>
      <c r="L2">
        <v>9.984511090976047E-38</v>
      </c>
      <c r="M2">
        <v>1850</v>
      </c>
      <c r="N2">
        <v>1</v>
      </c>
      <c r="O2">
        <f t="array" ref="O2:P6">LOGEST(N2:N15,M2:M15,TRUE, TRUE)</f>
        <v>1.0480116007119027</v>
      </c>
      <c r="P2">
        <v>2.2373586041959898E-38</v>
      </c>
      <c r="Q2">
        <v>1850</v>
      </c>
      <c r="R2">
        <v>1</v>
      </c>
      <c r="S2">
        <f t="array" ref="S2:T6">LOGEST(R2:R15,Q2:Q15,TRUE, TRUE)</f>
        <v>1.0435666549479308</v>
      </c>
      <c r="T2">
        <v>8.5160478219801418E-35</v>
      </c>
      <c r="U2">
        <v>1850</v>
      </c>
      <c r="V2">
        <v>1</v>
      </c>
      <c r="W2">
        <f t="array" ref="W2:X6">LOGEST(V2:V15,U2:U15,TRUE, TRUE)</f>
        <v>1.0501634355161373</v>
      </c>
      <c r="X2">
        <v>4.0614210241744004E-40</v>
      </c>
      <c r="Y2">
        <v>1850</v>
      </c>
      <c r="Z2">
        <v>1</v>
      </c>
      <c r="AA2">
        <f t="array" ref="AA2:AB6">LOGEST(Z2:Z15,Y2:Y15,TRUE, TRUE)</f>
        <v>1.0474716811057312</v>
      </c>
      <c r="AB2">
        <v>6.0952671326953182E-38</v>
      </c>
      <c r="AC2">
        <v>1850</v>
      </c>
      <c r="AD2">
        <v>1</v>
      </c>
      <c r="AE2">
        <f t="array" ref="AE2:AF6">LOGEST(AD2:AD15,AC2:AC15,TRUE, TRUE)</f>
        <v>1.0494318675461314</v>
      </c>
      <c r="AF2">
        <v>1.4511922691304237E-39</v>
      </c>
      <c r="AG2">
        <v>1850</v>
      </c>
      <c r="AH2">
        <v>1</v>
      </c>
      <c r="AI2">
        <f t="array" ref="AI2:AJ6">LOGEST(AH2:AH15,AG2:AG15,TRUE, TRUE)</f>
        <v>1.0479694637321419</v>
      </c>
      <c r="AJ2">
        <v>2.3771369819685742E-38</v>
      </c>
      <c r="AK2">
        <v>1850</v>
      </c>
      <c r="AL2">
        <v>1</v>
      </c>
      <c r="AM2">
        <f t="array" ref="AM2:AN6">LOGEST(AL2:AL15,AK2:AK15,TRUE, TRUE)</f>
        <v>1.0477109947358807</v>
      </c>
      <c r="AN2">
        <v>3.9352174537273529E-38</v>
      </c>
      <c r="AO2">
        <v>1850</v>
      </c>
      <c r="AP2">
        <v>1</v>
      </c>
      <c r="AQ2">
        <f t="array" ref="AQ2:AR6">LOGEST(AP2:AP15,AO2:AO15,TRUE, TRUE)</f>
        <v>1.0492464577676175</v>
      </c>
      <c r="AR2">
        <v>2.7051014524886453E-39</v>
      </c>
      <c r="AS2">
        <v>1850</v>
      </c>
      <c r="AT2">
        <v>1</v>
      </c>
      <c r="AU2">
        <f t="array" ref="AU2:AV6">LOGEST(AT2:AT15,AS2:AS15,TRUE, TRUE)</f>
        <v>1.0470005539834157</v>
      </c>
      <c r="AV2">
        <v>1.3795782680083726E-37</v>
      </c>
      <c r="AW2">
        <v>1850</v>
      </c>
      <c r="AX2">
        <v>1</v>
      </c>
      <c r="AY2">
        <f t="array" ref="AY2:AZ6">LOGEST(AX2:AX15,AW2:AW15,TRUE, TRUE)</f>
        <v>1.0506937105002701</v>
      </c>
      <c r="AZ2">
        <v>1.8583530500104227E-40</v>
      </c>
      <c r="BA2">
        <v>1850</v>
      </c>
      <c r="BB2">
        <v>1</v>
      </c>
      <c r="BC2">
        <f t="array" ref="BC2:BD6">LOGEST(BB2:BB15,BA2:BA15,TRUE, TRUE)</f>
        <v>1.0465835350536006</v>
      </c>
      <c r="BD2">
        <v>2.9431567226206895E-37</v>
      </c>
      <c r="BE2">
        <v>1850</v>
      </c>
      <c r="BF2">
        <v>1</v>
      </c>
      <c r="BG2">
        <f t="array" ref="BG2:BH6">LOGEST(BF2:BF15,BE2:BE15,TRUE, TRUE)</f>
        <v>1.0534473878788855</v>
      </c>
      <c r="BH2">
        <v>1.317883166436844E-42</v>
      </c>
      <c r="BI2">
        <v>1850</v>
      </c>
      <c r="BJ2">
        <v>1</v>
      </c>
      <c r="BK2">
        <f t="array" ref="BK2:BL6">LOGEST(BJ2:BJ15,BI2:BI15,TRUE, TRUE)</f>
        <v>1.0463128104973389</v>
      </c>
      <c r="BL2">
        <v>4.8172892219710391E-37</v>
      </c>
      <c r="BM2">
        <v>1850</v>
      </c>
      <c r="BN2">
        <v>1</v>
      </c>
      <c r="BO2">
        <f t="array" ref="BO2:BP6">LOGEST(BN2:BN15,BM2:BM15,TRUE, TRUE)</f>
        <v>1.0415045026377703</v>
      </c>
      <c r="BP2">
        <v>2.8789095093203806E-33</v>
      </c>
    </row>
    <row r="3" spans="2:68">
      <c r="B3">
        <v>4.6894655219171806E-2</v>
      </c>
      <c r="C3" s="37">
        <v>0.55408138867956636</v>
      </c>
      <c r="D3">
        <v>14.910740425177934</v>
      </c>
      <c r="E3">
        <v>1872</v>
      </c>
      <c r="F3">
        <v>3.1996200619227464</v>
      </c>
      <c r="G3">
        <v>1.0919808481566857E-2</v>
      </c>
      <c r="H3">
        <v>20.869514855479828</v>
      </c>
      <c r="I3">
        <v>1881</v>
      </c>
      <c r="J3">
        <v>1</v>
      </c>
      <c r="K3">
        <v>1.3624616488672147E-2</v>
      </c>
      <c r="L3">
        <v>26.097342317082902</v>
      </c>
      <c r="M3">
        <v>1881</v>
      </c>
      <c r="N3">
        <v>1</v>
      </c>
      <c r="O3">
        <v>1.2144335100126162E-2</v>
      </c>
      <c r="P3">
        <v>23.243380848317912</v>
      </c>
      <c r="Q3">
        <v>1872</v>
      </c>
      <c r="R3">
        <v>3.1996200619227464</v>
      </c>
      <c r="S3">
        <v>1.0994099586975474E-2</v>
      </c>
      <c r="T3">
        <v>21.034982530272778</v>
      </c>
      <c r="U3">
        <v>1872</v>
      </c>
      <c r="V3">
        <v>3.1996200619227464</v>
      </c>
      <c r="W3">
        <v>1.1053340747272131E-2</v>
      </c>
      <c r="X3">
        <v>21.141324847303256</v>
      </c>
      <c r="Y3">
        <v>1872</v>
      </c>
      <c r="Z3">
        <v>3.1996200619227464</v>
      </c>
      <c r="AA3">
        <v>1.1565976518399483E-2</v>
      </c>
      <c r="AB3">
        <v>22.121824735395986</v>
      </c>
      <c r="AC3">
        <v>1872</v>
      </c>
      <c r="AD3">
        <v>3.1996200619227464</v>
      </c>
      <c r="AE3">
        <v>9.9509890659765926E-3</v>
      </c>
      <c r="AF3">
        <v>19.024439691847878</v>
      </c>
      <c r="AG3">
        <v>1872</v>
      </c>
      <c r="AH3">
        <v>3.1996200619227464</v>
      </c>
      <c r="AI3">
        <v>1.1362585905469444E-2</v>
      </c>
      <c r="AJ3">
        <v>21.72153441525375</v>
      </c>
      <c r="AK3">
        <v>1872</v>
      </c>
      <c r="AL3">
        <v>3.1996200619227464</v>
      </c>
      <c r="AM3">
        <v>1.1373861167833439E-2</v>
      </c>
      <c r="AN3">
        <v>21.742279629836929</v>
      </c>
      <c r="AO3">
        <v>1872</v>
      </c>
      <c r="AP3">
        <v>3.1996200619227464</v>
      </c>
      <c r="AQ3">
        <v>1.0314290386978899E-2</v>
      </c>
      <c r="AR3">
        <v>19.705744181700918</v>
      </c>
      <c r="AS3">
        <v>1872</v>
      </c>
      <c r="AT3">
        <v>3.1996200619227464</v>
      </c>
      <c r="AU3">
        <v>1.1547666810438718E-2</v>
      </c>
      <c r="AV3">
        <v>22.051329678264171</v>
      </c>
      <c r="AW3">
        <v>1872</v>
      </c>
      <c r="AX3">
        <v>3.1996200619227464</v>
      </c>
      <c r="AY3">
        <v>1.126282651662636E-2</v>
      </c>
      <c r="AZ3">
        <v>21.503323594527892</v>
      </c>
      <c r="BA3">
        <v>1872</v>
      </c>
      <c r="BB3">
        <v>3.1996200619227464</v>
      </c>
      <c r="BC3">
        <v>1.1747969341470311E-2</v>
      </c>
      <c r="BD3">
        <v>22.427015234003481</v>
      </c>
      <c r="BE3">
        <v>1872</v>
      </c>
      <c r="BF3">
        <v>3.1996200619227464</v>
      </c>
      <c r="BG3">
        <v>1.0723929631704479E-2</v>
      </c>
      <c r="BH3">
        <v>20.469772641334998</v>
      </c>
      <c r="BI3">
        <v>1872</v>
      </c>
      <c r="BJ3">
        <v>3.1996200619227464</v>
      </c>
      <c r="BK3">
        <v>1.1916660733189293E-2</v>
      </c>
      <c r="BL3">
        <v>22.744715886033493</v>
      </c>
      <c r="BM3">
        <v>1872</v>
      </c>
      <c r="BN3">
        <v>3.1996200619227464</v>
      </c>
      <c r="BO3">
        <v>1.0897347268294394E-2</v>
      </c>
      <c r="BP3">
        <v>20.797616728689906</v>
      </c>
    </row>
    <row r="4" spans="2:68" ht="15.75" thickBot="1">
      <c r="B4">
        <v>4.2644321822789467E-2</v>
      </c>
      <c r="C4" s="37">
        <v>0.55630125826584298</v>
      </c>
      <c r="D4">
        <v>15.045377575557394</v>
      </c>
      <c r="E4">
        <v>1881</v>
      </c>
      <c r="F4">
        <v>1</v>
      </c>
      <c r="G4">
        <v>0.58440706556585476</v>
      </c>
      <c r="H4">
        <v>1.2482508176001754</v>
      </c>
      <c r="I4">
        <v>1890</v>
      </c>
      <c r="J4">
        <v>24.896293368962741</v>
      </c>
      <c r="K4">
        <v>0.48844452875581545</v>
      </c>
      <c r="L4">
        <v>1.2989095954305145</v>
      </c>
      <c r="M4">
        <v>1890</v>
      </c>
      <c r="N4">
        <v>24.896293368962741</v>
      </c>
      <c r="O4">
        <v>0.55408138867956636</v>
      </c>
      <c r="P4">
        <v>1.299095206531669</v>
      </c>
      <c r="Q4">
        <v>1890</v>
      </c>
      <c r="R4">
        <v>24.896293368962741</v>
      </c>
      <c r="S4">
        <v>0.55630125826584298</v>
      </c>
      <c r="T4">
        <v>1.209697147762774</v>
      </c>
      <c r="U4">
        <v>1881</v>
      </c>
      <c r="V4">
        <v>1</v>
      </c>
      <c r="W4">
        <v>0.62035499165961294</v>
      </c>
      <c r="X4">
        <v>1.2406078096534474</v>
      </c>
      <c r="Y4">
        <v>1881</v>
      </c>
      <c r="Z4">
        <v>1</v>
      </c>
      <c r="AA4">
        <v>0.57264868704121752</v>
      </c>
      <c r="AB4">
        <v>1.2981451601893264</v>
      </c>
      <c r="AC4">
        <v>1881</v>
      </c>
      <c r="AD4">
        <v>1</v>
      </c>
      <c r="AE4">
        <v>0.66206208377567344</v>
      </c>
      <c r="AF4">
        <v>1.1337766096897475</v>
      </c>
      <c r="AG4">
        <v>1881</v>
      </c>
      <c r="AH4">
        <v>1</v>
      </c>
      <c r="AI4">
        <v>0.58626183700772572</v>
      </c>
      <c r="AJ4">
        <v>1.2963026720252335</v>
      </c>
      <c r="AK4">
        <v>1881</v>
      </c>
      <c r="AL4">
        <v>1</v>
      </c>
      <c r="AM4">
        <v>0.5832167509875541</v>
      </c>
      <c r="AN4">
        <v>1.2982760222988035</v>
      </c>
      <c r="AO4">
        <v>1881</v>
      </c>
      <c r="AP4">
        <v>1</v>
      </c>
      <c r="AQ4">
        <v>0.64415467312605557</v>
      </c>
      <c r="AR4">
        <v>1.1750533376498604</v>
      </c>
      <c r="AS4">
        <v>1881</v>
      </c>
      <c r="AT4">
        <v>1</v>
      </c>
      <c r="AU4">
        <v>0.56864871314232823</v>
      </c>
      <c r="AV4">
        <v>1.2934012802133945</v>
      </c>
      <c r="AW4">
        <v>1881</v>
      </c>
      <c r="AX4">
        <v>1</v>
      </c>
      <c r="AY4">
        <v>0.61633654926766301</v>
      </c>
      <c r="AZ4">
        <v>1.2481935704713287</v>
      </c>
      <c r="BA4">
        <v>1881</v>
      </c>
      <c r="BB4">
        <v>1</v>
      </c>
      <c r="BC4">
        <v>0.55589613737494881</v>
      </c>
      <c r="BD4">
        <v>1.2921888962412553</v>
      </c>
      <c r="BE4">
        <v>1881</v>
      </c>
      <c r="BF4">
        <v>1</v>
      </c>
      <c r="BG4">
        <v>0.66267540627354626</v>
      </c>
      <c r="BH4">
        <v>1.1696178896536533</v>
      </c>
      <c r="BI4">
        <v>1881</v>
      </c>
      <c r="BJ4">
        <v>1</v>
      </c>
      <c r="BK4">
        <v>0.54602247089523781</v>
      </c>
      <c r="BL4">
        <v>1.2917038317111065</v>
      </c>
      <c r="BM4">
        <v>1881</v>
      </c>
      <c r="BN4">
        <v>1</v>
      </c>
      <c r="BO4">
        <v>0.53714501144835636</v>
      </c>
      <c r="BP4">
        <v>1.1734200157450465</v>
      </c>
    </row>
    <row r="5" spans="2:68" ht="16.5" thickTop="1" thickBot="1">
      <c r="B5">
        <v>4.8945804929292284E-2</v>
      </c>
      <c r="C5" s="37">
        <v>0.62035499165961294</v>
      </c>
      <c r="D5">
        <v>19.608475645334661</v>
      </c>
      <c r="E5">
        <v>1890</v>
      </c>
      <c r="F5">
        <v>24.896293368962741</v>
      </c>
      <c r="G5">
        <v>18.280608794998599</v>
      </c>
      <c r="H5">
        <v>13</v>
      </c>
      <c r="I5">
        <v>1890</v>
      </c>
      <c r="J5">
        <v>5.8897549455528733</v>
      </c>
      <c r="K5" s="33">
        <v>11.457866594240668</v>
      </c>
      <c r="L5">
        <v>12</v>
      </c>
      <c r="M5">
        <v>1890</v>
      </c>
      <c r="N5">
        <v>5.8897549455528733</v>
      </c>
      <c r="O5" s="33">
        <v>14.910740425177934</v>
      </c>
      <c r="P5">
        <v>12</v>
      </c>
      <c r="Q5">
        <v>1890</v>
      </c>
      <c r="R5">
        <v>5.8897549455528733</v>
      </c>
      <c r="S5" s="33">
        <v>15.045377575557394</v>
      </c>
      <c r="T5">
        <v>12</v>
      </c>
      <c r="U5">
        <v>1890</v>
      </c>
      <c r="V5">
        <v>5.8897549455528733</v>
      </c>
      <c r="W5" s="33">
        <v>19.608475645334661</v>
      </c>
      <c r="X5">
        <v>12</v>
      </c>
      <c r="Y5">
        <v>1890</v>
      </c>
      <c r="Z5">
        <v>24.896293368962741</v>
      </c>
      <c r="AA5" s="33">
        <v>16.079941809275279</v>
      </c>
      <c r="AB5">
        <v>12</v>
      </c>
      <c r="AC5">
        <v>1890</v>
      </c>
      <c r="AD5">
        <v>24.896293368962741</v>
      </c>
      <c r="AE5" s="33">
        <v>23.509480954585399</v>
      </c>
      <c r="AF5">
        <v>12</v>
      </c>
      <c r="AG5">
        <v>1890</v>
      </c>
      <c r="AH5">
        <v>24.896293368962741</v>
      </c>
      <c r="AI5" s="33">
        <v>17.003850921588963</v>
      </c>
      <c r="AJ5">
        <v>12</v>
      </c>
      <c r="AK5">
        <v>1890</v>
      </c>
      <c r="AL5">
        <v>24.896293368962741</v>
      </c>
      <c r="AM5" s="33">
        <v>16.79194408228642</v>
      </c>
      <c r="AN5">
        <v>12</v>
      </c>
      <c r="AO5">
        <v>1890</v>
      </c>
      <c r="AP5">
        <v>24.896293368962741</v>
      </c>
      <c r="AQ5" s="33">
        <v>21.722516761477412</v>
      </c>
      <c r="AR5">
        <v>12</v>
      </c>
      <c r="AS5">
        <v>1890</v>
      </c>
      <c r="AT5">
        <v>24.896293368962741</v>
      </c>
      <c r="AU5" s="33">
        <v>15.819553031632676</v>
      </c>
      <c r="AV5">
        <v>12</v>
      </c>
      <c r="AW5">
        <v>1890</v>
      </c>
      <c r="AX5">
        <v>24.896293368962741</v>
      </c>
      <c r="AY5" s="33">
        <v>19.277412474642542</v>
      </c>
      <c r="AZ5">
        <v>12</v>
      </c>
      <c r="BA5">
        <v>1890</v>
      </c>
      <c r="BB5">
        <v>24.896293368962741</v>
      </c>
      <c r="BC5" s="33">
        <v>15.020706212887371</v>
      </c>
      <c r="BD5">
        <v>12</v>
      </c>
      <c r="BE5">
        <v>1890</v>
      </c>
      <c r="BF5">
        <v>24.896293368962741</v>
      </c>
      <c r="BG5" s="33">
        <v>23.57404417933175</v>
      </c>
      <c r="BH5">
        <v>12</v>
      </c>
      <c r="BI5">
        <v>1890</v>
      </c>
      <c r="BJ5">
        <v>24.896293368962741</v>
      </c>
      <c r="BK5" s="33">
        <v>14.433026373934952</v>
      </c>
      <c r="BL5">
        <v>12</v>
      </c>
      <c r="BM5">
        <v>1890</v>
      </c>
      <c r="BN5">
        <v>24.896293368962741</v>
      </c>
      <c r="BO5" s="33">
        <v>13.926046595176938</v>
      </c>
      <c r="BP5">
        <v>12</v>
      </c>
    </row>
    <row r="6" spans="2:68" ht="15.75" thickTop="1">
      <c r="B6">
        <v>4.637933770477843E-2</v>
      </c>
      <c r="C6" s="37">
        <v>0.57264868704121752</v>
      </c>
      <c r="D6">
        <v>16.079941809275279</v>
      </c>
      <c r="E6">
        <v>1890</v>
      </c>
      <c r="F6">
        <v>5.8897549455528733</v>
      </c>
      <c r="G6">
        <v>28.48356687634444</v>
      </c>
      <c r="H6">
        <v>20.255691347313586</v>
      </c>
      <c r="I6">
        <v>1902</v>
      </c>
      <c r="J6">
        <v>101.84601390221363</v>
      </c>
      <c r="K6">
        <v>19.331324521228922</v>
      </c>
      <c r="L6">
        <v>20.245993645217553</v>
      </c>
      <c r="M6">
        <v>1902</v>
      </c>
      <c r="N6">
        <v>101.84601390221363</v>
      </c>
      <c r="O6">
        <v>25.164086559830384</v>
      </c>
      <c r="P6">
        <v>20.251780267602715</v>
      </c>
      <c r="Q6">
        <v>1902</v>
      </c>
      <c r="R6">
        <v>101.84601390221363</v>
      </c>
      <c r="S6">
        <v>22.016911894781781</v>
      </c>
      <c r="T6">
        <v>17.560406271664693</v>
      </c>
      <c r="U6">
        <v>1902</v>
      </c>
      <c r="V6">
        <v>101.84601390221363</v>
      </c>
      <c r="W6">
        <v>30.179556583827051</v>
      </c>
      <c r="X6">
        <v>18.469292848477494</v>
      </c>
      <c r="Y6">
        <v>1902</v>
      </c>
      <c r="Z6">
        <v>101.84601390221363</v>
      </c>
      <c r="AA6">
        <v>27.097610117426033</v>
      </c>
      <c r="AB6">
        <v>20.222170283075659</v>
      </c>
      <c r="AC6">
        <v>1890</v>
      </c>
      <c r="AD6">
        <v>5.8897549455528733</v>
      </c>
      <c r="AE6">
        <v>30.220248203359755</v>
      </c>
      <c r="AF6">
        <v>15.425392808154935</v>
      </c>
      <c r="AG6">
        <v>1890</v>
      </c>
      <c r="AH6">
        <v>5.8897549455528733</v>
      </c>
      <c r="AI6">
        <v>28.573281588511961</v>
      </c>
      <c r="AJ6">
        <v>20.164807409997124</v>
      </c>
      <c r="AK6">
        <v>1890</v>
      </c>
      <c r="AL6">
        <v>5.8897549455528733</v>
      </c>
      <c r="AM6">
        <v>28.303168169776423</v>
      </c>
      <c r="AN6">
        <v>20.226247560912039</v>
      </c>
      <c r="AO6">
        <v>1890</v>
      </c>
      <c r="AP6">
        <v>5.8897549455528733</v>
      </c>
      <c r="AQ6">
        <v>29.993372541397058</v>
      </c>
      <c r="AR6">
        <v>16.569004155864924</v>
      </c>
      <c r="AS6">
        <v>1890</v>
      </c>
      <c r="AT6">
        <v>5.8897549455528733</v>
      </c>
      <c r="AU6">
        <v>26.464322582110245</v>
      </c>
      <c r="AV6">
        <v>20.074642459891773</v>
      </c>
      <c r="AW6">
        <v>1890</v>
      </c>
      <c r="AX6">
        <v>5.8897549455528733</v>
      </c>
      <c r="AY6">
        <v>30.033961679616706</v>
      </c>
      <c r="AZ6">
        <v>18.695846272391567</v>
      </c>
      <c r="BA6">
        <v>1890</v>
      </c>
      <c r="BB6">
        <v>5.8897549455528733</v>
      </c>
      <c r="BC6">
        <v>25.080856396891789</v>
      </c>
      <c r="BD6">
        <v>20.037025722830322</v>
      </c>
      <c r="BE6">
        <v>1890</v>
      </c>
      <c r="BF6">
        <v>5.8897549455528733</v>
      </c>
      <c r="BG6">
        <v>32.249434065418136</v>
      </c>
      <c r="BH6">
        <v>16.416072093574385</v>
      </c>
      <c r="BI6">
        <v>1890</v>
      </c>
      <c r="BJ6">
        <v>5.8897549455528733</v>
      </c>
      <c r="BK6">
        <v>24.081487024453835</v>
      </c>
      <c r="BL6">
        <v>20.021985466285855</v>
      </c>
      <c r="BM6">
        <v>1890</v>
      </c>
      <c r="BN6">
        <v>5.8897549455528733</v>
      </c>
      <c r="BO6">
        <v>19.1749759490238</v>
      </c>
      <c r="BP6">
        <v>16.522974400213261</v>
      </c>
    </row>
    <row r="7" spans="2:68">
      <c r="B7">
        <v>4.8248939206127057E-2</v>
      </c>
      <c r="C7" s="37">
        <v>0.66206208377567344</v>
      </c>
      <c r="D7">
        <v>23.509480954585399</v>
      </c>
      <c r="E7">
        <v>1902</v>
      </c>
      <c r="F7">
        <v>101.84601390221363</v>
      </c>
      <c r="G7" t="s">
        <v>60</v>
      </c>
      <c r="H7">
        <f>TINV(0.0455,H5)</f>
        <v>2.2118006944559063</v>
      </c>
      <c r="I7">
        <v>1904</v>
      </c>
      <c r="J7">
        <v>18.014904568649655</v>
      </c>
      <c r="K7" t="s">
        <v>60</v>
      </c>
      <c r="L7">
        <f>TINV(0.0455,L5)</f>
        <v>2.2313513154075313</v>
      </c>
      <c r="M7">
        <v>1904</v>
      </c>
      <c r="N7">
        <v>18.014904568649655</v>
      </c>
      <c r="O7" t="s">
        <v>60</v>
      </c>
      <c r="P7">
        <f>TINV(0.0455,P5)</f>
        <v>2.2313513154075313</v>
      </c>
      <c r="Q7">
        <v>1904</v>
      </c>
      <c r="R7">
        <v>18.014904568649655</v>
      </c>
      <c r="S7" t="s">
        <v>60</v>
      </c>
      <c r="T7">
        <f>TINV(0.0455,T5)</f>
        <v>2.2313513154075313</v>
      </c>
      <c r="U7">
        <v>1904</v>
      </c>
      <c r="V7">
        <v>18.014904568649655</v>
      </c>
      <c r="W7" t="s">
        <v>60</v>
      </c>
      <c r="X7">
        <f>TINV(0.0455,X5)</f>
        <v>2.2313513154075313</v>
      </c>
      <c r="Y7">
        <v>1904</v>
      </c>
      <c r="Z7">
        <v>18.014904568649655</v>
      </c>
      <c r="AA7" t="s">
        <v>60</v>
      </c>
      <c r="AB7">
        <f>TINV(0.0455,AB5)</f>
        <v>2.2313513154075313</v>
      </c>
      <c r="AC7">
        <v>1904</v>
      </c>
      <c r="AD7">
        <v>18.014904568649655</v>
      </c>
      <c r="AE7" t="s">
        <v>60</v>
      </c>
      <c r="AF7">
        <f>TINV(0.0455,AF5)</f>
        <v>2.2313513154075313</v>
      </c>
      <c r="AG7">
        <v>1902</v>
      </c>
      <c r="AH7">
        <v>101.84601390221363</v>
      </c>
      <c r="AI7" t="s">
        <v>60</v>
      </c>
      <c r="AJ7">
        <f>TINV(0.0455,AJ5)</f>
        <v>2.2313513154075313</v>
      </c>
      <c r="AK7">
        <v>1902</v>
      </c>
      <c r="AL7">
        <v>101.84601390221363</v>
      </c>
      <c r="AM7" t="s">
        <v>60</v>
      </c>
      <c r="AN7">
        <f>TINV(0.0455,AN5)</f>
        <v>2.2313513154075313</v>
      </c>
      <c r="AO7">
        <v>1902</v>
      </c>
      <c r="AP7">
        <v>101.84601390221363</v>
      </c>
      <c r="AQ7" t="s">
        <v>60</v>
      </c>
      <c r="AR7">
        <f>TINV(0.0455,AR5)</f>
        <v>2.2313513154075313</v>
      </c>
      <c r="AS7">
        <v>1902</v>
      </c>
      <c r="AT7">
        <v>101.84601390221363</v>
      </c>
      <c r="AU7" t="s">
        <v>60</v>
      </c>
      <c r="AV7">
        <f>TINV(0.0455,AV5)</f>
        <v>2.2313513154075313</v>
      </c>
      <c r="AW7">
        <v>1902</v>
      </c>
      <c r="AX7">
        <v>101.84601390221363</v>
      </c>
      <c r="AY7" t="s">
        <v>60</v>
      </c>
      <c r="AZ7">
        <f>TINV(0.0455,AZ5)</f>
        <v>2.2313513154075313</v>
      </c>
      <c r="BA7">
        <v>1902</v>
      </c>
      <c r="BB7">
        <v>101.84601390221363</v>
      </c>
      <c r="BC7" t="s">
        <v>60</v>
      </c>
      <c r="BD7">
        <f>TINV(0.0455,BD5)</f>
        <v>2.2313513154075313</v>
      </c>
      <c r="BE7">
        <v>1902</v>
      </c>
      <c r="BF7">
        <v>101.84601390221363</v>
      </c>
      <c r="BG7" t="s">
        <v>60</v>
      </c>
      <c r="BH7">
        <f>TINV(0.0455,BH5)</f>
        <v>2.2313513154075313</v>
      </c>
      <c r="BI7">
        <v>1902</v>
      </c>
      <c r="BJ7">
        <v>101.84601390221363</v>
      </c>
      <c r="BK7" t="s">
        <v>60</v>
      </c>
      <c r="BL7">
        <f>TINV(0.0455,BL5)</f>
        <v>2.2313513154075313</v>
      </c>
      <c r="BM7">
        <v>1902</v>
      </c>
      <c r="BN7">
        <v>101.84601390221363</v>
      </c>
    </row>
    <row r="8" spans="2:68">
      <c r="B8">
        <v>4.6854447814170655E-2</v>
      </c>
      <c r="C8" s="37">
        <v>0.58626183700772572</v>
      </c>
      <c r="D8">
        <v>17.003850921588963</v>
      </c>
      <c r="E8">
        <v>1904</v>
      </c>
      <c r="F8">
        <v>18.014904568649655</v>
      </c>
      <c r="G8" t="s">
        <v>61</v>
      </c>
      <c r="H8">
        <f>H7*G3</f>
        <v>2.4152439982855069E-2</v>
      </c>
      <c r="I8">
        <v>1905</v>
      </c>
      <c r="J8">
        <v>11.961355899375626</v>
      </c>
      <c r="K8" t="s">
        <v>61</v>
      </c>
      <c r="L8">
        <f>L7*K3</f>
        <v>3.0401305923921734E-2</v>
      </c>
      <c r="M8">
        <v>1905</v>
      </c>
      <c r="N8">
        <v>11.961355899375626</v>
      </c>
      <c r="O8" t="s">
        <v>61</v>
      </c>
      <c r="P8">
        <f>P7*O3</f>
        <v>2.7098278100416363E-2</v>
      </c>
      <c r="Q8">
        <v>1905</v>
      </c>
      <c r="R8">
        <v>11.961355899375626</v>
      </c>
      <c r="S8" t="s">
        <v>61</v>
      </c>
      <c r="T8">
        <f>T7*S3</f>
        <v>2.453169857511912E-2</v>
      </c>
      <c r="U8">
        <v>1905</v>
      </c>
      <c r="V8">
        <v>11.961355899375626</v>
      </c>
      <c r="W8" t="s">
        <v>61</v>
      </c>
      <c r="X8">
        <f>X7*W3</f>
        <v>2.4663886416073335E-2</v>
      </c>
      <c r="Y8">
        <v>1905</v>
      </c>
      <c r="Z8">
        <v>11.961355899375626</v>
      </c>
      <c r="AA8" t="s">
        <v>61</v>
      </c>
      <c r="AB8">
        <f>AB7*AA3</f>
        <v>2.5807756918303306E-2</v>
      </c>
      <c r="AC8">
        <v>1905</v>
      </c>
      <c r="AD8">
        <v>11.961355899375626</v>
      </c>
      <c r="AE8" t="s">
        <v>61</v>
      </c>
      <c r="AF8">
        <f>AF7*AE3</f>
        <v>2.2204152541972833E-2</v>
      </c>
      <c r="AG8">
        <v>1905</v>
      </c>
      <c r="AH8">
        <v>11.961355899375626</v>
      </c>
      <c r="AI8" t="s">
        <v>61</v>
      </c>
      <c r="AJ8">
        <f>AJ7*AI3</f>
        <v>2.5353921006600319E-2</v>
      </c>
      <c r="AK8">
        <v>1904</v>
      </c>
      <c r="AL8">
        <v>18.014904568649655</v>
      </c>
      <c r="AM8" t="s">
        <v>61</v>
      </c>
      <c r="AN8">
        <f>AN7*AM3</f>
        <v>2.5379080078107782E-2</v>
      </c>
      <c r="AO8">
        <v>1904</v>
      </c>
      <c r="AP8">
        <v>18.014904568649655</v>
      </c>
      <c r="AQ8" t="s">
        <v>61</v>
      </c>
      <c r="AR8">
        <f>AR7*AQ3</f>
        <v>2.3014805422480619E-2</v>
      </c>
      <c r="AS8">
        <v>1904</v>
      </c>
      <c r="AT8">
        <v>18.014904568649655</v>
      </c>
      <c r="AU8" t="s">
        <v>61</v>
      </c>
      <c r="AV8">
        <f>AV7*AU3</f>
        <v>2.5766901527360324E-2</v>
      </c>
      <c r="AW8">
        <v>1904</v>
      </c>
      <c r="AX8">
        <v>18.014904568649655</v>
      </c>
      <c r="AY8" t="s">
        <v>61</v>
      </c>
      <c r="AZ8">
        <f>AZ7*AY3</f>
        <v>2.5131322763081051E-2</v>
      </c>
      <c r="BA8">
        <v>1904</v>
      </c>
      <c r="BB8">
        <v>18.014904568649655</v>
      </c>
      <c r="BC8" t="s">
        <v>61</v>
      </c>
      <c r="BD8">
        <f>BD7*BC3</f>
        <v>2.6213846843457126E-2</v>
      </c>
      <c r="BE8">
        <v>1904</v>
      </c>
      <c r="BF8">
        <v>18.014904568649655</v>
      </c>
      <c r="BG8" t="s">
        <v>61</v>
      </c>
      <c r="BH8">
        <f>BH7*BG3</f>
        <v>2.392885449004159E-2</v>
      </c>
      <c r="BI8">
        <v>1904</v>
      </c>
      <c r="BJ8">
        <v>18.014904568649655</v>
      </c>
      <c r="BK8" t="s">
        <v>61</v>
      </c>
      <c r="BL8">
        <f>BL7*BK3</f>
        <v>2.6590256602267204E-2</v>
      </c>
      <c r="BM8">
        <v>1904</v>
      </c>
      <c r="BN8">
        <v>18.014904568649655</v>
      </c>
    </row>
    <row r="9" spans="2:68">
      <c r="B9">
        <v>4.6607779485964985E-2</v>
      </c>
      <c r="C9" s="37">
        <v>0.5832167509875541</v>
      </c>
      <c r="D9">
        <v>16.79194408228642</v>
      </c>
      <c r="E9">
        <v>1905</v>
      </c>
      <c r="F9">
        <v>11.961355899375626</v>
      </c>
      <c r="G9" t="s">
        <v>62</v>
      </c>
      <c r="H9">
        <f>G2+H8</f>
        <v>1.0719480580810909</v>
      </c>
      <c r="I9">
        <v>1920</v>
      </c>
      <c r="J9">
        <v>4.4764803747075632</v>
      </c>
      <c r="K9" t="s">
        <v>62</v>
      </c>
      <c r="L9">
        <f>K2+L8</f>
        <v>1.07759991304813</v>
      </c>
      <c r="M9">
        <v>1920</v>
      </c>
      <c r="N9">
        <v>4.4764803747075632</v>
      </c>
      <c r="O9" t="s">
        <v>62</v>
      </c>
      <c r="P9">
        <f>O2+P8</f>
        <v>1.075109878812319</v>
      </c>
      <c r="Q9">
        <v>1920</v>
      </c>
      <c r="R9">
        <v>4.4764803747075632</v>
      </c>
      <c r="S9" t="s">
        <v>62</v>
      </c>
      <c r="T9">
        <f>S2+T8</f>
        <v>1.0680983535230499</v>
      </c>
      <c r="U9">
        <v>1920</v>
      </c>
      <c r="V9">
        <v>4.4764803747075632</v>
      </c>
      <c r="W9" t="s">
        <v>62</v>
      </c>
      <c r="X9">
        <f>W2+X8</f>
        <v>1.0748273219322106</v>
      </c>
      <c r="Y9">
        <v>1920</v>
      </c>
      <c r="Z9">
        <v>4.4764803747075632</v>
      </c>
      <c r="AA9" t="s">
        <v>62</v>
      </c>
      <c r="AB9">
        <f>AA2+AB8</f>
        <v>1.0732794380240345</v>
      </c>
      <c r="AC9">
        <v>1920</v>
      </c>
      <c r="AD9">
        <v>4.4764803747075632</v>
      </c>
      <c r="AE9" t="s">
        <v>62</v>
      </c>
      <c r="AF9">
        <f>AE2+AF8</f>
        <v>1.0716360200881043</v>
      </c>
      <c r="AG9">
        <v>1920</v>
      </c>
      <c r="AH9">
        <v>4.4764803747075632</v>
      </c>
      <c r="AI9" t="s">
        <v>62</v>
      </c>
      <c r="AJ9">
        <f>AI2+AJ8</f>
        <v>1.0733233847387422</v>
      </c>
      <c r="AK9">
        <v>1920</v>
      </c>
      <c r="AL9">
        <v>4.4764803747075632</v>
      </c>
      <c r="AM9" t="s">
        <v>62</v>
      </c>
      <c r="AN9">
        <f>AM2+AN8</f>
        <v>1.0730900748139884</v>
      </c>
      <c r="AO9">
        <v>1905</v>
      </c>
      <c r="AP9">
        <v>11.961355899375626</v>
      </c>
      <c r="AQ9" t="s">
        <v>62</v>
      </c>
      <c r="AR9">
        <f>AQ2+AR8</f>
        <v>1.0722612631900981</v>
      </c>
      <c r="AS9">
        <v>1905</v>
      </c>
      <c r="AT9">
        <v>11.961355899375626</v>
      </c>
      <c r="AU9" t="s">
        <v>62</v>
      </c>
      <c r="AV9">
        <f>AU2+AV8</f>
        <v>1.072767455510776</v>
      </c>
      <c r="AW9">
        <v>1905</v>
      </c>
      <c r="AX9">
        <v>11.961355899375626</v>
      </c>
      <c r="AY9" t="s">
        <v>62</v>
      </c>
      <c r="AZ9">
        <f>AY2+AZ8</f>
        <v>1.075825033263351</v>
      </c>
      <c r="BA9">
        <v>1905</v>
      </c>
      <c r="BB9">
        <v>11.961355899375626</v>
      </c>
      <c r="BC9" t="s">
        <v>62</v>
      </c>
      <c r="BD9">
        <f>BC2+BD8</f>
        <v>1.0727973818970578</v>
      </c>
      <c r="BE9">
        <v>1905</v>
      </c>
      <c r="BF9">
        <v>11.961355899375626</v>
      </c>
      <c r="BG9" t="s">
        <v>62</v>
      </c>
      <c r="BH9">
        <f>BG2+BH8</f>
        <v>1.077376242368927</v>
      </c>
      <c r="BI9">
        <v>1905</v>
      </c>
      <c r="BJ9">
        <v>11.961355899375626</v>
      </c>
      <c r="BK9" t="s">
        <v>62</v>
      </c>
      <c r="BL9">
        <f>BK2+BL8</f>
        <v>1.072903067099606</v>
      </c>
      <c r="BM9">
        <v>1905</v>
      </c>
      <c r="BN9">
        <v>11.961355899375626</v>
      </c>
    </row>
    <row r="10" spans="2:68">
      <c r="B10">
        <v>4.8072247259810276E-2</v>
      </c>
      <c r="C10" s="37">
        <v>0.64415467312605557</v>
      </c>
      <c r="D10">
        <v>21.722516761477412</v>
      </c>
      <c r="E10">
        <v>1920</v>
      </c>
      <c r="F10">
        <v>4.4764803747075632</v>
      </c>
      <c r="G10" t="s">
        <v>63</v>
      </c>
      <c r="H10">
        <f>G2-H8</f>
        <v>1.023643178115381</v>
      </c>
      <c r="I10">
        <v>1933</v>
      </c>
      <c r="J10">
        <v>78.044180815902493</v>
      </c>
      <c r="K10" t="s">
        <v>63</v>
      </c>
      <c r="L10">
        <f>K2-L8</f>
        <v>1.0167973012002867</v>
      </c>
      <c r="M10">
        <v>1933</v>
      </c>
      <c r="N10">
        <v>78.044180815902493</v>
      </c>
      <c r="O10" t="s">
        <v>63</v>
      </c>
      <c r="P10">
        <f>O2-P8</f>
        <v>1.0209133226114864</v>
      </c>
      <c r="Q10">
        <v>1933</v>
      </c>
      <c r="R10">
        <v>78.044180815902493</v>
      </c>
      <c r="S10" t="s">
        <v>63</v>
      </c>
      <c r="T10">
        <f>S2-T8</f>
        <v>1.0190349563728116</v>
      </c>
      <c r="U10">
        <v>1933</v>
      </c>
      <c r="V10">
        <v>78.044180815902493</v>
      </c>
      <c r="W10" t="s">
        <v>63</v>
      </c>
      <c r="X10">
        <f>W2-X8</f>
        <v>1.025499549100064</v>
      </c>
      <c r="Y10">
        <v>1933</v>
      </c>
      <c r="Z10">
        <v>78.044180815902493</v>
      </c>
      <c r="AA10" t="s">
        <v>63</v>
      </c>
      <c r="AB10">
        <f>AA2-AB8</f>
        <v>1.0216639241874279</v>
      </c>
      <c r="AC10">
        <v>1933</v>
      </c>
      <c r="AD10">
        <v>78.044180815902493</v>
      </c>
      <c r="AE10" t="s">
        <v>63</v>
      </c>
      <c r="AF10">
        <f>AE2-AF8</f>
        <v>1.0272277150041584</v>
      </c>
      <c r="AG10">
        <v>1933</v>
      </c>
      <c r="AH10">
        <v>78.044180815902493</v>
      </c>
      <c r="AI10" t="s">
        <v>63</v>
      </c>
      <c r="AJ10">
        <f>AI2-AJ8</f>
        <v>1.0226155427255417</v>
      </c>
      <c r="AK10">
        <v>1933</v>
      </c>
      <c r="AL10">
        <v>78.044180815902493</v>
      </c>
      <c r="AM10" t="s">
        <v>63</v>
      </c>
      <c r="AN10">
        <f>AM2-AN8</f>
        <v>1.022331914657773</v>
      </c>
      <c r="AO10">
        <v>1933</v>
      </c>
      <c r="AP10">
        <v>78.044180815902493</v>
      </c>
      <c r="AQ10" t="s">
        <v>63</v>
      </c>
      <c r="AR10">
        <f>AQ2-AR8</f>
        <v>1.0262316523451369</v>
      </c>
      <c r="AS10">
        <v>1920</v>
      </c>
      <c r="AT10">
        <v>4.4764803747075632</v>
      </c>
      <c r="AU10" t="s">
        <v>63</v>
      </c>
      <c r="AV10">
        <f>AU2-AV8</f>
        <v>1.0212336524560555</v>
      </c>
      <c r="AW10">
        <v>1920</v>
      </c>
      <c r="AX10">
        <v>4.4764803747075632</v>
      </c>
      <c r="AY10" t="s">
        <v>63</v>
      </c>
      <c r="AZ10">
        <f>AY2-AZ8</f>
        <v>1.0255623877371891</v>
      </c>
      <c r="BA10">
        <v>1920</v>
      </c>
      <c r="BB10">
        <v>4.4764803747075632</v>
      </c>
      <c r="BC10" t="s">
        <v>63</v>
      </c>
      <c r="BD10">
        <f>BC2-BD8</f>
        <v>1.0203696882101434</v>
      </c>
      <c r="BE10">
        <v>1920</v>
      </c>
      <c r="BF10">
        <v>4.4764803747075632</v>
      </c>
      <c r="BG10" t="s">
        <v>63</v>
      </c>
      <c r="BH10">
        <f>BG2-BH8</f>
        <v>1.0295185333888439</v>
      </c>
      <c r="BI10">
        <v>1920</v>
      </c>
      <c r="BJ10">
        <v>4.4764803747075632</v>
      </c>
      <c r="BK10" t="s">
        <v>63</v>
      </c>
      <c r="BL10">
        <f>BK2-BL8</f>
        <v>1.0197225538950718</v>
      </c>
      <c r="BM10">
        <v>1920</v>
      </c>
      <c r="BN10">
        <v>4.4764803747075632</v>
      </c>
    </row>
    <row r="11" spans="2:68">
      <c r="B11">
        <v>4.5929461003270076E-2</v>
      </c>
      <c r="C11" s="37">
        <v>0.56864871314232823</v>
      </c>
      <c r="D11">
        <v>15.819553031632676</v>
      </c>
      <c r="E11">
        <v>1933</v>
      </c>
      <c r="F11">
        <v>78.044180815902493</v>
      </c>
      <c r="G11" t="s">
        <v>64</v>
      </c>
      <c r="H11" s="38">
        <f>LN(G2)</f>
        <v>4.6688545981172377E-2</v>
      </c>
      <c r="I11">
        <v>1938</v>
      </c>
      <c r="J11">
        <v>20.453420513707222</v>
      </c>
      <c r="K11" t="s">
        <v>64</v>
      </c>
      <c r="L11" s="38">
        <f>LN(K2)</f>
        <v>4.6118605517374726E-2</v>
      </c>
      <c r="M11">
        <v>1938</v>
      </c>
      <c r="N11">
        <v>20.453420513707222</v>
      </c>
      <c r="O11" t="s">
        <v>64</v>
      </c>
      <c r="P11" s="38">
        <f>LN(O2)</f>
        <v>4.6894655219171806E-2</v>
      </c>
      <c r="Q11">
        <v>1938</v>
      </c>
      <c r="R11">
        <v>20.453420513707222</v>
      </c>
      <c r="S11" t="s">
        <v>64</v>
      </c>
      <c r="T11" s="38">
        <f>LN(S2)</f>
        <v>4.2644321822789467E-2</v>
      </c>
      <c r="U11">
        <v>1938</v>
      </c>
      <c r="V11">
        <v>20.453420513707222</v>
      </c>
      <c r="W11" t="s">
        <v>64</v>
      </c>
      <c r="X11" s="38">
        <f>LN(W2)</f>
        <v>4.8945804929292284E-2</v>
      </c>
      <c r="Y11">
        <v>1938</v>
      </c>
      <c r="Z11">
        <v>20.453420513707222</v>
      </c>
      <c r="AA11" t="s">
        <v>64</v>
      </c>
      <c r="AB11" s="38">
        <f>LN(AA2)</f>
        <v>4.637933770477843E-2</v>
      </c>
      <c r="AC11">
        <v>1938</v>
      </c>
      <c r="AD11">
        <v>20.453420513707222</v>
      </c>
      <c r="AE11" t="s">
        <v>64</v>
      </c>
      <c r="AF11" s="38">
        <f>LN(AE2)</f>
        <v>4.8248939206127057E-2</v>
      </c>
      <c r="AG11">
        <v>1938</v>
      </c>
      <c r="AH11">
        <v>20.453420513707222</v>
      </c>
      <c r="AI11" t="s">
        <v>64</v>
      </c>
      <c r="AJ11" s="38">
        <f>LN(AI2)</f>
        <v>4.6854447814170655E-2</v>
      </c>
      <c r="AK11">
        <v>1938</v>
      </c>
      <c r="AL11">
        <v>20.453420513707222</v>
      </c>
      <c r="AM11" t="s">
        <v>64</v>
      </c>
      <c r="AN11" s="38">
        <f>LN(AM2)</f>
        <v>4.6607779485964985E-2</v>
      </c>
      <c r="AO11">
        <v>1938</v>
      </c>
      <c r="AP11">
        <v>20.453420513707222</v>
      </c>
      <c r="AQ11" t="s">
        <v>64</v>
      </c>
      <c r="AR11" s="38">
        <f>LN(AQ2)</f>
        <v>4.8072247259810276E-2</v>
      </c>
      <c r="AS11">
        <v>1938</v>
      </c>
      <c r="AT11">
        <v>20.453420513707222</v>
      </c>
      <c r="AU11" t="s">
        <v>64</v>
      </c>
      <c r="AV11" s="38">
        <f>LN(AU2)</f>
        <v>4.5929461003270076E-2</v>
      </c>
      <c r="AW11">
        <v>1933</v>
      </c>
      <c r="AX11">
        <v>78.044180815902493</v>
      </c>
      <c r="AY11" t="s">
        <v>64</v>
      </c>
      <c r="AZ11" s="38">
        <f>LN(AY2)</f>
        <v>4.9450622685606203E-2</v>
      </c>
      <c r="BA11">
        <v>1933</v>
      </c>
      <c r="BB11">
        <v>78.044180815902493</v>
      </c>
      <c r="BC11" t="s">
        <v>64</v>
      </c>
      <c r="BD11" s="38">
        <f>LN(BC2)</f>
        <v>4.5531082989686465E-2</v>
      </c>
      <c r="BE11">
        <v>1933</v>
      </c>
      <c r="BF11">
        <v>78.044180815902493</v>
      </c>
      <c r="BG11" t="s">
        <v>64</v>
      </c>
      <c r="BH11" s="38">
        <f>LN(BG2)</f>
        <v>5.2068012700748158E-2</v>
      </c>
      <c r="BI11">
        <v>1933</v>
      </c>
      <c r="BJ11">
        <v>78.044180815902493</v>
      </c>
      <c r="BK11" t="s">
        <v>64</v>
      </c>
      <c r="BL11" s="38">
        <f>LN(BK2)</f>
        <v>4.5272374947745338E-2</v>
      </c>
      <c r="BM11">
        <v>1933</v>
      </c>
      <c r="BN11">
        <v>78.044180815902493</v>
      </c>
    </row>
    <row r="12" spans="2:68">
      <c r="B12">
        <v>4.9450622685606203E-2</v>
      </c>
      <c r="C12" s="37">
        <v>0.61633654926766301</v>
      </c>
      <c r="D12">
        <v>19.277412474642542</v>
      </c>
      <c r="E12">
        <v>1938</v>
      </c>
      <c r="F12">
        <v>20.453420513707222</v>
      </c>
      <c r="G12" t="s">
        <v>65</v>
      </c>
      <c r="H12" s="38">
        <f>LN(H9)</f>
        <v>6.9477608192147614E-2</v>
      </c>
      <c r="I12">
        <v>1941</v>
      </c>
      <c r="J12">
        <v>117.06135966965027</v>
      </c>
      <c r="K12" t="s">
        <v>65</v>
      </c>
      <c r="L12" s="38">
        <f>LN(L9)</f>
        <v>7.4736265423711368E-2</v>
      </c>
      <c r="M12">
        <v>1941</v>
      </c>
      <c r="N12">
        <v>117.06135966965027</v>
      </c>
      <c r="O12" t="s">
        <v>65</v>
      </c>
      <c r="P12" s="38">
        <f>LN(P9)</f>
        <v>7.2422869204917681E-2</v>
      </c>
      <c r="Q12">
        <v>1941</v>
      </c>
      <c r="R12">
        <v>117.06135966965027</v>
      </c>
      <c r="S12" t="s">
        <v>65</v>
      </c>
      <c r="T12" s="38">
        <f>LN(T9)</f>
        <v>6.5879827611575556E-2</v>
      </c>
      <c r="U12">
        <v>1941</v>
      </c>
      <c r="V12">
        <v>117.06135966965027</v>
      </c>
      <c r="W12" t="s">
        <v>65</v>
      </c>
      <c r="X12" s="38">
        <f>LN(X9)</f>
        <v>7.2160017916389485E-2</v>
      </c>
      <c r="Y12">
        <v>1941</v>
      </c>
      <c r="Z12">
        <v>117.06135966965027</v>
      </c>
      <c r="AA12" t="s">
        <v>65</v>
      </c>
      <c r="AB12" s="38">
        <f>LN(AB9)</f>
        <v>7.0718856606405409E-2</v>
      </c>
      <c r="AC12">
        <v>1941</v>
      </c>
      <c r="AD12">
        <v>117.06135966965027</v>
      </c>
      <c r="AE12" t="s">
        <v>65</v>
      </c>
      <c r="AF12" s="38">
        <f>LN(AF9)</f>
        <v>6.9186471494157978E-2</v>
      </c>
      <c r="AG12">
        <v>1941</v>
      </c>
      <c r="AH12">
        <v>117.06135966965027</v>
      </c>
      <c r="AI12" t="s">
        <v>65</v>
      </c>
      <c r="AJ12" s="38">
        <f>LN(AJ9)</f>
        <v>7.0759801968302699E-2</v>
      </c>
      <c r="AK12">
        <v>1941</v>
      </c>
      <c r="AL12">
        <v>117.06135966965027</v>
      </c>
      <c r="AM12" t="s">
        <v>65</v>
      </c>
      <c r="AN12" s="38">
        <f>LN(AN9)</f>
        <v>7.054240682978985E-2</v>
      </c>
      <c r="AO12">
        <v>1941</v>
      </c>
      <c r="AP12">
        <v>117.06135966965027</v>
      </c>
      <c r="AQ12" t="s">
        <v>65</v>
      </c>
      <c r="AR12" s="38">
        <f>LN(AR9)</f>
        <v>6.9769748617177579E-2</v>
      </c>
      <c r="AS12">
        <v>1941</v>
      </c>
      <c r="AT12">
        <v>117.06135966965027</v>
      </c>
      <c r="AU12" t="s">
        <v>65</v>
      </c>
      <c r="AV12" s="38">
        <f>LN(AV9)</f>
        <v>7.0241716498690016E-2</v>
      </c>
      <c r="AW12">
        <v>1941</v>
      </c>
      <c r="AX12">
        <v>117.06135966965027</v>
      </c>
      <c r="AY12" t="s">
        <v>65</v>
      </c>
      <c r="AZ12" s="38">
        <f>LN(AZ9)</f>
        <v>7.308784002608909E-2</v>
      </c>
      <c r="BA12">
        <v>1938</v>
      </c>
      <c r="BB12">
        <v>20.453420513707222</v>
      </c>
      <c r="BC12" t="s">
        <v>65</v>
      </c>
      <c r="BD12" s="38">
        <f>LN(BD9)</f>
        <v>7.026961254336965E-2</v>
      </c>
      <c r="BE12">
        <v>1938</v>
      </c>
      <c r="BF12">
        <v>20.453420513707222</v>
      </c>
      <c r="BG12" t="s">
        <v>65</v>
      </c>
      <c r="BH12" s="38">
        <f>LN(BH9)</f>
        <v>7.4528680129141989E-2</v>
      </c>
      <c r="BI12">
        <v>1938</v>
      </c>
      <c r="BJ12">
        <v>20.453420513707222</v>
      </c>
      <c r="BK12" t="s">
        <v>65</v>
      </c>
      <c r="BL12" s="38">
        <f>LN(BL9)</f>
        <v>7.0368121356827892E-2</v>
      </c>
      <c r="BM12">
        <v>1938</v>
      </c>
      <c r="BN12">
        <v>20.453420513707222</v>
      </c>
    </row>
    <row r="13" spans="2:68">
      <c r="B13">
        <v>4.5531082989686465E-2</v>
      </c>
      <c r="C13" s="37">
        <v>0.55589613737494881</v>
      </c>
      <c r="D13">
        <v>15.020706212887371</v>
      </c>
      <c r="E13">
        <v>1941</v>
      </c>
      <c r="F13">
        <v>117.06135966965027</v>
      </c>
      <c r="G13" t="s">
        <v>66</v>
      </c>
      <c r="H13" s="38">
        <f>LN(H10)</f>
        <v>2.3368007019717741E-2</v>
      </c>
      <c r="I13">
        <v>1944</v>
      </c>
      <c r="J13">
        <v>14.323036413717777</v>
      </c>
      <c r="K13" t="s">
        <v>66</v>
      </c>
      <c r="L13" s="38">
        <f>LN(L10)</f>
        <v>1.6657786680582719E-2</v>
      </c>
      <c r="M13">
        <v>1944</v>
      </c>
      <c r="N13">
        <v>14.323036413717777</v>
      </c>
      <c r="O13" t="s">
        <v>66</v>
      </c>
      <c r="P13" s="38">
        <f>LN(P10)</f>
        <v>2.0697640976903561E-2</v>
      </c>
      <c r="Q13">
        <v>1944</v>
      </c>
      <c r="R13">
        <v>14.323036413717777</v>
      </c>
      <c r="S13" t="s">
        <v>66</v>
      </c>
      <c r="T13" s="38">
        <f>LN(T10)</f>
        <v>1.8856058237882535E-2</v>
      </c>
      <c r="U13">
        <v>1944</v>
      </c>
      <c r="V13">
        <v>14.323036413717777</v>
      </c>
      <c r="W13" t="s">
        <v>66</v>
      </c>
      <c r="X13" s="38">
        <f>LN(X10)</f>
        <v>2.5179858842306925E-2</v>
      </c>
      <c r="Y13">
        <v>1944</v>
      </c>
      <c r="Z13">
        <v>14.323036413717777</v>
      </c>
      <c r="AA13" t="s">
        <v>66</v>
      </c>
      <c r="AB13" s="38">
        <f>LN(AB10)</f>
        <v>2.1432596397468348E-2</v>
      </c>
      <c r="AC13">
        <v>1944</v>
      </c>
      <c r="AD13">
        <v>14.323036413717777</v>
      </c>
      <c r="AE13" t="s">
        <v>66</v>
      </c>
      <c r="AF13" s="38">
        <f>LN(AF10)</f>
        <v>2.6863634707331354E-2</v>
      </c>
      <c r="AG13">
        <v>1944</v>
      </c>
      <c r="AH13">
        <v>14.323036413717777</v>
      </c>
      <c r="AI13" t="s">
        <v>66</v>
      </c>
      <c r="AJ13" s="38">
        <f>LN(AJ10)</f>
        <v>2.2363602771354411E-2</v>
      </c>
      <c r="AK13">
        <v>1944</v>
      </c>
      <c r="AL13">
        <v>14.323036413717777</v>
      </c>
      <c r="AM13" t="s">
        <v>66</v>
      </c>
      <c r="AN13" s="38">
        <f>LN(AN10)</f>
        <v>2.2086208779089841E-2</v>
      </c>
      <c r="AO13">
        <v>1944</v>
      </c>
      <c r="AP13">
        <v>14.323036413717777</v>
      </c>
      <c r="AQ13" t="s">
        <v>66</v>
      </c>
      <c r="AR13" s="38">
        <f>LN(AR10)</f>
        <v>2.58935032764591E-2</v>
      </c>
      <c r="AS13">
        <v>1944</v>
      </c>
      <c r="AT13">
        <v>14.323036413717777</v>
      </c>
      <c r="AU13" t="s">
        <v>66</v>
      </c>
      <c r="AV13" s="38">
        <f>LN(AV10)</f>
        <v>2.1011359676984608E-2</v>
      </c>
      <c r="AW13">
        <v>1944</v>
      </c>
      <c r="AX13">
        <v>14.323036413717777</v>
      </c>
      <c r="AY13" t="s">
        <v>66</v>
      </c>
      <c r="AZ13" s="38">
        <f>LN(AZ10)</f>
        <v>2.5241133088604567E-2</v>
      </c>
      <c r="BA13">
        <v>1944</v>
      </c>
      <c r="BB13">
        <v>14.323036413717777</v>
      </c>
      <c r="BC13" t="s">
        <v>66</v>
      </c>
      <c r="BD13" s="38">
        <f>LN(BD10)</f>
        <v>2.0165001052587707E-2</v>
      </c>
      <c r="BE13">
        <v>1941</v>
      </c>
      <c r="BF13">
        <v>117.06135966965027</v>
      </c>
      <c r="BG13" t="s">
        <v>66</v>
      </c>
      <c r="BH13" s="38">
        <f>LN(BH10)</f>
        <v>2.9091249644059604E-2</v>
      </c>
      <c r="BI13">
        <v>1941</v>
      </c>
      <c r="BJ13">
        <v>117.06135966965027</v>
      </c>
      <c r="BK13" t="s">
        <v>66</v>
      </c>
      <c r="BL13" s="38">
        <f>LN(BL10)</f>
        <v>1.9530584310618319E-2</v>
      </c>
      <c r="BM13">
        <v>1941</v>
      </c>
      <c r="BN13">
        <v>117.06135966965027</v>
      </c>
    </row>
    <row r="14" spans="2:68">
      <c r="B14">
        <v>5.2068012700748158E-2</v>
      </c>
      <c r="C14" s="37">
        <v>0.66267540627354626</v>
      </c>
      <c r="D14">
        <v>23.57404417933175</v>
      </c>
      <c r="E14">
        <v>1944</v>
      </c>
      <c r="F14">
        <v>14.323036413717777</v>
      </c>
      <c r="G14" t="s">
        <v>67</v>
      </c>
      <c r="H14" s="38">
        <f>H12-H11</f>
        <v>2.2789062210975236E-2</v>
      </c>
      <c r="I14">
        <v>1946</v>
      </c>
      <c r="J14">
        <v>149.0548049456811</v>
      </c>
      <c r="K14" t="s">
        <v>67</v>
      </c>
      <c r="L14" s="38">
        <f>L12-L11</f>
        <v>2.8617659906336641E-2</v>
      </c>
      <c r="M14">
        <v>1946</v>
      </c>
      <c r="N14">
        <v>149.0548049456811</v>
      </c>
      <c r="O14" t="s">
        <v>67</v>
      </c>
      <c r="P14" s="38">
        <f>P12-P11</f>
        <v>2.5528213985745875E-2</v>
      </c>
      <c r="Q14">
        <v>1946</v>
      </c>
      <c r="R14">
        <v>149.0548049456811</v>
      </c>
      <c r="S14" t="s">
        <v>67</v>
      </c>
      <c r="T14" s="38">
        <f>T12-T11</f>
        <v>2.3235505788786089E-2</v>
      </c>
      <c r="U14">
        <v>1946</v>
      </c>
      <c r="V14">
        <v>149.0548049456811</v>
      </c>
      <c r="W14" t="s">
        <v>67</v>
      </c>
      <c r="X14" s="38">
        <f>X12-X11</f>
        <v>2.3214212987097201E-2</v>
      </c>
      <c r="Y14">
        <v>1946</v>
      </c>
      <c r="Z14">
        <v>149.0548049456811</v>
      </c>
      <c r="AA14" t="s">
        <v>67</v>
      </c>
      <c r="AB14" s="38">
        <f>AB12-AB11</f>
        <v>2.4339518901626979E-2</v>
      </c>
      <c r="AC14">
        <v>1946</v>
      </c>
      <c r="AD14">
        <v>149.0548049456811</v>
      </c>
      <c r="AE14" t="s">
        <v>67</v>
      </c>
      <c r="AF14" s="38">
        <f>AF12-AF11</f>
        <v>2.093753228803092E-2</v>
      </c>
      <c r="AG14">
        <v>1946</v>
      </c>
      <c r="AH14">
        <v>149.0548049456811</v>
      </c>
      <c r="AI14" t="s">
        <v>67</v>
      </c>
      <c r="AJ14" s="38">
        <f>AJ12-AJ11</f>
        <v>2.3905354154132044E-2</v>
      </c>
      <c r="AK14">
        <v>1946</v>
      </c>
      <c r="AL14">
        <v>149.0548049456811</v>
      </c>
      <c r="AM14" t="s">
        <v>67</v>
      </c>
      <c r="AN14" s="38">
        <f>AN12-AN11</f>
        <v>2.3934627343824864E-2</v>
      </c>
      <c r="AO14">
        <v>1946</v>
      </c>
      <c r="AP14">
        <v>149.0548049456811</v>
      </c>
      <c r="AQ14" t="s">
        <v>67</v>
      </c>
      <c r="AR14" s="38">
        <f>AR12-AR11</f>
        <v>2.1697501357367303E-2</v>
      </c>
      <c r="AS14">
        <v>1946</v>
      </c>
      <c r="AT14">
        <v>149.0548049456811</v>
      </c>
      <c r="AU14" t="s">
        <v>67</v>
      </c>
      <c r="AV14" s="38">
        <f>AV12-AV11</f>
        <v>2.4312255495419939E-2</v>
      </c>
      <c r="AW14">
        <v>1946</v>
      </c>
      <c r="AX14">
        <v>149.0548049456811</v>
      </c>
      <c r="AY14" t="s">
        <v>67</v>
      </c>
      <c r="AZ14" s="38">
        <f>AZ12-AZ11</f>
        <v>2.3637217340482887E-2</v>
      </c>
      <c r="BA14">
        <v>1946</v>
      </c>
      <c r="BB14">
        <v>149.0548049456811</v>
      </c>
      <c r="BC14" t="s">
        <v>67</v>
      </c>
      <c r="BD14" s="38">
        <f>BD12-BD11</f>
        <v>2.4738529553683185E-2</v>
      </c>
      <c r="BE14">
        <v>1946</v>
      </c>
      <c r="BF14">
        <v>149.0548049456811</v>
      </c>
      <c r="BG14" t="s">
        <v>67</v>
      </c>
      <c r="BH14" s="38">
        <f>BH12-BH11</f>
        <v>2.2460667428393831E-2</v>
      </c>
      <c r="BI14">
        <v>1944</v>
      </c>
      <c r="BJ14">
        <v>14.323036413717777</v>
      </c>
      <c r="BK14" t="s">
        <v>67</v>
      </c>
      <c r="BL14" s="38">
        <f>BL12-BL11</f>
        <v>2.5095746409082555E-2</v>
      </c>
      <c r="BM14">
        <v>1944</v>
      </c>
      <c r="BN14">
        <v>14.323036413717777</v>
      </c>
    </row>
    <row r="15" spans="2:68">
      <c r="B15">
        <v>4.5272374947745338E-2</v>
      </c>
      <c r="C15" s="37">
        <v>0.54602247089523781</v>
      </c>
      <c r="D15">
        <v>14.433026373934952</v>
      </c>
      <c r="E15">
        <v>1946</v>
      </c>
      <c r="F15">
        <v>149.0548049456811</v>
      </c>
      <c r="G15" t="s">
        <v>68</v>
      </c>
      <c r="H15" s="38">
        <f>H11-H13</f>
        <v>2.3320538961454636E-2</v>
      </c>
      <c r="I15">
        <v>1948</v>
      </c>
      <c r="J15">
        <v>609.75493466889668</v>
      </c>
      <c r="K15" t="s">
        <v>68</v>
      </c>
      <c r="L15" s="38">
        <f>L11-L13</f>
        <v>2.9460818836792007E-2</v>
      </c>
      <c r="M15">
        <v>1948</v>
      </c>
      <c r="N15">
        <v>609.75493466889668</v>
      </c>
      <c r="O15" t="s">
        <v>68</v>
      </c>
      <c r="P15" s="38">
        <f>P11-P13</f>
        <v>2.6197014242268245E-2</v>
      </c>
      <c r="Q15">
        <v>1948</v>
      </c>
      <c r="R15">
        <v>609.75493466889668</v>
      </c>
      <c r="S15" t="s">
        <v>68</v>
      </c>
      <c r="T15" s="38">
        <f>T11-T13</f>
        <v>2.3788263584906932E-2</v>
      </c>
      <c r="U15">
        <v>1948</v>
      </c>
      <c r="V15">
        <v>609.75493466889668</v>
      </c>
      <c r="W15" t="s">
        <v>68</v>
      </c>
      <c r="X15" s="38">
        <f>X11-X13</f>
        <v>2.3765946086985359E-2</v>
      </c>
      <c r="Y15">
        <v>1948</v>
      </c>
      <c r="Z15">
        <v>609.75493466889668</v>
      </c>
      <c r="AA15" t="s">
        <v>68</v>
      </c>
      <c r="AB15" s="38">
        <f>AB11-AB13</f>
        <v>2.4946741307310082E-2</v>
      </c>
      <c r="AC15">
        <v>1948</v>
      </c>
      <c r="AD15">
        <v>609.75493466889668</v>
      </c>
      <c r="AE15" t="s">
        <v>68</v>
      </c>
      <c r="AF15" s="38">
        <f>AF11-AF13</f>
        <v>2.1385304498795703E-2</v>
      </c>
      <c r="AG15">
        <v>1948</v>
      </c>
      <c r="AH15">
        <v>609.75493466889668</v>
      </c>
      <c r="AI15" t="s">
        <v>68</v>
      </c>
      <c r="AJ15" s="38">
        <f>AJ11-AJ13</f>
        <v>2.4490845042816244E-2</v>
      </c>
      <c r="AK15">
        <v>1948</v>
      </c>
      <c r="AL15">
        <v>609.75493466889668</v>
      </c>
      <c r="AM15" t="s">
        <v>68</v>
      </c>
      <c r="AN15" s="38">
        <f>AN11-AN13</f>
        <v>2.4521570706875145E-2</v>
      </c>
      <c r="AO15">
        <v>1948</v>
      </c>
      <c r="AP15">
        <v>609.75493466889668</v>
      </c>
      <c r="AQ15" t="s">
        <v>68</v>
      </c>
      <c r="AR15" s="38">
        <f>AR11-AR13</f>
        <v>2.2178743983351176E-2</v>
      </c>
      <c r="AS15">
        <v>1948</v>
      </c>
      <c r="AT15">
        <v>609.75493466889668</v>
      </c>
      <c r="AU15" t="s">
        <v>68</v>
      </c>
      <c r="AV15" s="38">
        <f>AV11-AV13</f>
        <v>2.4918101326285469E-2</v>
      </c>
      <c r="AW15">
        <v>1948</v>
      </c>
      <c r="AX15">
        <v>609.75493466889668</v>
      </c>
      <c r="AY15" t="s">
        <v>68</v>
      </c>
      <c r="AZ15" s="38">
        <f>AZ11-AZ13</f>
        <v>2.4209489597001636E-2</v>
      </c>
      <c r="BA15">
        <v>1948</v>
      </c>
      <c r="BB15">
        <v>609.75493466889668</v>
      </c>
      <c r="BC15" t="s">
        <v>68</v>
      </c>
      <c r="BD15" s="38">
        <f>BD11-BD13</f>
        <v>2.5366081937098758E-2</v>
      </c>
      <c r="BE15">
        <v>1948</v>
      </c>
      <c r="BF15">
        <v>609.75493466889668</v>
      </c>
      <c r="BG15" t="s">
        <v>68</v>
      </c>
      <c r="BH15" s="38">
        <f>BH11-BH13</f>
        <v>2.2976763056688554E-2</v>
      </c>
      <c r="BI15">
        <v>1948</v>
      </c>
      <c r="BJ15">
        <v>609.75493466889668</v>
      </c>
      <c r="BK15" t="s">
        <v>68</v>
      </c>
      <c r="BL15" s="38">
        <f>BL11-BL13</f>
        <v>2.5741790637127018E-2</v>
      </c>
      <c r="BM15">
        <v>1946</v>
      </c>
      <c r="BN15">
        <v>149.0548049456811</v>
      </c>
    </row>
    <row r="16" spans="2:68">
      <c r="B16">
        <v>4.0666304933519831E-2</v>
      </c>
      <c r="C16" s="37">
        <v>0.53714501144835636</v>
      </c>
      <c r="D16">
        <v>13.926046595176938</v>
      </c>
      <c r="E16">
        <v>1948</v>
      </c>
      <c r="F16">
        <v>609.75493466889668</v>
      </c>
      <c r="G16" t="s">
        <v>69</v>
      </c>
      <c r="H16" s="39">
        <f>AVERAGE(H14:H15)</f>
        <v>2.3054800586214938E-2</v>
      </c>
      <c r="K16" t="s">
        <v>69</v>
      </c>
      <c r="L16" s="39">
        <f>AVERAGE(L14:L15)</f>
        <v>2.9039239371564322E-2</v>
      </c>
      <c r="O16" t="s">
        <v>69</v>
      </c>
      <c r="P16" s="39">
        <f>AVERAGE(P14:P15)</f>
        <v>2.586261411400706E-2</v>
      </c>
      <c r="S16" t="s">
        <v>69</v>
      </c>
      <c r="T16" s="39">
        <f>AVERAGE(T14:T15)</f>
        <v>2.351188468684651E-2</v>
      </c>
      <c r="W16" t="s">
        <v>69</v>
      </c>
      <c r="X16" s="39">
        <f>AVERAGE(X14:X15)</f>
        <v>2.349007953704128E-2</v>
      </c>
      <c r="AA16" t="s">
        <v>69</v>
      </c>
      <c r="AB16" s="39">
        <f>AVERAGE(AB14:AB15)</f>
        <v>2.464313010446853E-2</v>
      </c>
      <c r="AE16" t="s">
        <v>69</v>
      </c>
      <c r="AF16" s="39">
        <f>AVERAGE(AF14:AF15)</f>
        <v>2.116141839341331E-2</v>
      </c>
      <c r="AI16" t="s">
        <v>69</v>
      </c>
      <c r="AJ16" s="39">
        <f>AVERAGE(AJ14:AJ15)</f>
        <v>2.4198099598474146E-2</v>
      </c>
      <c r="AM16" t="s">
        <v>69</v>
      </c>
      <c r="AN16" s="39">
        <f>AVERAGE(AN14:AN15)</f>
        <v>2.4228099025350003E-2</v>
      </c>
      <c r="AQ16" t="s">
        <v>69</v>
      </c>
      <c r="AR16" s="39">
        <f>AVERAGE(AR14:AR15)</f>
        <v>2.1938122670359238E-2</v>
      </c>
      <c r="AU16" t="s">
        <v>69</v>
      </c>
      <c r="AV16" s="39">
        <f>AVERAGE(AV14:AV15)</f>
        <v>2.4615178410852704E-2</v>
      </c>
      <c r="AY16" t="s">
        <v>69</v>
      </c>
      <c r="AZ16" s="39">
        <f>AVERAGE(AZ14:AZ15)</f>
        <v>2.3923353468742262E-2</v>
      </c>
      <c r="BC16" t="s">
        <v>69</v>
      </c>
      <c r="BD16" s="39">
        <f>AVERAGE(BD14:BD15)</f>
        <v>2.5052305745390972E-2</v>
      </c>
      <c r="BG16" t="s">
        <v>69</v>
      </c>
      <c r="BH16" s="39">
        <f>AVERAGE(BH14:BH15)</f>
        <v>2.2718715242541192E-2</v>
      </c>
      <c r="BK16" t="s">
        <v>69</v>
      </c>
      <c r="BL16" s="39">
        <f>AVERAGE(BL14:BL15)</f>
        <v>2.5418768523104786E-2</v>
      </c>
    </row>
    <row r="17" spans="1:64">
      <c r="A17" t="s">
        <v>54</v>
      </c>
      <c r="B17" s="3">
        <f>AVERAGE(B2:B16)</f>
        <v>4.6645599881337055E-2</v>
      </c>
      <c r="C17" s="3">
        <f>AVERAGE(C2:C16)</f>
        <v>0.58361669918007619</v>
      </c>
      <c r="D17" s="3">
        <f>AVERAGE(D2:D16)</f>
        <v>17.21206557580869</v>
      </c>
      <c r="E17" s="3">
        <f>AVERAGE(E2:E16)</f>
        <v>1910.9333333333334</v>
      </c>
      <c r="F17" s="3">
        <f>AVERAGE(F2:F16)</f>
        <v>77.398410676596029</v>
      </c>
      <c r="G17" t="s">
        <v>70</v>
      </c>
      <c r="H17">
        <f>TINV(0.3173,H5)</f>
        <v>1.0399926952230829</v>
      </c>
      <c r="K17" t="s">
        <v>70</v>
      </c>
      <c r="L17">
        <f>TINV(0.3173,L5)</f>
        <v>1.0434625126095489</v>
      </c>
      <c r="O17" t="s">
        <v>70</v>
      </c>
      <c r="P17">
        <f>TINV(0.3173,P5)</f>
        <v>1.0434625126095489</v>
      </c>
      <c r="S17" t="s">
        <v>70</v>
      </c>
      <c r="T17">
        <f>TINV(0.3173,T5)</f>
        <v>1.0434625126095489</v>
      </c>
      <c r="W17" t="s">
        <v>70</v>
      </c>
      <c r="X17">
        <f>TINV(0.3173,X5)</f>
        <v>1.0434625126095489</v>
      </c>
      <c r="AA17" t="s">
        <v>70</v>
      </c>
      <c r="AB17">
        <f>TINV(0.3173,AB5)</f>
        <v>1.0434625126095489</v>
      </c>
      <c r="AE17" t="s">
        <v>70</v>
      </c>
      <c r="AF17">
        <f>TINV(0.3173,AF5)</f>
        <v>1.0434625126095489</v>
      </c>
      <c r="AI17" t="s">
        <v>70</v>
      </c>
      <c r="AJ17">
        <f>TINV(0.3173,AJ5)</f>
        <v>1.0434625126095489</v>
      </c>
      <c r="AM17" t="s">
        <v>70</v>
      </c>
      <c r="AN17">
        <f>TINV(0.3173,AN5)</f>
        <v>1.0434625126095489</v>
      </c>
      <c r="AQ17" t="s">
        <v>70</v>
      </c>
      <c r="AR17">
        <f>TINV(0.3173,AR5)</f>
        <v>1.0434625126095489</v>
      </c>
      <c r="AU17" t="s">
        <v>70</v>
      </c>
      <c r="AV17">
        <f>TINV(0.3173,AV5)</f>
        <v>1.0434625126095489</v>
      </c>
      <c r="AY17" t="s">
        <v>70</v>
      </c>
      <c r="AZ17">
        <f>TINV(0.3173,AZ5)</f>
        <v>1.0434625126095489</v>
      </c>
      <c r="BC17" t="s">
        <v>70</v>
      </c>
      <c r="BD17">
        <f>TINV(0.3173,BD5)</f>
        <v>1.0434625126095489</v>
      </c>
      <c r="BG17" t="s">
        <v>70</v>
      </c>
      <c r="BH17">
        <f>TINV(0.3173,BH5)</f>
        <v>1.0434625126095489</v>
      </c>
      <c r="BK17" t="s">
        <v>70</v>
      </c>
      <c r="BL17">
        <f>TINV(0.3173,BL5)</f>
        <v>1.0434625126095489</v>
      </c>
    </row>
    <row r="18" spans="1:64">
      <c r="A18" t="s">
        <v>55</v>
      </c>
      <c r="B18" s="3">
        <f>STDEV(B2:B16)</f>
        <v>2.7127518370073729E-3</v>
      </c>
      <c r="C18" s="3">
        <f>STDEV(C2:C16)</f>
        <v>4.9177646173196671E-2</v>
      </c>
      <c r="D18" s="3">
        <f>STDEV(D2:D16)</f>
        <v>3.5891696980499481</v>
      </c>
      <c r="E18" s="3">
        <f>STDEV(E2:E16)</f>
        <v>30.550816371287571</v>
      </c>
      <c r="F18" s="3">
        <f>STDEV(F2:F16)</f>
        <v>154.94364549790558</v>
      </c>
      <c r="G18" t="s">
        <v>71</v>
      </c>
      <c r="H18">
        <f>H17*G3</f>
        <v>1.1356521054064596E-2</v>
      </c>
      <c r="K18" t="s">
        <v>71</v>
      </c>
      <c r="L18">
        <f>L17*K3</f>
        <v>1.4216776554611328E-2</v>
      </c>
      <c r="O18" t="s">
        <v>71</v>
      </c>
      <c r="P18">
        <f>P17*O3</f>
        <v>1.2672158417549982E-2</v>
      </c>
      <c r="S18" t="s">
        <v>71</v>
      </c>
      <c r="T18">
        <f>T17*S3</f>
        <v>1.1471930778905032E-2</v>
      </c>
      <c r="W18" t="s">
        <v>71</v>
      </c>
      <c r="X18">
        <f>X17*W3</f>
        <v>1.1533746708878087E-2</v>
      </c>
      <c r="AA18" t="s">
        <v>71</v>
      </c>
      <c r="AB18">
        <f>AB17*AA3</f>
        <v>1.2068662918672167E-2</v>
      </c>
      <c r="AE18" t="s">
        <v>71</v>
      </c>
      <c r="AF18">
        <f>AF17*AE3</f>
        <v>1.0383484053734083E-2</v>
      </c>
      <c r="AI18" t="s">
        <v>71</v>
      </c>
      <c r="AJ18">
        <f>AJ17*AI3</f>
        <v>1.1856432438662993E-2</v>
      </c>
      <c r="AM18" t="s">
        <v>71</v>
      </c>
      <c r="AN18">
        <f>AN17*AM3</f>
        <v>1.1868197752259658E-2</v>
      </c>
      <c r="AQ18" t="s">
        <v>71</v>
      </c>
      <c r="AR18">
        <f>AR17*AQ3</f>
        <v>1.0762575362981518E-2</v>
      </c>
      <c r="AU18" t="s">
        <v>71</v>
      </c>
      <c r="AV18">
        <f>AV17*AU3</f>
        <v>1.2049557424798281E-2</v>
      </c>
      <c r="AY18" t="s">
        <v>71</v>
      </c>
      <c r="AZ18">
        <f>AZ17*AY3</f>
        <v>1.1752337256124394E-2</v>
      </c>
      <c r="BC18" t="s">
        <v>71</v>
      </c>
      <c r="BD18">
        <f>BD17*BC3</f>
        <v>1.2258565607110559E-2</v>
      </c>
      <c r="BG18" t="s">
        <v>71</v>
      </c>
      <c r="BH18">
        <f>BH17*BG3</f>
        <v>1.1190018558546349E-2</v>
      </c>
      <c r="BK18" t="s">
        <v>71</v>
      </c>
      <c r="BL18">
        <f>BL17*BK3</f>
        <v>1.2434588750569249E-2</v>
      </c>
    </row>
    <row r="19" spans="1:64">
      <c r="A19" t="s">
        <v>56</v>
      </c>
      <c r="B19" s="3">
        <f>MIN(B2:B16)</f>
        <v>4.0666304933519831E-2</v>
      </c>
      <c r="C19" s="3">
        <f>MIN(C2:C16)</f>
        <v>0.48844452875581545</v>
      </c>
      <c r="D19" s="3">
        <f>MIN(D2:D16)</f>
        <v>11.457866594240668</v>
      </c>
      <c r="E19" s="3">
        <f>MIN(E2:E16)</f>
        <v>1850</v>
      </c>
      <c r="F19" s="3">
        <f>MIN(F2:F16)</f>
        <v>1</v>
      </c>
      <c r="G19" t="s">
        <v>72</v>
      </c>
      <c r="H19">
        <f>G2+H18</f>
        <v>1.0591521391523007</v>
      </c>
      <c r="K19" t="s">
        <v>72</v>
      </c>
      <c r="L19">
        <f>K2+L18</f>
        <v>1.0614153836788196</v>
      </c>
      <c r="O19" t="s">
        <v>72</v>
      </c>
      <c r="P19">
        <f>O2+P18</f>
        <v>1.0606837591294527</v>
      </c>
      <c r="S19" t="s">
        <v>72</v>
      </c>
      <c r="T19">
        <f>S2+T18</f>
        <v>1.0550385857268358</v>
      </c>
      <c r="W19" t="s">
        <v>72</v>
      </c>
      <c r="X19">
        <f>W2+X18</f>
        <v>1.0616971822250154</v>
      </c>
      <c r="AA19" t="s">
        <v>72</v>
      </c>
      <c r="AB19">
        <f>AA2+AB18</f>
        <v>1.0595403440244033</v>
      </c>
      <c r="AE19" t="s">
        <v>72</v>
      </c>
      <c r="AF19">
        <f>AE2+AF18</f>
        <v>1.0598153515998654</v>
      </c>
      <c r="AI19" t="s">
        <v>72</v>
      </c>
      <c r="AJ19">
        <f>AI2+AJ18</f>
        <v>1.0598258961708049</v>
      </c>
      <c r="AM19" t="s">
        <v>72</v>
      </c>
      <c r="AN19">
        <f>AM2+AN18</f>
        <v>1.0595791924881404</v>
      </c>
      <c r="AQ19" t="s">
        <v>72</v>
      </c>
      <c r="AR19">
        <f>AQ2+AR18</f>
        <v>1.0600090331305989</v>
      </c>
      <c r="AU19" t="s">
        <v>72</v>
      </c>
      <c r="AV19">
        <f>AU2+AV18</f>
        <v>1.059050111408214</v>
      </c>
      <c r="AY19" t="s">
        <v>72</v>
      </c>
      <c r="AZ19">
        <f>AY2+AZ18</f>
        <v>1.0624460477563944</v>
      </c>
      <c r="BC19" t="s">
        <v>72</v>
      </c>
      <c r="BD19">
        <f>BC2+BD18</f>
        <v>1.0588421006607112</v>
      </c>
      <c r="BG19" t="s">
        <v>72</v>
      </c>
      <c r="BH19">
        <f>BG2+BH18</f>
        <v>1.0646374064374318</v>
      </c>
      <c r="BK19" t="s">
        <v>72</v>
      </c>
      <c r="BL19">
        <f>BK2+BL18</f>
        <v>1.0587473992479082</v>
      </c>
    </row>
    <row r="20" spans="1:64">
      <c r="A20" t="s">
        <v>57</v>
      </c>
      <c r="B20" s="3">
        <f>MAX(B2:B16)</f>
        <v>5.2068012700748158E-2</v>
      </c>
      <c r="C20" s="3">
        <f>MAX(C2:C16)</f>
        <v>0.66267540627354626</v>
      </c>
      <c r="D20" s="3">
        <f>MAX(D2:D16)</f>
        <v>23.57404417933175</v>
      </c>
      <c r="E20" s="3">
        <f>MAX(E2:E16)</f>
        <v>1948</v>
      </c>
      <c r="F20" s="3">
        <f>MAX(F2:F16)</f>
        <v>609.75493466889668</v>
      </c>
      <c r="G20" t="s">
        <v>73</v>
      </c>
      <c r="H20">
        <f>G2-H18</f>
        <v>1.0364390970441713</v>
      </c>
      <c r="K20" t="s">
        <v>73</v>
      </c>
      <c r="L20">
        <f>K2-L18</f>
        <v>1.032981830569597</v>
      </c>
      <c r="O20" t="s">
        <v>73</v>
      </c>
      <c r="P20">
        <f>O2-P18</f>
        <v>1.0353394422943527</v>
      </c>
      <c r="S20" t="s">
        <v>73</v>
      </c>
      <c r="T20">
        <f>S2-T18</f>
        <v>1.0320947241690257</v>
      </c>
      <c r="W20" t="s">
        <v>73</v>
      </c>
      <c r="X20">
        <f>W2-X18</f>
        <v>1.0386296888072593</v>
      </c>
      <c r="AA20" t="s">
        <v>73</v>
      </c>
      <c r="AB20">
        <f>AA2-AB18</f>
        <v>1.035403018187059</v>
      </c>
      <c r="AE20" t="s">
        <v>73</v>
      </c>
      <c r="AF20">
        <f>AE2-AF18</f>
        <v>1.0390483834923974</v>
      </c>
      <c r="AI20" t="s">
        <v>73</v>
      </c>
      <c r="AJ20">
        <f>AI2-AJ18</f>
        <v>1.036113031293479</v>
      </c>
      <c r="AM20" t="s">
        <v>73</v>
      </c>
      <c r="AN20">
        <f>AM2-AN18</f>
        <v>1.035842796983621</v>
      </c>
      <c r="AQ20" t="s">
        <v>73</v>
      </c>
      <c r="AR20">
        <f>AQ2-AR18</f>
        <v>1.0384838824046361</v>
      </c>
      <c r="AU20" t="s">
        <v>73</v>
      </c>
      <c r="AV20">
        <f>AU2-AV18</f>
        <v>1.0349509965586174</v>
      </c>
      <c r="AY20" t="s">
        <v>73</v>
      </c>
      <c r="AZ20">
        <f>AY2-AZ18</f>
        <v>1.0389413732441457</v>
      </c>
      <c r="BC20" t="s">
        <v>73</v>
      </c>
      <c r="BD20">
        <f>BC2-BD18</f>
        <v>1.03432496944649</v>
      </c>
      <c r="BG20" t="s">
        <v>73</v>
      </c>
      <c r="BH20">
        <f>BG2-BH18</f>
        <v>1.0422573693203392</v>
      </c>
      <c r="BK20" t="s">
        <v>73</v>
      </c>
      <c r="BL20">
        <f>BK2-BL18</f>
        <v>1.0338782217467697</v>
      </c>
    </row>
    <row r="21" spans="1:64">
      <c r="A21" t="s">
        <v>58</v>
      </c>
      <c r="B21" s="3">
        <f>ABS(B20-B19)</f>
        <v>1.1401707767228327E-2</v>
      </c>
      <c r="C21" s="3">
        <f>ABS(C20-C19)</f>
        <v>0.17423087751773081</v>
      </c>
      <c r="D21" s="3">
        <f>ABS(D20-D19)</f>
        <v>12.116177585091082</v>
      </c>
      <c r="E21" s="3">
        <f>ABS(E20-E19)</f>
        <v>98</v>
      </c>
      <c r="F21" s="3">
        <f>ABS(F20-F19)</f>
        <v>608.75493466889668</v>
      </c>
      <c r="G21" t="s">
        <v>64</v>
      </c>
      <c r="H21" s="38">
        <f>LN(G2)</f>
        <v>4.6688545981172377E-2</v>
      </c>
      <c r="K21" t="s">
        <v>64</v>
      </c>
      <c r="L21" s="38">
        <f>LN(K2)</f>
        <v>4.6118605517374726E-2</v>
      </c>
      <c r="O21" t="s">
        <v>64</v>
      </c>
      <c r="P21" s="38">
        <f>LN(O2)</f>
        <v>4.6894655219171806E-2</v>
      </c>
      <c r="S21" t="s">
        <v>64</v>
      </c>
      <c r="T21" s="38">
        <f>LN(S2)</f>
        <v>4.2644321822789467E-2</v>
      </c>
      <c r="W21" t="s">
        <v>64</v>
      </c>
      <c r="X21" s="38">
        <f>LN(W2)</f>
        <v>4.8945804929292284E-2</v>
      </c>
      <c r="AA21" t="s">
        <v>64</v>
      </c>
      <c r="AB21" s="38">
        <f>LN(AA2)</f>
        <v>4.637933770477843E-2</v>
      </c>
      <c r="AE21" t="s">
        <v>64</v>
      </c>
      <c r="AF21" s="38">
        <f>LN(AE2)</f>
        <v>4.8248939206127057E-2</v>
      </c>
      <c r="AI21" t="s">
        <v>64</v>
      </c>
      <c r="AJ21" s="38">
        <f>LN(AI2)</f>
        <v>4.6854447814170655E-2</v>
      </c>
      <c r="AM21" t="s">
        <v>64</v>
      </c>
      <c r="AN21" s="38">
        <f>LN(AM2)</f>
        <v>4.6607779485964985E-2</v>
      </c>
      <c r="AQ21" t="s">
        <v>64</v>
      </c>
      <c r="AR21" s="38">
        <f>LN(AQ2)</f>
        <v>4.8072247259810276E-2</v>
      </c>
      <c r="AU21" t="s">
        <v>64</v>
      </c>
      <c r="AV21" s="38">
        <f>LN(AU2)</f>
        <v>4.5929461003270076E-2</v>
      </c>
      <c r="AY21" t="s">
        <v>64</v>
      </c>
      <c r="AZ21" s="38">
        <f>LN(AY2)</f>
        <v>4.9450622685606203E-2</v>
      </c>
      <c r="BC21" t="s">
        <v>64</v>
      </c>
      <c r="BD21" s="38">
        <f>LN(BC2)</f>
        <v>4.5531082989686465E-2</v>
      </c>
      <c r="BG21" t="s">
        <v>64</v>
      </c>
      <c r="BH21" s="38">
        <f>LN(BG2)</f>
        <v>5.2068012700748158E-2</v>
      </c>
      <c r="BK21" t="s">
        <v>64</v>
      </c>
      <c r="BL21" s="38">
        <f>LN(BK2)</f>
        <v>4.5272374947745338E-2</v>
      </c>
    </row>
    <row r="22" spans="1:64">
      <c r="A22" t="s">
        <v>59</v>
      </c>
      <c r="B22" s="3">
        <f>COUNT(B2:B16)</f>
        <v>15</v>
      </c>
      <c r="G22" t="s">
        <v>74</v>
      </c>
      <c r="H22" s="38">
        <f>LN(H19)</f>
        <v>5.7468719334058047E-2</v>
      </c>
      <c r="K22" t="s">
        <v>74</v>
      </c>
      <c r="L22" s="38">
        <f>LN(L19)</f>
        <v>5.9603285068466461E-2</v>
      </c>
      <c r="O22" t="s">
        <v>74</v>
      </c>
      <c r="P22" s="38">
        <f>LN(P19)</f>
        <v>5.8913755947422354E-2</v>
      </c>
      <c r="S22" t="s">
        <v>74</v>
      </c>
      <c r="T22" s="38">
        <f>LN(T19)</f>
        <v>5.3577340407871515E-2</v>
      </c>
      <c r="W22" t="s">
        <v>74</v>
      </c>
      <c r="X22" s="38">
        <f>LN(X19)</f>
        <v>5.9868743012031184E-2</v>
      </c>
      <c r="AA22" t="s">
        <v>74</v>
      </c>
      <c r="AB22" s="38">
        <f>LN(AB19)</f>
        <v>5.7835176363126246E-2</v>
      </c>
      <c r="AE22" t="s">
        <v>74</v>
      </c>
      <c r="AF22" s="38">
        <f>LN(AF19)</f>
        <v>5.8094696346084607E-2</v>
      </c>
      <c r="AI22" t="s">
        <v>74</v>
      </c>
      <c r="AJ22" s="38">
        <f>LN(AJ19)</f>
        <v>5.8104645738181679E-2</v>
      </c>
      <c r="AM22" t="s">
        <v>74</v>
      </c>
      <c r="AN22" s="38">
        <f>LN(AN19)</f>
        <v>5.7871841084556085E-2</v>
      </c>
      <c r="AQ22" t="s">
        <v>74</v>
      </c>
      <c r="AR22" s="38">
        <f>LN(AR19)</f>
        <v>5.827742990898499E-2</v>
      </c>
      <c r="AU22" t="s">
        <v>74</v>
      </c>
      <c r="AV22" s="38">
        <f>LN(AV19)</f>
        <v>5.737238505423322E-2</v>
      </c>
      <c r="AY22" t="s">
        <v>74</v>
      </c>
      <c r="AZ22" s="38">
        <f>LN(AZ19)</f>
        <v>6.0573841944941954E-2</v>
      </c>
      <c r="BC22" t="s">
        <v>74</v>
      </c>
      <c r="BD22" s="38">
        <f>LN(BD19)</f>
        <v>5.7175953199027026E-2</v>
      </c>
      <c r="BG22" t="s">
        <v>74</v>
      </c>
      <c r="BH22" s="38">
        <f>LN(BH19)</f>
        <v>6.2634277751522235E-2</v>
      </c>
      <c r="BK22" t="s">
        <v>74</v>
      </c>
      <c r="BL22" s="38">
        <f>LN(BL19)</f>
        <v>5.7086510544659685E-2</v>
      </c>
    </row>
    <row r="23" spans="1:64">
      <c r="G23" t="s">
        <v>75</v>
      </c>
      <c r="H23" s="38">
        <f>LN(H20)</f>
        <v>3.5790892888704205E-2</v>
      </c>
      <c r="K23" t="s">
        <v>75</v>
      </c>
      <c r="L23" s="38">
        <f>LN(L20)</f>
        <v>3.2449600989199613E-2</v>
      </c>
      <c r="O23" t="s">
        <v>75</v>
      </c>
      <c r="P23" s="38">
        <f>LN(P20)</f>
        <v>3.4729336518459573E-2</v>
      </c>
      <c r="S23" t="s">
        <v>75</v>
      </c>
      <c r="T23" s="38">
        <f>LN(T20)</f>
        <v>3.1590449832693407E-2</v>
      </c>
      <c r="W23" t="s">
        <v>75</v>
      </c>
      <c r="X23" s="38">
        <f>LN(X20)</f>
        <v>3.7902237429943614E-2</v>
      </c>
      <c r="AA23" t="s">
        <v>75</v>
      </c>
      <c r="AB23" s="38">
        <f>LN(AB20)</f>
        <v>3.4790740477609119E-2</v>
      </c>
      <c r="AE23" t="s">
        <v>75</v>
      </c>
      <c r="AF23" s="38">
        <f>LN(AF20)</f>
        <v>3.8305278398020524E-2</v>
      </c>
      <c r="AI23" t="s">
        <v>75</v>
      </c>
      <c r="AJ23" s="38">
        <f>LN(AJ20)</f>
        <v>3.5476241451064379E-2</v>
      </c>
      <c r="AM23" t="s">
        <v>75</v>
      </c>
      <c r="AN23" s="38">
        <f>LN(AN20)</f>
        <v>3.5215391960257476E-2</v>
      </c>
      <c r="AQ23" t="s">
        <v>75</v>
      </c>
      <c r="AR23" s="38">
        <f>LN(AR20)</f>
        <v>3.7761844141022391E-2</v>
      </c>
      <c r="AU23" t="s">
        <v>75</v>
      </c>
      <c r="AV23" s="38">
        <f>LN(AV20)</f>
        <v>3.4354079276283617E-2</v>
      </c>
      <c r="AY23" t="s">
        <v>75</v>
      </c>
      <c r="AZ23" s="38">
        <f>LN(AZ20)</f>
        <v>3.8202284388546372E-2</v>
      </c>
      <c r="BC23" t="s">
        <v>75</v>
      </c>
      <c r="BD23" s="38">
        <f>LN(BD20)</f>
        <v>3.3749010506809125E-2</v>
      </c>
      <c r="BG23" t="s">
        <v>75</v>
      </c>
      <c r="BH23" s="38">
        <f>LN(BH20)</f>
        <v>4.1388908341769073E-2</v>
      </c>
      <c r="BK23" t="s">
        <v>75</v>
      </c>
      <c r="BL23" s="38">
        <f>LN(BL20)</f>
        <v>3.3316995211048112E-2</v>
      </c>
    </row>
    <row r="24" spans="1:64">
      <c r="G24" t="s">
        <v>76</v>
      </c>
      <c r="H24" s="38">
        <f>H22-H21</f>
        <v>1.0780173352885669E-2</v>
      </c>
      <c r="K24" t="s">
        <v>76</v>
      </c>
      <c r="L24" s="38">
        <f>L22-L21</f>
        <v>1.3484679551091734E-2</v>
      </c>
      <c r="O24" t="s">
        <v>76</v>
      </c>
      <c r="P24" s="38">
        <f>P22-P21</f>
        <v>1.2019100728250548E-2</v>
      </c>
      <c r="S24" t="s">
        <v>76</v>
      </c>
      <c r="T24" s="38">
        <f>T22-T21</f>
        <v>1.0933018585082048E-2</v>
      </c>
      <c r="W24" t="s">
        <v>76</v>
      </c>
      <c r="X24" s="38">
        <f>X22-X21</f>
        <v>1.0922938082738899E-2</v>
      </c>
      <c r="AA24" t="s">
        <v>76</v>
      </c>
      <c r="AB24" s="38">
        <f>AB22-AB21</f>
        <v>1.1455838658347817E-2</v>
      </c>
      <c r="AE24" t="s">
        <v>76</v>
      </c>
      <c r="AF24" s="38">
        <f>AF22-AF21</f>
        <v>9.8457571399575491E-3</v>
      </c>
      <c r="AI24" t="s">
        <v>76</v>
      </c>
      <c r="AJ24" s="38">
        <f>AJ22-AJ21</f>
        <v>1.1250197924011024E-2</v>
      </c>
      <c r="AM24" t="s">
        <v>76</v>
      </c>
      <c r="AN24" s="38">
        <f>AN22-AN21</f>
        <v>1.1264061598591099E-2</v>
      </c>
      <c r="AQ24" t="s">
        <v>76</v>
      </c>
      <c r="AR24" s="38">
        <f>AR22-AR21</f>
        <v>1.0205182649174714E-2</v>
      </c>
      <c r="AU24" t="s">
        <v>76</v>
      </c>
      <c r="AV24" s="38">
        <f>AV22-AV21</f>
        <v>1.1442924050963144E-2</v>
      </c>
      <c r="AY24" t="s">
        <v>76</v>
      </c>
      <c r="AZ24" s="38">
        <f>AZ22-AZ21</f>
        <v>1.1123219259335751E-2</v>
      </c>
      <c r="BC24" t="s">
        <v>76</v>
      </c>
      <c r="BD24" s="38">
        <f>BD22-BD21</f>
        <v>1.164487020934056E-2</v>
      </c>
      <c r="BG24" t="s">
        <v>76</v>
      </c>
      <c r="BH24" s="38">
        <f>BH22-BH21</f>
        <v>1.0566265050774078E-2</v>
      </c>
      <c r="BK24" t="s">
        <v>76</v>
      </c>
      <c r="BL24" s="38">
        <f>BL22-BL21</f>
        <v>1.1814135596914348E-2</v>
      </c>
    </row>
    <row r="25" spans="1:64">
      <c r="G25" t="s">
        <v>77</v>
      </c>
      <c r="H25" s="38">
        <f>H21-H23</f>
        <v>1.0897653092468172E-2</v>
      </c>
      <c r="K25" t="s">
        <v>77</v>
      </c>
      <c r="L25" s="38">
        <f>L21-L23</f>
        <v>1.3669004528175113E-2</v>
      </c>
      <c r="O25" t="s">
        <v>77</v>
      </c>
      <c r="P25" s="38">
        <f>P21-P23</f>
        <v>1.2165318700712233E-2</v>
      </c>
      <c r="S25" t="s">
        <v>77</v>
      </c>
      <c r="T25" s="38">
        <f>T21-T23</f>
        <v>1.1053871990096061E-2</v>
      </c>
      <c r="W25" t="s">
        <v>77</v>
      </c>
      <c r="X25" s="38">
        <f>X21-X23</f>
        <v>1.1043567499348671E-2</v>
      </c>
      <c r="AA25" t="s">
        <v>77</v>
      </c>
      <c r="AB25" s="38">
        <f>AB21-AB23</f>
        <v>1.158859722716931E-2</v>
      </c>
      <c r="AE25" t="s">
        <v>77</v>
      </c>
      <c r="AF25" s="38">
        <f>AF21-AF23</f>
        <v>9.9436608081065331E-3</v>
      </c>
      <c r="AI25" t="s">
        <v>77</v>
      </c>
      <c r="AJ25" s="38">
        <f>AJ21-AJ23</f>
        <v>1.1378206363106276E-2</v>
      </c>
      <c r="AM25" t="s">
        <v>77</v>
      </c>
      <c r="AN25" s="38">
        <f>AN21-AN23</f>
        <v>1.1392387525707509E-2</v>
      </c>
      <c r="AQ25" t="s">
        <v>77</v>
      </c>
      <c r="AR25" s="38">
        <f>AR21-AR23</f>
        <v>1.0310403118787885E-2</v>
      </c>
      <c r="AU25" t="s">
        <v>77</v>
      </c>
      <c r="AV25" s="38">
        <f>AV21-AV23</f>
        <v>1.157538172698646E-2</v>
      </c>
      <c r="AY25" t="s">
        <v>77</v>
      </c>
      <c r="AZ25" s="38">
        <f>AZ21-AZ23</f>
        <v>1.1248338297059832E-2</v>
      </c>
      <c r="BC25" t="s">
        <v>77</v>
      </c>
      <c r="BD25" s="38">
        <f>BD21-BD23</f>
        <v>1.178207248287734E-2</v>
      </c>
      <c r="BG25" t="s">
        <v>77</v>
      </c>
      <c r="BH25" s="38">
        <f>BH21-BH23</f>
        <v>1.0679104358979084E-2</v>
      </c>
      <c r="BK25" t="s">
        <v>77</v>
      </c>
      <c r="BL25" s="38">
        <f>BL21-BL23</f>
        <v>1.1955379736697226E-2</v>
      </c>
    </row>
    <row r="26" spans="1:64">
      <c r="G26" t="s">
        <v>78</v>
      </c>
      <c r="H26" s="39">
        <f>AVERAGE(H24:H25)</f>
        <v>1.0838913222676921E-2</v>
      </c>
      <c r="K26" t="s">
        <v>78</v>
      </c>
      <c r="L26" s="39">
        <f>AVERAGE(L24:L25)</f>
        <v>1.3576842039633424E-2</v>
      </c>
      <c r="O26" t="s">
        <v>78</v>
      </c>
      <c r="P26" s="39">
        <f>AVERAGE(P24:P25)</f>
        <v>1.209220971448139E-2</v>
      </c>
      <c r="S26" t="s">
        <v>78</v>
      </c>
      <c r="T26" s="39">
        <f>AVERAGE(T24:T25)</f>
        <v>1.0993445287589054E-2</v>
      </c>
      <c r="W26" t="s">
        <v>78</v>
      </c>
      <c r="X26" s="39">
        <f>AVERAGE(X24:X25)</f>
        <v>1.0983252791043785E-2</v>
      </c>
      <c r="AA26" t="s">
        <v>78</v>
      </c>
      <c r="AB26" s="39">
        <f>AVERAGE(AB24:AB25)</f>
        <v>1.1522217942758563E-2</v>
      </c>
      <c r="AE26" t="s">
        <v>78</v>
      </c>
      <c r="AF26" s="39">
        <f>AVERAGE(AF24:AF25)</f>
        <v>9.8947089740320411E-3</v>
      </c>
      <c r="AI26" t="s">
        <v>78</v>
      </c>
      <c r="AJ26" s="39">
        <f>AVERAGE(AJ24:AJ25)</f>
        <v>1.131420214355865E-2</v>
      </c>
      <c r="AM26" t="s">
        <v>78</v>
      </c>
      <c r="AN26" s="39">
        <f>AVERAGE(AN24:AN25)</f>
        <v>1.1328224562149304E-2</v>
      </c>
      <c r="AQ26" t="s">
        <v>78</v>
      </c>
      <c r="AR26" s="39">
        <f>AVERAGE(AR24:AR25)</f>
        <v>1.02577928839813E-2</v>
      </c>
      <c r="AU26" t="s">
        <v>78</v>
      </c>
      <c r="AV26" s="39">
        <f>AVERAGE(AV24:AV25)</f>
        <v>1.1509152888974802E-2</v>
      </c>
      <c r="AY26" t="s">
        <v>78</v>
      </c>
      <c r="AZ26" s="39">
        <f>AVERAGE(AZ24:AZ25)</f>
        <v>1.1185778778197791E-2</v>
      </c>
      <c r="BC26" t="s">
        <v>78</v>
      </c>
      <c r="BD26" s="39">
        <f>AVERAGE(BD24:BD25)</f>
        <v>1.171347134610895E-2</v>
      </c>
      <c r="BG26" t="s">
        <v>78</v>
      </c>
      <c r="BH26" s="39">
        <f>AVERAGE(BH24:BH25)</f>
        <v>1.0622684704876581E-2</v>
      </c>
      <c r="BK26" t="s">
        <v>78</v>
      </c>
      <c r="BL26" s="39">
        <f>AVERAGE(BL24:BL25)</f>
        <v>1.1884757666805787E-2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16"/>
  <sheetViews>
    <sheetView workbookViewId="0">
      <selection sqref="A1:B16"/>
    </sheetView>
  </sheetViews>
  <sheetFormatPr defaultRowHeight="15"/>
  <sheetData>
    <row r="1" spans="1:2">
      <c r="A1" s="4" t="s">
        <v>1</v>
      </c>
      <c r="B1" s="4" t="s">
        <v>2</v>
      </c>
    </row>
    <row r="2" spans="1:2">
      <c r="A2">
        <v>1850</v>
      </c>
      <c r="B2">
        <v>1</v>
      </c>
    </row>
    <row r="3" spans="1:2">
      <c r="A3">
        <v>1872</v>
      </c>
      <c r="B3">
        <v>3.1996200619227464</v>
      </c>
    </row>
    <row r="4" spans="1:2">
      <c r="A4">
        <v>1881</v>
      </c>
      <c r="B4">
        <v>1</v>
      </c>
    </row>
    <row r="5" spans="1:2">
      <c r="A5">
        <v>1890</v>
      </c>
      <c r="B5">
        <v>24.896293368962741</v>
      </c>
    </row>
    <row r="6" spans="1:2">
      <c r="A6">
        <v>1890</v>
      </c>
      <c r="B6">
        <v>5.8897549455528733</v>
      </c>
    </row>
    <row r="7" spans="1:2">
      <c r="A7">
        <v>1902</v>
      </c>
      <c r="B7">
        <v>101.84601390221363</v>
      </c>
    </row>
    <row r="8" spans="1:2">
      <c r="A8">
        <v>1904</v>
      </c>
      <c r="B8">
        <v>18.014904568649655</v>
      </c>
    </row>
    <row r="9" spans="1:2">
      <c r="A9">
        <v>1905</v>
      </c>
      <c r="B9">
        <v>11.961355899375626</v>
      </c>
    </row>
    <row r="10" spans="1:2">
      <c r="A10">
        <v>1920</v>
      </c>
      <c r="B10">
        <v>4.4764803747075632</v>
      </c>
    </row>
    <row r="11" spans="1:2">
      <c r="A11">
        <v>1933</v>
      </c>
      <c r="B11">
        <v>78.044180815902493</v>
      </c>
    </row>
    <row r="12" spans="1:2">
      <c r="A12">
        <v>1938</v>
      </c>
      <c r="B12">
        <v>20.453420513707222</v>
      </c>
    </row>
    <row r="13" spans="1:2">
      <c r="A13">
        <v>1941</v>
      </c>
      <c r="B13">
        <v>117.06135966965027</v>
      </c>
    </row>
    <row r="14" spans="1:2">
      <c r="A14">
        <v>1944</v>
      </c>
      <c r="B14">
        <v>14.323036413717777</v>
      </c>
    </row>
    <row r="15" spans="1:2">
      <c r="A15">
        <v>1946</v>
      </c>
      <c r="B15">
        <v>149.0548049456811</v>
      </c>
    </row>
    <row r="16" spans="1:2">
      <c r="A16">
        <v>1948</v>
      </c>
      <c r="B16">
        <v>609.75493466889668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O52"/>
  <sheetViews>
    <sheetView workbookViewId="0">
      <selection activeCell="O9" sqref="O9"/>
    </sheetView>
  </sheetViews>
  <sheetFormatPr defaultRowHeight="15"/>
  <cols>
    <col min="5" max="5" width="12.42578125" customWidth="1"/>
  </cols>
  <sheetData>
    <row r="1" spans="1:15">
      <c r="A1" s="3" t="s">
        <v>47</v>
      </c>
    </row>
    <row r="2" spans="1:15">
      <c r="B2" t="s">
        <v>13</v>
      </c>
      <c r="C2">
        <f>100/62.5</f>
        <v>1.6</v>
      </c>
      <c r="D2" t="s">
        <v>12</v>
      </c>
      <c r="F2" t="s">
        <v>16</v>
      </c>
      <c r="G2">
        <f>100.5*C2</f>
        <v>160.80000000000001</v>
      </c>
      <c r="H2" t="s">
        <v>48</v>
      </c>
    </row>
    <row r="3" spans="1:15">
      <c r="B3" t="s">
        <v>14</v>
      </c>
      <c r="C3">
        <f>15/84.34</f>
        <v>0.17785155323689827</v>
      </c>
      <c r="D3" t="s">
        <v>15</v>
      </c>
      <c r="F3" t="s">
        <v>16</v>
      </c>
      <c r="G3">
        <f>33.75*C3</f>
        <v>6.0024899217453171</v>
      </c>
      <c r="H3" t="s">
        <v>49</v>
      </c>
    </row>
    <row r="7" spans="1:15">
      <c r="C7" s="7"/>
      <c r="F7" s="7"/>
    </row>
    <row r="8" spans="1:15">
      <c r="A8" s="20" t="s">
        <v>6</v>
      </c>
      <c r="B8" s="21" t="s">
        <v>11</v>
      </c>
      <c r="C8" s="22" t="s">
        <v>1</v>
      </c>
      <c r="D8" s="20" t="s">
        <v>7</v>
      </c>
      <c r="E8" s="20" t="s">
        <v>26</v>
      </c>
      <c r="F8" s="23" t="s">
        <v>10</v>
      </c>
      <c r="G8" s="24" t="s">
        <v>8</v>
      </c>
      <c r="H8" s="24" t="s">
        <v>31</v>
      </c>
      <c r="J8" s="3" t="s">
        <v>38</v>
      </c>
      <c r="K8" s="3" t="s">
        <v>39</v>
      </c>
      <c r="L8" s="3" t="s">
        <v>40</v>
      </c>
      <c r="M8" s="3" t="s">
        <v>41</v>
      </c>
      <c r="N8" s="3" t="s">
        <v>42</v>
      </c>
      <c r="O8" s="3" t="s">
        <v>8</v>
      </c>
    </row>
    <row r="9" spans="1:15">
      <c r="A9" s="26">
        <v>1</v>
      </c>
      <c r="B9" s="27">
        <v>0</v>
      </c>
      <c r="C9" s="28">
        <f>1850+B9*$C$2</f>
        <v>1850</v>
      </c>
      <c r="D9" s="29">
        <v>0</v>
      </c>
      <c r="E9" s="30">
        <f>$C$3*D9</f>
        <v>0</v>
      </c>
      <c r="F9" s="30">
        <f>10^E9</f>
        <v>1</v>
      </c>
      <c r="G9" s="31" t="s">
        <v>9</v>
      </c>
      <c r="H9" s="31" t="s">
        <v>32</v>
      </c>
      <c r="J9">
        <v>1</v>
      </c>
      <c r="K9" s="25" t="s">
        <v>44</v>
      </c>
      <c r="L9" t="s">
        <v>43</v>
      </c>
      <c r="M9" t="s">
        <v>45</v>
      </c>
      <c r="N9" t="s">
        <v>46</v>
      </c>
      <c r="O9" t="s">
        <v>50</v>
      </c>
    </row>
    <row r="10" spans="1:15">
      <c r="A10" s="26">
        <v>2</v>
      </c>
      <c r="B10" s="27">
        <v>13.84</v>
      </c>
      <c r="C10" s="28">
        <f>ROUND(1850+B10*$C$2, 0)</f>
        <v>1872</v>
      </c>
      <c r="D10" s="29">
        <f>2.84</f>
        <v>2.84</v>
      </c>
      <c r="E10" s="30">
        <f>$C$3*D10</f>
        <v>0.50509841119279109</v>
      </c>
      <c r="F10" s="30">
        <f>10^E10</f>
        <v>3.1996200619227464</v>
      </c>
      <c r="G10" s="31" t="s">
        <v>28</v>
      </c>
      <c r="H10" s="31" t="s">
        <v>32</v>
      </c>
    </row>
    <row r="11" spans="1:15">
      <c r="A11" s="26">
        <v>3</v>
      </c>
      <c r="B11" s="27">
        <v>19.25</v>
      </c>
      <c r="C11" s="28">
        <f t="shared" ref="C11:C52" si="0">ROUND(1850+B11*$C$2, 0)</f>
        <v>1881</v>
      </c>
      <c r="D11" s="29">
        <v>0</v>
      </c>
      <c r="E11" s="30">
        <f t="shared" ref="E11:E52" si="1">$C$3*D11</f>
        <v>0</v>
      </c>
      <c r="F11" s="30">
        <f>10^E11</f>
        <v>1</v>
      </c>
      <c r="G11" s="31" t="s">
        <v>30</v>
      </c>
      <c r="H11" s="31" t="s">
        <v>32</v>
      </c>
    </row>
    <row r="12" spans="1:15">
      <c r="A12" s="26">
        <v>4</v>
      </c>
      <c r="B12" s="27">
        <v>25.29</v>
      </c>
      <c r="C12" s="28">
        <f t="shared" si="0"/>
        <v>1890</v>
      </c>
      <c r="D12" s="29">
        <v>7.85</v>
      </c>
      <c r="E12" s="30">
        <f t="shared" si="1"/>
        <v>1.3961346929096514</v>
      </c>
      <c r="F12" s="30">
        <f>10^E12</f>
        <v>24.896293368962741</v>
      </c>
      <c r="G12" s="31"/>
      <c r="H12" s="31" t="s">
        <v>32</v>
      </c>
    </row>
    <row r="13" spans="1:15">
      <c r="A13" s="26">
        <v>5</v>
      </c>
      <c r="B13" s="27">
        <v>25.29</v>
      </c>
      <c r="C13" s="28">
        <f t="shared" si="0"/>
        <v>1890</v>
      </c>
      <c r="D13" s="29">
        <v>4.33</v>
      </c>
      <c r="E13" s="30">
        <f t="shared" si="1"/>
        <v>0.77009722551576953</v>
      </c>
      <c r="F13" s="30">
        <f>10^E13</f>
        <v>5.8897549455528733</v>
      </c>
      <c r="G13" s="31"/>
      <c r="H13" s="31" t="s">
        <v>32</v>
      </c>
    </row>
    <row r="14" spans="1:15">
      <c r="A14" s="26">
        <v>6</v>
      </c>
      <c r="B14" s="27">
        <v>32.6</v>
      </c>
      <c r="C14" s="28">
        <f t="shared" si="0"/>
        <v>1902</v>
      </c>
      <c r="D14" s="29">
        <v>11.29</v>
      </c>
      <c r="E14" s="30">
        <f t="shared" si="1"/>
        <v>2.0079440360445813</v>
      </c>
      <c r="F14" s="30">
        <f t="shared" ref="F14:F52" si="2">10^E14</f>
        <v>101.84601390221363</v>
      </c>
      <c r="G14" s="31"/>
      <c r="H14" s="31" t="s">
        <v>32</v>
      </c>
    </row>
    <row r="15" spans="1:15">
      <c r="A15" s="26">
        <v>7</v>
      </c>
      <c r="B15" s="27">
        <v>33.6</v>
      </c>
      <c r="C15" s="28">
        <f t="shared" si="0"/>
        <v>1904</v>
      </c>
      <c r="D15" s="29">
        <v>7.06</v>
      </c>
      <c r="E15" s="30">
        <f t="shared" si="1"/>
        <v>1.2556319658525017</v>
      </c>
      <c r="F15" s="30">
        <f t="shared" si="2"/>
        <v>18.014904568649655</v>
      </c>
      <c r="G15" s="31"/>
      <c r="H15" s="31" t="s">
        <v>32</v>
      </c>
    </row>
    <row r="16" spans="1:15">
      <c r="A16" s="26">
        <v>8</v>
      </c>
      <c r="B16" s="27">
        <v>34.6</v>
      </c>
      <c r="C16" s="28">
        <f t="shared" si="0"/>
        <v>1905</v>
      </c>
      <c r="D16" s="29">
        <v>6.06</v>
      </c>
      <c r="E16" s="30">
        <f t="shared" si="1"/>
        <v>1.0777804126156034</v>
      </c>
      <c r="F16" s="30">
        <f t="shared" si="2"/>
        <v>11.961355899375626</v>
      </c>
      <c r="G16" s="31" t="s">
        <v>29</v>
      </c>
      <c r="H16" s="31" t="s">
        <v>32</v>
      </c>
    </row>
    <row r="17" spans="1:9">
      <c r="A17" s="26">
        <v>9</v>
      </c>
      <c r="B17" s="27">
        <v>44</v>
      </c>
      <c r="C17" s="28">
        <f t="shared" si="0"/>
        <v>1920</v>
      </c>
      <c r="D17" s="29">
        <v>3.66</v>
      </c>
      <c r="E17" s="30">
        <f t="shared" si="1"/>
        <v>0.6509366848470477</v>
      </c>
      <c r="F17" s="30">
        <f t="shared" si="2"/>
        <v>4.4764803747075632</v>
      </c>
      <c r="G17" s="31"/>
      <c r="H17" s="31" t="s">
        <v>34</v>
      </c>
    </row>
    <row r="18" spans="1:9">
      <c r="A18" s="26">
        <v>10</v>
      </c>
      <c r="B18" s="27">
        <v>52.13</v>
      </c>
      <c r="C18" s="28">
        <f t="shared" si="0"/>
        <v>1933</v>
      </c>
      <c r="D18" s="29">
        <v>10.64</v>
      </c>
      <c r="E18" s="30">
        <f t="shared" si="1"/>
        <v>1.8923405264405977</v>
      </c>
      <c r="F18" s="30">
        <f t="shared" si="2"/>
        <v>78.044180815902493</v>
      </c>
      <c r="G18" s="31"/>
      <c r="H18" s="31" t="s">
        <v>32</v>
      </c>
    </row>
    <row r="19" spans="1:9">
      <c r="A19" s="26">
        <v>11</v>
      </c>
      <c r="B19" s="27">
        <v>55.16</v>
      </c>
      <c r="C19" s="28">
        <f t="shared" si="0"/>
        <v>1938</v>
      </c>
      <c r="D19" s="29">
        <v>7.37</v>
      </c>
      <c r="E19" s="30">
        <f t="shared" si="1"/>
        <v>1.3107659473559403</v>
      </c>
      <c r="F19" s="30">
        <f t="shared" si="2"/>
        <v>20.453420513707222</v>
      </c>
      <c r="G19" s="31"/>
      <c r="H19" s="31" t="s">
        <v>32</v>
      </c>
    </row>
    <row r="20" spans="1:9">
      <c r="A20" s="26">
        <v>12</v>
      </c>
      <c r="B20" s="27">
        <v>56.92</v>
      </c>
      <c r="C20" s="28">
        <f t="shared" si="0"/>
        <v>1941</v>
      </c>
      <c r="D20" s="29">
        <v>11.63</v>
      </c>
      <c r="E20" s="30">
        <f t="shared" si="1"/>
        <v>2.0684135641451271</v>
      </c>
      <c r="F20" s="30">
        <f t="shared" si="2"/>
        <v>117.06135966965027</v>
      </c>
      <c r="G20" s="31"/>
      <c r="H20" s="31" t="s">
        <v>34</v>
      </c>
    </row>
    <row r="21" spans="1:9">
      <c r="A21" s="13">
        <v>13</v>
      </c>
      <c r="B21" s="14">
        <v>57.9</v>
      </c>
      <c r="C21" s="15">
        <f t="shared" si="0"/>
        <v>1943</v>
      </c>
      <c r="D21" s="16">
        <v>15.46</v>
      </c>
      <c r="E21" s="17">
        <f t="shared" si="1"/>
        <v>2.7495850130424473</v>
      </c>
      <c r="F21" s="17">
        <f t="shared" si="2"/>
        <v>561.80424064040244</v>
      </c>
      <c r="G21" s="18"/>
      <c r="H21" s="18" t="s">
        <v>36</v>
      </c>
    </row>
    <row r="22" spans="1:9">
      <c r="A22" s="26">
        <v>14</v>
      </c>
      <c r="B22" s="27">
        <v>59</v>
      </c>
      <c r="C22" s="28">
        <f t="shared" si="0"/>
        <v>1944</v>
      </c>
      <c r="D22" s="29">
        <v>6.5</v>
      </c>
      <c r="E22" s="30">
        <f t="shared" si="1"/>
        <v>1.1560350960398389</v>
      </c>
      <c r="F22" s="30">
        <f t="shared" si="2"/>
        <v>14.323036413717777</v>
      </c>
      <c r="G22" s="31"/>
      <c r="H22" s="31" t="s">
        <v>34</v>
      </c>
    </row>
    <row r="23" spans="1:9">
      <c r="A23" s="26">
        <v>15</v>
      </c>
      <c r="B23" s="27">
        <v>59.8</v>
      </c>
      <c r="C23" s="28">
        <f t="shared" si="0"/>
        <v>1946</v>
      </c>
      <c r="D23" s="29">
        <v>12.22</v>
      </c>
      <c r="E23" s="30">
        <f t="shared" si="1"/>
        <v>2.1733459805548971</v>
      </c>
      <c r="F23" s="30">
        <f t="shared" si="2"/>
        <v>149.0548049456811</v>
      </c>
      <c r="G23" s="31"/>
      <c r="H23" s="31" t="s">
        <v>35</v>
      </c>
    </row>
    <row r="24" spans="1:9">
      <c r="A24" s="13">
        <v>16</v>
      </c>
      <c r="B24" s="14">
        <v>60.2</v>
      </c>
      <c r="C24" s="15">
        <f t="shared" si="0"/>
        <v>1946</v>
      </c>
      <c r="D24" s="16">
        <v>19.25</v>
      </c>
      <c r="E24" s="17">
        <f t="shared" si="1"/>
        <v>3.4236423998102916</v>
      </c>
      <c r="F24" s="17">
        <f t="shared" si="2"/>
        <v>2652.4206464967692</v>
      </c>
      <c r="G24" s="18" t="s">
        <v>27</v>
      </c>
      <c r="H24" s="18" t="s">
        <v>33</v>
      </c>
    </row>
    <row r="25" spans="1:9">
      <c r="A25" s="26">
        <v>17</v>
      </c>
      <c r="B25" s="27">
        <v>61.33</v>
      </c>
      <c r="C25" s="28">
        <f t="shared" si="0"/>
        <v>1948</v>
      </c>
      <c r="D25" s="29">
        <v>15.66</v>
      </c>
      <c r="E25" s="30">
        <f t="shared" si="1"/>
        <v>2.785155323689827</v>
      </c>
      <c r="F25" s="30">
        <f t="shared" si="2"/>
        <v>609.75493466889668</v>
      </c>
      <c r="G25" s="31"/>
      <c r="H25" s="31" t="s">
        <v>37</v>
      </c>
      <c r="I25" s="31"/>
    </row>
    <row r="26" spans="1:9">
      <c r="A26" s="13">
        <v>18</v>
      </c>
      <c r="B26" s="14">
        <v>61.99</v>
      </c>
      <c r="C26" s="15">
        <f t="shared" si="0"/>
        <v>1949</v>
      </c>
      <c r="D26" s="16">
        <v>27.47</v>
      </c>
      <c r="E26" s="17">
        <f t="shared" si="1"/>
        <v>4.8855821674175957</v>
      </c>
      <c r="F26" s="17">
        <f t="shared" si="2"/>
        <v>76839.081952730383</v>
      </c>
      <c r="G26" s="18"/>
      <c r="H26" s="19" t="s">
        <v>33</v>
      </c>
    </row>
    <row r="27" spans="1:9">
      <c r="A27" s="13">
        <v>19</v>
      </c>
      <c r="B27" s="14">
        <v>64.41</v>
      </c>
      <c r="C27" s="15">
        <f t="shared" si="0"/>
        <v>1953</v>
      </c>
      <c r="D27" s="16">
        <v>16.899999999999999</v>
      </c>
      <c r="E27" s="17">
        <f t="shared" si="1"/>
        <v>3.0056912497035806</v>
      </c>
      <c r="F27" s="17">
        <f t="shared" si="2"/>
        <v>1013.1908281321929</v>
      </c>
      <c r="G27" s="18"/>
      <c r="H27" s="19" t="s">
        <v>33</v>
      </c>
    </row>
    <row r="28" spans="1:9">
      <c r="A28" s="13">
        <v>20</v>
      </c>
      <c r="B28" s="14">
        <v>63.41</v>
      </c>
      <c r="C28" s="15">
        <f t="shared" si="0"/>
        <v>1951</v>
      </c>
      <c r="D28" s="16">
        <v>26.11</v>
      </c>
      <c r="E28" s="17">
        <f t="shared" si="1"/>
        <v>4.6437040550154141</v>
      </c>
      <c r="F28" s="17">
        <f t="shared" si="2"/>
        <v>44025.475472131169</v>
      </c>
      <c r="G28" s="18"/>
      <c r="H28" s="19" t="s">
        <v>33</v>
      </c>
    </row>
    <row r="29" spans="1:9">
      <c r="A29" s="13">
        <v>21</v>
      </c>
      <c r="B29" s="14">
        <v>64.13</v>
      </c>
      <c r="C29" s="15">
        <f t="shared" si="0"/>
        <v>1953</v>
      </c>
      <c r="D29" s="16">
        <v>19.670000000000002</v>
      </c>
      <c r="E29" s="17">
        <f t="shared" si="1"/>
        <v>3.4983400521697892</v>
      </c>
      <c r="F29" s="17">
        <f t="shared" si="2"/>
        <v>3150.2139632374237</v>
      </c>
      <c r="G29" s="18"/>
      <c r="H29" s="19" t="s">
        <v>33</v>
      </c>
    </row>
    <row r="30" spans="1:9">
      <c r="A30" s="13">
        <v>22</v>
      </c>
      <c r="B30" s="14">
        <v>64.63</v>
      </c>
      <c r="C30" s="15">
        <f t="shared" si="0"/>
        <v>1953</v>
      </c>
      <c r="D30" s="16">
        <v>28.5</v>
      </c>
      <c r="E30" s="17">
        <f t="shared" si="1"/>
        <v>5.0687692672516009</v>
      </c>
      <c r="F30" s="17">
        <f t="shared" si="2"/>
        <v>117157.27649025299</v>
      </c>
      <c r="G30" s="18"/>
      <c r="H30" s="19" t="s">
        <v>33</v>
      </c>
    </row>
    <row r="31" spans="1:9">
      <c r="A31" s="13">
        <v>23</v>
      </c>
      <c r="B31" s="14">
        <v>66.680000000000007</v>
      </c>
      <c r="C31" s="15">
        <f t="shared" si="0"/>
        <v>1957</v>
      </c>
      <c r="D31" s="16">
        <v>33.81</v>
      </c>
      <c r="E31" s="17">
        <f t="shared" si="1"/>
        <v>6.0131610149395307</v>
      </c>
      <c r="F31" s="17">
        <f t="shared" si="2"/>
        <v>1030768.2075386334</v>
      </c>
      <c r="G31" s="18"/>
      <c r="H31" s="19" t="s">
        <v>33</v>
      </c>
    </row>
    <row r="32" spans="1:9">
      <c r="A32" s="13">
        <v>24</v>
      </c>
      <c r="B32" s="14">
        <v>69.3</v>
      </c>
      <c r="C32" s="15">
        <f t="shared" si="0"/>
        <v>1961</v>
      </c>
      <c r="D32" s="16">
        <v>31.65</v>
      </c>
      <c r="E32" s="17">
        <f t="shared" si="1"/>
        <v>5.6290016599478303</v>
      </c>
      <c r="F32" s="17">
        <f t="shared" si="2"/>
        <v>425600.03984682006</v>
      </c>
      <c r="G32" s="18"/>
      <c r="H32" s="19" t="s">
        <v>33</v>
      </c>
    </row>
    <row r="33" spans="1:8">
      <c r="A33" s="13">
        <v>25</v>
      </c>
      <c r="B33" s="14">
        <v>70.59</v>
      </c>
      <c r="C33" s="15">
        <f t="shared" si="0"/>
        <v>1963</v>
      </c>
      <c r="D33" s="16">
        <v>36.799999999999997</v>
      </c>
      <c r="E33" s="17">
        <f t="shared" si="1"/>
        <v>6.5449371591178558</v>
      </c>
      <c r="F33" s="17">
        <f t="shared" si="2"/>
        <v>3507011.2506327708</v>
      </c>
      <c r="G33" s="18"/>
      <c r="H33" s="19" t="s">
        <v>33</v>
      </c>
    </row>
    <row r="34" spans="1:8">
      <c r="A34" s="13">
        <v>26</v>
      </c>
      <c r="B34" s="14">
        <v>70.75</v>
      </c>
      <c r="C34" s="15">
        <f t="shared" si="0"/>
        <v>1963</v>
      </c>
      <c r="D34" s="16">
        <v>39.78</v>
      </c>
      <c r="E34" s="17">
        <f t="shared" si="1"/>
        <v>7.0749347877638131</v>
      </c>
      <c r="F34" s="17">
        <f t="shared" si="2"/>
        <v>11883237.792352924</v>
      </c>
      <c r="G34" s="18"/>
      <c r="H34" s="19" t="s">
        <v>33</v>
      </c>
    </row>
    <row r="35" spans="1:8">
      <c r="A35" s="13">
        <v>27</v>
      </c>
      <c r="B35" s="14">
        <v>72.900000000000006</v>
      </c>
      <c r="C35" s="15">
        <f t="shared" si="0"/>
        <v>1967</v>
      </c>
      <c r="D35" s="16">
        <v>45.84</v>
      </c>
      <c r="E35" s="17">
        <f t="shared" si="1"/>
        <v>8.1527152003794168</v>
      </c>
      <c r="F35" s="17">
        <f t="shared" si="2"/>
        <v>142139636.47124401</v>
      </c>
      <c r="G35" s="18" t="s">
        <v>25</v>
      </c>
      <c r="H35" s="19" t="s">
        <v>33</v>
      </c>
    </row>
    <row r="36" spans="1:8">
      <c r="A36" s="13" t="s">
        <v>17</v>
      </c>
      <c r="B36" s="14">
        <v>77.349999999999994</v>
      </c>
      <c r="C36" s="15">
        <f t="shared" si="0"/>
        <v>1974</v>
      </c>
      <c r="D36" s="16">
        <v>46.63</v>
      </c>
      <c r="E36" s="17">
        <f t="shared" si="1"/>
        <v>8.2932179274365669</v>
      </c>
      <c r="F36" s="17">
        <f t="shared" si="2"/>
        <v>196434573.13141161</v>
      </c>
      <c r="G36" s="18"/>
      <c r="H36" s="19" t="s">
        <v>33</v>
      </c>
    </row>
    <row r="37" spans="1:8">
      <c r="A37" s="13" t="s">
        <v>18</v>
      </c>
      <c r="B37" s="14">
        <v>78.95</v>
      </c>
      <c r="C37" s="15">
        <f t="shared" si="0"/>
        <v>1976</v>
      </c>
      <c r="D37" s="16">
        <v>43.06</v>
      </c>
      <c r="E37" s="17">
        <f t="shared" si="1"/>
        <v>7.65828788238084</v>
      </c>
      <c r="F37" s="17">
        <f t="shared" si="2"/>
        <v>45528975.974253885</v>
      </c>
      <c r="G37" s="18"/>
      <c r="H37" s="19" t="s">
        <v>33</v>
      </c>
    </row>
    <row r="38" spans="1:8">
      <c r="A38" s="13" t="s">
        <v>19</v>
      </c>
      <c r="B38" s="14">
        <v>81.400000000000006</v>
      </c>
      <c r="C38" s="15">
        <f t="shared" si="0"/>
        <v>1980</v>
      </c>
      <c r="D38" s="16">
        <v>43.29</v>
      </c>
      <c r="E38" s="17">
        <f t="shared" si="1"/>
        <v>7.6991937396253265</v>
      </c>
      <c r="F38" s="17">
        <f t="shared" si="2"/>
        <v>50025765.113227837</v>
      </c>
      <c r="G38" s="18"/>
      <c r="H38" s="19" t="s">
        <v>33</v>
      </c>
    </row>
    <row r="39" spans="1:8">
      <c r="A39" s="13">
        <v>29</v>
      </c>
      <c r="B39" s="14">
        <v>81.72</v>
      </c>
      <c r="C39" s="15">
        <f t="shared" si="0"/>
        <v>1981</v>
      </c>
      <c r="D39" s="16">
        <v>45.7</v>
      </c>
      <c r="E39" s="17">
        <f t="shared" si="1"/>
        <v>8.1278159829262524</v>
      </c>
      <c r="F39" s="17">
        <f t="shared" si="2"/>
        <v>134219613.2040689</v>
      </c>
      <c r="G39" s="18"/>
      <c r="H39" s="19" t="s">
        <v>33</v>
      </c>
    </row>
    <row r="40" spans="1:8">
      <c r="A40" s="13">
        <v>30</v>
      </c>
      <c r="B40" s="14">
        <v>87.2</v>
      </c>
      <c r="C40" s="15">
        <f t="shared" si="0"/>
        <v>1990</v>
      </c>
      <c r="D40" s="16">
        <v>51.45</v>
      </c>
      <c r="E40" s="17">
        <f t="shared" si="1"/>
        <v>9.150462414038417</v>
      </c>
      <c r="F40" s="17">
        <f t="shared" si="2"/>
        <v>1414042341.6569197</v>
      </c>
      <c r="G40" s="18"/>
      <c r="H40" s="19" t="s">
        <v>33</v>
      </c>
    </row>
    <row r="41" spans="1:8">
      <c r="A41" s="13">
        <v>31</v>
      </c>
      <c r="B41" s="14">
        <v>87.77</v>
      </c>
      <c r="C41" s="15">
        <f t="shared" si="0"/>
        <v>1990</v>
      </c>
      <c r="D41" s="16">
        <v>51.2</v>
      </c>
      <c r="E41" s="17">
        <f t="shared" si="1"/>
        <v>9.1059995257291924</v>
      </c>
      <c r="F41" s="17">
        <f t="shared" si="2"/>
        <v>1276437414.8785188</v>
      </c>
      <c r="G41" s="18"/>
      <c r="H41" s="19" t="s">
        <v>33</v>
      </c>
    </row>
    <row r="42" spans="1:8">
      <c r="A42" s="13">
        <v>32</v>
      </c>
      <c r="B42" s="14">
        <v>88.5</v>
      </c>
      <c r="C42" s="15">
        <f t="shared" si="0"/>
        <v>1992</v>
      </c>
      <c r="D42" s="16">
        <v>51.83</v>
      </c>
      <c r="E42" s="17">
        <f t="shared" si="1"/>
        <v>9.2180460042684373</v>
      </c>
      <c r="F42" s="17">
        <f t="shared" si="2"/>
        <v>1652136797.7338963</v>
      </c>
      <c r="G42" s="18"/>
      <c r="H42" s="19" t="s">
        <v>33</v>
      </c>
    </row>
    <row r="43" spans="1:8">
      <c r="A43" s="13">
        <v>33</v>
      </c>
      <c r="B43" s="14">
        <v>89.8</v>
      </c>
      <c r="C43" s="15">
        <f t="shared" si="0"/>
        <v>1994</v>
      </c>
      <c r="D43" s="16">
        <v>55.9</v>
      </c>
      <c r="E43" s="17">
        <f t="shared" si="1"/>
        <v>9.9419018259426135</v>
      </c>
      <c r="F43" s="17">
        <f t="shared" si="2"/>
        <v>8747860038.935442</v>
      </c>
      <c r="G43" s="18"/>
      <c r="H43" s="19" t="s">
        <v>33</v>
      </c>
    </row>
    <row r="44" spans="1:8">
      <c r="A44" s="13">
        <v>34</v>
      </c>
      <c r="B44" s="14">
        <v>91</v>
      </c>
      <c r="C44" s="15">
        <f t="shared" si="0"/>
        <v>1996</v>
      </c>
      <c r="D44" s="16">
        <v>58</v>
      </c>
      <c r="E44" s="17">
        <f t="shared" si="1"/>
        <v>10.3153900877401</v>
      </c>
      <c r="F44" s="17">
        <f t="shared" si="2"/>
        <v>20672361347.698383</v>
      </c>
      <c r="G44" s="18"/>
      <c r="H44" s="19" t="s">
        <v>33</v>
      </c>
    </row>
    <row r="45" spans="1:8">
      <c r="A45" s="13">
        <v>35</v>
      </c>
      <c r="B45" s="14">
        <v>92.1</v>
      </c>
      <c r="C45" s="15">
        <f t="shared" si="0"/>
        <v>1997</v>
      </c>
      <c r="D45" s="16">
        <v>60.08</v>
      </c>
      <c r="E45" s="17">
        <f t="shared" si="1"/>
        <v>10.685321318472848</v>
      </c>
      <c r="F45" s="17">
        <f t="shared" si="2"/>
        <v>48453072141.53965</v>
      </c>
      <c r="G45" s="18"/>
      <c r="H45" s="19" t="s">
        <v>33</v>
      </c>
    </row>
    <row r="46" spans="1:8">
      <c r="A46" s="13">
        <v>36</v>
      </c>
      <c r="B46" s="14">
        <v>92.7</v>
      </c>
      <c r="C46" s="15">
        <f t="shared" si="0"/>
        <v>1998</v>
      </c>
      <c r="D46" s="16">
        <v>61.81</v>
      </c>
      <c r="E46" s="17">
        <f t="shared" si="1"/>
        <v>10.993004505572683</v>
      </c>
      <c r="F46" s="17">
        <f t="shared" si="2"/>
        <v>98402131440.237091</v>
      </c>
      <c r="G46" s="18"/>
      <c r="H46" s="19" t="s">
        <v>33</v>
      </c>
    </row>
    <row r="47" spans="1:8">
      <c r="A47" s="13">
        <v>37</v>
      </c>
      <c r="B47" s="14">
        <v>93.3</v>
      </c>
      <c r="C47" s="15">
        <f t="shared" si="0"/>
        <v>1999</v>
      </c>
      <c r="D47" s="16">
        <v>63.65</v>
      </c>
      <c r="E47" s="17">
        <f t="shared" si="1"/>
        <v>11.320251363528575</v>
      </c>
      <c r="F47" s="17">
        <f t="shared" si="2"/>
        <v>209050573604.18356</v>
      </c>
      <c r="G47" s="18"/>
      <c r="H47" s="19" t="s">
        <v>33</v>
      </c>
    </row>
    <row r="48" spans="1:8">
      <c r="A48" s="13" t="s">
        <v>20</v>
      </c>
      <c r="B48" s="14">
        <v>94.53</v>
      </c>
      <c r="C48" s="15">
        <f t="shared" si="0"/>
        <v>2001</v>
      </c>
      <c r="D48" s="16">
        <v>66.069999999999993</v>
      </c>
      <c r="E48" s="17">
        <f t="shared" si="1"/>
        <v>11.750652122361867</v>
      </c>
      <c r="F48" s="17">
        <f t="shared" si="2"/>
        <v>563186352769.99231</v>
      </c>
      <c r="G48" s="18"/>
      <c r="H48" s="19" t="s">
        <v>33</v>
      </c>
    </row>
    <row r="49" spans="1:8">
      <c r="A49" s="13" t="s">
        <v>21</v>
      </c>
      <c r="B49" s="14">
        <v>94.84</v>
      </c>
      <c r="C49" s="15">
        <f t="shared" si="0"/>
        <v>2002</v>
      </c>
      <c r="D49" s="16">
        <v>72.75</v>
      </c>
      <c r="E49" s="17">
        <f t="shared" si="1"/>
        <v>12.93870049798435</v>
      </c>
      <c r="F49" s="17">
        <f t="shared" si="2"/>
        <v>8683613756677.6221</v>
      </c>
      <c r="G49" s="18"/>
      <c r="H49" s="19" t="s">
        <v>33</v>
      </c>
    </row>
    <row r="50" spans="1:8">
      <c r="A50" s="13" t="s">
        <v>22</v>
      </c>
      <c r="B50" s="14">
        <v>95.3</v>
      </c>
      <c r="C50" s="15">
        <f t="shared" si="0"/>
        <v>2002</v>
      </c>
      <c r="D50" s="16">
        <v>84.34</v>
      </c>
      <c r="E50" s="17">
        <f t="shared" si="1"/>
        <v>15.000000000000002</v>
      </c>
      <c r="F50" s="17">
        <f t="shared" si="2"/>
        <v>1000000000000005.9</v>
      </c>
      <c r="G50" s="18" t="s">
        <v>24</v>
      </c>
      <c r="H50" s="19" t="s">
        <v>33</v>
      </c>
    </row>
    <row r="51" spans="1:8">
      <c r="A51" s="13">
        <v>39</v>
      </c>
      <c r="B51" s="14">
        <v>96.65</v>
      </c>
      <c r="C51" s="15">
        <f t="shared" si="0"/>
        <v>2005</v>
      </c>
      <c r="D51" s="16">
        <v>67.8</v>
      </c>
      <c r="E51" s="17">
        <f t="shared" si="1"/>
        <v>12.058335309461702</v>
      </c>
      <c r="F51" s="17">
        <f t="shared" si="2"/>
        <v>1143761067383.5701</v>
      </c>
      <c r="G51" s="18"/>
      <c r="H51" s="19" t="s">
        <v>33</v>
      </c>
    </row>
    <row r="52" spans="1:8">
      <c r="A52" s="13">
        <v>40</v>
      </c>
      <c r="B52" s="14">
        <v>98</v>
      </c>
      <c r="C52" s="15">
        <f t="shared" si="0"/>
        <v>2007</v>
      </c>
      <c r="D52" s="16">
        <v>68.8</v>
      </c>
      <c r="E52" s="17">
        <f t="shared" si="1"/>
        <v>12.236186862698601</v>
      </c>
      <c r="F52" s="17">
        <f t="shared" si="2"/>
        <v>1722609598074.6973</v>
      </c>
      <c r="G52" s="18" t="s">
        <v>23</v>
      </c>
      <c r="H52" s="19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H69"/>
  <sheetViews>
    <sheetView workbookViewId="0">
      <selection activeCell="K23" sqref="K23"/>
    </sheetView>
  </sheetViews>
  <sheetFormatPr defaultRowHeight="15"/>
  <cols>
    <col min="5" max="5" width="12.42578125" customWidth="1"/>
  </cols>
  <sheetData>
    <row r="1" spans="1:8">
      <c r="B1" t="s">
        <v>13</v>
      </c>
      <c r="C1">
        <f>100/62.5</f>
        <v>1.6</v>
      </c>
      <c r="D1" t="s">
        <v>12</v>
      </c>
      <c r="F1" t="s">
        <v>16</v>
      </c>
      <c r="G1">
        <f>100.5*C1</f>
        <v>160.80000000000001</v>
      </c>
    </row>
    <row r="2" spans="1:8">
      <c r="B2" t="s">
        <v>14</v>
      </c>
      <c r="C2">
        <f>15/84.34</f>
        <v>0.17785155323689827</v>
      </c>
      <c r="D2" t="s">
        <v>15</v>
      </c>
      <c r="F2" t="s">
        <v>16</v>
      </c>
      <c r="G2">
        <f>33.75*C2</f>
        <v>6.0024899217453171</v>
      </c>
    </row>
    <row r="5" spans="1:8">
      <c r="A5" t="s">
        <v>5</v>
      </c>
    </row>
    <row r="6" spans="1:8">
      <c r="C6" s="7"/>
      <c r="F6" s="7"/>
    </row>
    <row r="7" spans="1:8">
      <c r="A7" s="8" t="s">
        <v>6</v>
      </c>
      <c r="B7" s="9" t="s">
        <v>11</v>
      </c>
      <c r="C7" s="5" t="s">
        <v>1</v>
      </c>
      <c r="D7" s="8" t="s">
        <v>7</v>
      </c>
      <c r="E7" s="8" t="s">
        <v>26</v>
      </c>
      <c r="F7" s="1" t="s">
        <v>10</v>
      </c>
      <c r="G7" s="12" t="s">
        <v>8</v>
      </c>
      <c r="H7" s="12" t="s">
        <v>31</v>
      </c>
    </row>
    <row r="8" spans="1:8">
      <c r="A8" s="6">
        <v>1</v>
      </c>
      <c r="B8" s="10">
        <v>0</v>
      </c>
      <c r="C8" s="5">
        <f>1850+B8*$C$1</f>
        <v>1850</v>
      </c>
      <c r="D8" s="1">
        <v>0</v>
      </c>
      <c r="E8" s="2">
        <f>$C$2*D8</f>
        <v>0</v>
      </c>
      <c r="F8" s="2">
        <f>10^E8</f>
        <v>1</v>
      </c>
      <c r="G8" t="s">
        <v>9</v>
      </c>
      <c r="H8" t="s">
        <v>32</v>
      </c>
    </row>
    <row r="9" spans="1:8">
      <c r="A9" s="6">
        <v>2</v>
      </c>
      <c r="B9" s="10">
        <v>13.84</v>
      </c>
      <c r="C9" s="5">
        <f>ROUND(1850+B9*$C$1, 0)</f>
        <v>1872</v>
      </c>
      <c r="D9" s="1">
        <f>2.84</f>
        <v>2.84</v>
      </c>
      <c r="E9" s="2">
        <f>$C$2*D9</f>
        <v>0.50509841119279109</v>
      </c>
      <c r="F9" s="2">
        <f>10^E9</f>
        <v>3.1996200619227464</v>
      </c>
      <c r="G9" t="s">
        <v>28</v>
      </c>
      <c r="H9" t="s">
        <v>32</v>
      </c>
    </row>
    <row r="10" spans="1:8">
      <c r="A10" s="6">
        <v>3</v>
      </c>
      <c r="B10" s="10">
        <v>19.25</v>
      </c>
      <c r="C10" s="5">
        <f t="shared" ref="C10:C51" si="0">ROUND(1850+B10*$C$1, 0)</f>
        <v>1881</v>
      </c>
      <c r="D10" s="1">
        <v>0</v>
      </c>
      <c r="E10" s="2">
        <f t="shared" ref="E10:E51" si="1">$C$2*D10</f>
        <v>0</v>
      </c>
      <c r="F10" s="2">
        <f>10^E10</f>
        <v>1</v>
      </c>
      <c r="G10" t="s">
        <v>30</v>
      </c>
      <c r="H10" t="s">
        <v>32</v>
      </c>
    </row>
    <row r="11" spans="1:8">
      <c r="A11" s="6">
        <v>4</v>
      </c>
      <c r="B11" s="10">
        <v>25.29</v>
      </c>
      <c r="C11" s="5">
        <f t="shared" si="0"/>
        <v>1890</v>
      </c>
      <c r="D11" s="1">
        <v>7.85</v>
      </c>
      <c r="E11" s="2">
        <f t="shared" si="1"/>
        <v>1.3961346929096514</v>
      </c>
      <c r="F11" s="2">
        <f>10^E11</f>
        <v>24.896293368962741</v>
      </c>
      <c r="H11" t="s">
        <v>32</v>
      </c>
    </row>
    <row r="12" spans="1:8">
      <c r="A12" s="6">
        <v>5</v>
      </c>
      <c r="B12" s="10">
        <v>25.29</v>
      </c>
      <c r="C12" s="5">
        <f t="shared" si="0"/>
        <v>1890</v>
      </c>
      <c r="D12" s="1">
        <v>4.33</v>
      </c>
      <c r="E12" s="2">
        <f t="shared" si="1"/>
        <v>0.77009722551576953</v>
      </c>
      <c r="F12" s="2">
        <f>10^E12</f>
        <v>5.8897549455528733</v>
      </c>
      <c r="H12" t="s">
        <v>32</v>
      </c>
    </row>
    <row r="13" spans="1:8">
      <c r="A13" s="6">
        <v>6</v>
      </c>
      <c r="B13" s="10">
        <v>32.6</v>
      </c>
      <c r="C13" s="5">
        <f t="shared" si="0"/>
        <v>1902</v>
      </c>
      <c r="D13" s="1">
        <v>11.29</v>
      </c>
      <c r="E13" s="2">
        <f t="shared" si="1"/>
        <v>2.0079440360445813</v>
      </c>
      <c r="F13" s="2">
        <f t="shared" ref="F13:F51" si="2">10^E13</f>
        <v>101.84601390221363</v>
      </c>
      <c r="H13" t="s">
        <v>32</v>
      </c>
    </row>
    <row r="14" spans="1:8">
      <c r="A14" s="6">
        <v>7</v>
      </c>
      <c r="B14" s="10">
        <v>33.6</v>
      </c>
      <c r="C14" s="5">
        <f t="shared" si="0"/>
        <v>1904</v>
      </c>
      <c r="D14" s="1">
        <v>7.06</v>
      </c>
      <c r="E14" s="2">
        <f t="shared" si="1"/>
        <v>1.2556319658525017</v>
      </c>
      <c r="F14" s="2">
        <f t="shared" si="2"/>
        <v>18.014904568649655</v>
      </c>
      <c r="H14" t="s">
        <v>32</v>
      </c>
    </row>
    <row r="15" spans="1:8">
      <c r="A15" s="6">
        <v>8</v>
      </c>
      <c r="B15" s="10">
        <v>34.6</v>
      </c>
      <c r="C15" s="5">
        <f t="shared" si="0"/>
        <v>1905</v>
      </c>
      <c r="D15" s="1">
        <v>6.06</v>
      </c>
      <c r="E15" s="2">
        <f t="shared" si="1"/>
        <v>1.0777804126156034</v>
      </c>
      <c r="F15" s="2">
        <f t="shared" si="2"/>
        <v>11.961355899375626</v>
      </c>
      <c r="G15" t="s">
        <v>29</v>
      </c>
      <c r="H15" t="s">
        <v>32</v>
      </c>
    </row>
    <row r="16" spans="1:8">
      <c r="A16" s="6">
        <v>9</v>
      </c>
      <c r="B16" s="10">
        <v>44</v>
      </c>
      <c r="C16" s="5">
        <f t="shared" si="0"/>
        <v>1920</v>
      </c>
      <c r="D16" s="1">
        <v>3.66</v>
      </c>
      <c r="E16" s="2">
        <f t="shared" si="1"/>
        <v>0.6509366848470477</v>
      </c>
      <c r="F16" s="2">
        <f t="shared" si="2"/>
        <v>4.4764803747075632</v>
      </c>
      <c r="H16" t="s">
        <v>34</v>
      </c>
    </row>
    <row r="17" spans="1:8">
      <c r="A17" s="6">
        <v>10</v>
      </c>
      <c r="B17" s="10">
        <v>52.13</v>
      </c>
      <c r="C17" s="5">
        <f t="shared" si="0"/>
        <v>1933</v>
      </c>
      <c r="D17" s="1">
        <v>10.64</v>
      </c>
      <c r="E17" s="2">
        <f t="shared" si="1"/>
        <v>1.8923405264405977</v>
      </c>
      <c r="F17" s="2">
        <f t="shared" si="2"/>
        <v>78.044180815902493</v>
      </c>
      <c r="H17" t="s">
        <v>32</v>
      </c>
    </row>
    <row r="18" spans="1:8">
      <c r="A18" s="6">
        <v>11</v>
      </c>
      <c r="B18" s="10">
        <v>55.16</v>
      </c>
      <c r="C18" s="5">
        <f t="shared" si="0"/>
        <v>1938</v>
      </c>
      <c r="D18" s="1">
        <v>7.37</v>
      </c>
      <c r="E18" s="2">
        <f t="shared" si="1"/>
        <v>1.3107659473559403</v>
      </c>
      <c r="F18" s="2">
        <f t="shared" si="2"/>
        <v>20.453420513707222</v>
      </c>
      <c r="H18" t="s">
        <v>32</v>
      </c>
    </row>
    <row r="19" spans="1:8">
      <c r="A19" s="6">
        <v>12</v>
      </c>
      <c r="B19" s="10">
        <v>56.92</v>
      </c>
      <c r="C19" s="5">
        <f t="shared" si="0"/>
        <v>1941</v>
      </c>
      <c r="D19" s="1">
        <v>11.63</v>
      </c>
      <c r="E19" s="2">
        <f t="shared" si="1"/>
        <v>2.0684135641451271</v>
      </c>
      <c r="F19" s="2">
        <f t="shared" si="2"/>
        <v>117.06135966965027</v>
      </c>
      <c r="H19" t="s">
        <v>34</v>
      </c>
    </row>
    <row r="20" spans="1:8">
      <c r="A20" s="6">
        <v>13</v>
      </c>
      <c r="B20" s="10">
        <v>57.9</v>
      </c>
      <c r="C20" s="5">
        <f t="shared" si="0"/>
        <v>1943</v>
      </c>
      <c r="D20" s="1">
        <v>15.46</v>
      </c>
      <c r="E20" s="2">
        <f t="shared" si="1"/>
        <v>2.7495850130424473</v>
      </c>
      <c r="F20" s="2">
        <f t="shared" si="2"/>
        <v>561.80424064040244</v>
      </c>
      <c r="H20" t="s">
        <v>36</v>
      </c>
    </row>
    <row r="21" spans="1:8">
      <c r="A21" s="6">
        <v>14</v>
      </c>
      <c r="B21" s="10">
        <v>59</v>
      </c>
      <c r="C21" s="5">
        <f t="shared" si="0"/>
        <v>1944</v>
      </c>
      <c r="D21" s="1">
        <v>6.5</v>
      </c>
      <c r="E21" s="2">
        <f t="shared" si="1"/>
        <v>1.1560350960398389</v>
      </c>
      <c r="F21" s="2">
        <f t="shared" si="2"/>
        <v>14.323036413717777</v>
      </c>
      <c r="H21" t="s">
        <v>34</v>
      </c>
    </row>
    <row r="22" spans="1:8">
      <c r="A22" s="6">
        <v>15</v>
      </c>
      <c r="B22" s="10">
        <v>59.8</v>
      </c>
      <c r="C22" s="5">
        <f t="shared" si="0"/>
        <v>1946</v>
      </c>
      <c r="D22" s="1">
        <v>12.22</v>
      </c>
      <c r="E22" s="2">
        <f t="shared" si="1"/>
        <v>2.1733459805548971</v>
      </c>
      <c r="F22" s="2">
        <f t="shared" si="2"/>
        <v>149.0548049456811</v>
      </c>
      <c r="H22" t="s">
        <v>35</v>
      </c>
    </row>
    <row r="23" spans="1:8">
      <c r="A23" s="6">
        <v>16</v>
      </c>
      <c r="B23" s="10">
        <v>60.2</v>
      </c>
      <c r="C23" s="5">
        <f t="shared" si="0"/>
        <v>1946</v>
      </c>
      <c r="D23" s="1">
        <v>19.25</v>
      </c>
      <c r="E23" s="2">
        <f t="shared" si="1"/>
        <v>3.4236423998102916</v>
      </c>
      <c r="F23" s="2">
        <f t="shared" si="2"/>
        <v>2652.4206464967692</v>
      </c>
      <c r="G23" t="s">
        <v>27</v>
      </c>
      <c r="H23" t="s">
        <v>33</v>
      </c>
    </row>
    <row r="24" spans="1:8">
      <c r="A24" s="6">
        <v>17</v>
      </c>
      <c r="B24" s="10">
        <v>61.33</v>
      </c>
      <c r="C24" s="5">
        <f t="shared" si="0"/>
        <v>1948</v>
      </c>
      <c r="D24" s="1">
        <v>15.66</v>
      </c>
      <c r="E24" s="2">
        <f t="shared" si="1"/>
        <v>2.785155323689827</v>
      </c>
      <c r="F24" s="2">
        <f t="shared" si="2"/>
        <v>609.75493466889668</v>
      </c>
      <c r="H24" t="s">
        <v>37</v>
      </c>
    </row>
    <row r="25" spans="1:8">
      <c r="A25" s="6">
        <v>18</v>
      </c>
      <c r="B25" s="10">
        <v>61.99</v>
      </c>
      <c r="C25" s="5">
        <f t="shared" si="0"/>
        <v>1949</v>
      </c>
      <c r="D25" s="1">
        <v>27.47</v>
      </c>
      <c r="E25" s="2">
        <f t="shared" si="1"/>
        <v>4.8855821674175957</v>
      </c>
      <c r="F25" s="2">
        <f t="shared" si="2"/>
        <v>76839.081952730383</v>
      </c>
      <c r="H25" s="11" t="s">
        <v>33</v>
      </c>
    </row>
    <row r="26" spans="1:8">
      <c r="A26" s="6">
        <v>19</v>
      </c>
      <c r="B26" s="10">
        <v>64.41</v>
      </c>
      <c r="C26" s="5">
        <f t="shared" si="0"/>
        <v>1953</v>
      </c>
      <c r="D26" s="1">
        <v>16.899999999999999</v>
      </c>
      <c r="E26" s="2">
        <f t="shared" si="1"/>
        <v>3.0056912497035806</v>
      </c>
      <c r="F26" s="2">
        <f t="shared" si="2"/>
        <v>1013.1908281321929</v>
      </c>
      <c r="H26" s="11" t="s">
        <v>33</v>
      </c>
    </row>
    <row r="27" spans="1:8">
      <c r="A27" s="6">
        <v>20</v>
      </c>
      <c r="B27" s="10">
        <v>63.41</v>
      </c>
      <c r="C27" s="5">
        <f t="shared" si="0"/>
        <v>1951</v>
      </c>
      <c r="D27" s="1">
        <v>26.11</v>
      </c>
      <c r="E27" s="2">
        <f t="shared" si="1"/>
        <v>4.6437040550154141</v>
      </c>
      <c r="F27" s="2">
        <f t="shared" si="2"/>
        <v>44025.475472131169</v>
      </c>
      <c r="H27" s="11" t="s">
        <v>33</v>
      </c>
    </row>
    <row r="28" spans="1:8">
      <c r="A28" s="6">
        <v>21</v>
      </c>
      <c r="B28" s="10">
        <v>64.13</v>
      </c>
      <c r="C28" s="5">
        <f t="shared" si="0"/>
        <v>1953</v>
      </c>
      <c r="D28" s="1">
        <v>19.670000000000002</v>
      </c>
      <c r="E28" s="2">
        <f t="shared" si="1"/>
        <v>3.4983400521697892</v>
      </c>
      <c r="F28" s="2">
        <f t="shared" si="2"/>
        <v>3150.2139632374237</v>
      </c>
      <c r="H28" s="11" t="s">
        <v>33</v>
      </c>
    </row>
    <row r="29" spans="1:8">
      <c r="A29" s="6">
        <v>22</v>
      </c>
      <c r="B29" s="10">
        <v>64.63</v>
      </c>
      <c r="C29" s="5">
        <f t="shared" si="0"/>
        <v>1953</v>
      </c>
      <c r="D29" s="1">
        <v>28.5</v>
      </c>
      <c r="E29" s="2">
        <f t="shared" si="1"/>
        <v>5.0687692672516009</v>
      </c>
      <c r="F29" s="2">
        <f t="shared" si="2"/>
        <v>117157.27649025299</v>
      </c>
      <c r="H29" s="11" t="s">
        <v>33</v>
      </c>
    </row>
    <row r="30" spans="1:8">
      <c r="A30" s="6">
        <v>23</v>
      </c>
      <c r="B30" s="10">
        <v>66.680000000000007</v>
      </c>
      <c r="C30" s="5">
        <f t="shared" si="0"/>
        <v>1957</v>
      </c>
      <c r="D30" s="1">
        <v>33.81</v>
      </c>
      <c r="E30" s="2">
        <f t="shared" si="1"/>
        <v>6.0131610149395307</v>
      </c>
      <c r="F30" s="2">
        <f t="shared" si="2"/>
        <v>1030768.2075386334</v>
      </c>
      <c r="H30" s="11" t="s">
        <v>33</v>
      </c>
    </row>
    <row r="31" spans="1:8">
      <c r="A31" s="6">
        <v>24</v>
      </c>
      <c r="B31" s="10">
        <v>69.3</v>
      </c>
      <c r="C31" s="5">
        <f t="shared" si="0"/>
        <v>1961</v>
      </c>
      <c r="D31" s="1">
        <v>31.65</v>
      </c>
      <c r="E31" s="2">
        <f t="shared" si="1"/>
        <v>5.6290016599478303</v>
      </c>
      <c r="F31" s="2">
        <f t="shared" si="2"/>
        <v>425600.03984682006</v>
      </c>
      <c r="H31" s="11" t="s">
        <v>33</v>
      </c>
    </row>
    <row r="32" spans="1:8">
      <c r="A32" s="6">
        <v>25</v>
      </c>
      <c r="B32" s="10">
        <v>70.59</v>
      </c>
      <c r="C32" s="5">
        <f t="shared" si="0"/>
        <v>1963</v>
      </c>
      <c r="D32" s="1">
        <v>36.799999999999997</v>
      </c>
      <c r="E32" s="2">
        <f t="shared" si="1"/>
        <v>6.5449371591178558</v>
      </c>
      <c r="F32" s="2">
        <f t="shared" si="2"/>
        <v>3507011.2506327708</v>
      </c>
      <c r="H32" s="11" t="s">
        <v>33</v>
      </c>
    </row>
    <row r="33" spans="1:8">
      <c r="A33" s="6">
        <v>26</v>
      </c>
      <c r="B33" s="10">
        <v>70.75</v>
      </c>
      <c r="C33" s="5">
        <f t="shared" si="0"/>
        <v>1963</v>
      </c>
      <c r="D33" s="1">
        <v>39.78</v>
      </c>
      <c r="E33" s="2">
        <f t="shared" si="1"/>
        <v>7.0749347877638131</v>
      </c>
      <c r="F33" s="2">
        <f t="shared" si="2"/>
        <v>11883237.792352924</v>
      </c>
      <c r="H33" s="11" t="s">
        <v>33</v>
      </c>
    </row>
    <row r="34" spans="1:8">
      <c r="A34" s="6">
        <v>27</v>
      </c>
      <c r="B34" s="10">
        <v>72.900000000000006</v>
      </c>
      <c r="C34" s="5">
        <f t="shared" si="0"/>
        <v>1967</v>
      </c>
      <c r="D34" s="1">
        <v>45.84</v>
      </c>
      <c r="E34" s="2">
        <f t="shared" si="1"/>
        <v>8.1527152003794168</v>
      </c>
      <c r="F34" s="2">
        <f t="shared" si="2"/>
        <v>142139636.47124401</v>
      </c>
      <c r="G34" t="s">
        <v>25</v>
      </c>
      <c r="H34" s="11" t="s">
        <v>33</v>
      </c>
    </row>
    <row r="35" spans="1:8">
      <c r="A35" s="6" t="s">
        <v>17</v>
      </c>
      <c r="B35" s="10">
        <v>77.349999999999994</v>
      </c>
      <c r="C35" s="5">
        <f t="shared" si="0"/>
        <v>1974</v>
      </c>
      <c r="D35" s="1">
        <v>46.63</v>
      </c>
      <c r="E35" s="2">
        <f t="shared" si="1"/>
        <v>8.2932179274365669</v>
      </c>
      <c r="F35" s="2">
        <f t="shared" si="2"/>
        <v>196434573.13141161</v>
      </c>
      <c r="H35" s="11" t="s">
        <v>33</v>
      </c>
    </row>
    <row r="36" spans="1:8">
      <c r="A36" s="6" t="s">
        <v>18</v>
      </c>
      <c r="B36" s="10">
        <v>78.95</v>
      </c>
      <c r="C36" s="5">
        <f t="shared" si="0"/>
        <v>1976</v>
      </c>
      <c r="D36" s="1">
        <v>43.06</v>
      </c>
      <c r="E36" s="2">
        <f t="shared" si="1"/>
        <v>7.65828788238084</v>
      </c>
      <c r="F36" s="2">
        <f t="shared" si="2"/>
        <v>45528975.974253885</v>
      </c>
      <c r="H36" s="11" t="s">
        <v>33</v>
      </c>
    </row>
    <row r="37" spans="1:8">
      <c r="A37" s="6" t="s">
        <v>19</v>
      </c>
      <c r="B37" s="10">
        <v>81.400000000000006</v>
      </c>
      <c r="C37" s="5">
        <f t="shared" si="0"/>
        <v>1980</v>
      </c>
      <c r="D37" s="1">
        <v>43.29</v>
      </c>
      <c r="E37" s="2">
        <f t="shared" si="1"/>
        <v>7.6991937396253265</v>
      </c>
      <c r="F37" s="2">
        <f t="shared" si="2"/>
        <v>50025765.113227837</v>
      </c>
      <c r="H37" s="11" t="s">
        <v>33</v>
      </c>
    </row>
    <row r="38" spans="1:8">
      <c r="A38" s="6">
        <v>29</v>
      </c>
      <c r="B38" s="10">
        <v>81.72</v>
      </c>
      <c r="C38" s="5">
        <f t="shared" si="0"/>
        <v>1981</v>
      </c>
      <c r="D38" s="1">
        <v>45.7</v>
      </c>
      <c r="E38" s="2">
        <f t="shared" si="1"/>
        <v>8.1278159829262524</v>
      </c>
      <c r="F38" s="2">
        <f t="shared" si="2"/>
        <v>134219613.2040689</v>
      </c>
      <c r="H38" s="11" t="s">
        <v>33</v>
      </c>
    </row>
    <row r="39" spans="1:8">
      <c r="A39" s="6">
        <v>30</v>
      </c>
      <c r="B39" s="10">
        <v>87.2</v>
      </c>
      <c r="C39" s="5">
        <f t="shared" si="0"/>
        <v>1990</v>
      </c>
      <c r="D39" s="1">
        <v>51.45</v>
      </c>
      <c r="E39" s="2">
        <f t="shared" si="1"/>
        <v>9.150462414038417</v>
      </c>
      <c r="F39" s="2">
        <f t="shared" si="2"/>
        <v>1414042341.6569197</v>
      </c>
      <c r="H39" s="11" t="s">
        <v>33</v>
      </c>
    </row>
    <row r="40" spans="1:8">
      <c r="A40" s="6">
        <v>31</v>
      </c>
      <c r="B40" s="10">
        <v>87.77</v>
      </c>
      <c r="C40" s="5">
        <f t="shared" si="0"/>
        <v>1990</v>
      </c>
      <c r="D40" s="1">
        <v>51.2</v>
      </c>
      <c r="E40" s="2">
        <f t="shared" si="1"/>
        <v>9.1059995257291924</v>
      </c>
      <c r="F40" s="2">
        <f t="shared" si="2"/>
        <v>1276437414.8785188</v>
      </c>
      <c r="H40" s="11" t="s">
        <v>33</v>
      </c>
    </row>
    <row r="41" spans="1:8">
      <c r="A41" s="6">
        <v>32</v>
      </c>
      <c r="B41" s="10">
        <v>88.5</v>
      </c>
      <c r="C41" s="5">
        <f t="shared" si="0"/>
        <v>1992</v>
      </c>
      <c r="D41" s="1">
        <v>51.83</v>
      </c>
      <c r="E41" s="2">
        <f t="shared" si="1"/>
        <v>9.2180460042684373</v>
      </c>
      <c r="F41" s="2">
        <f t="shared" si="2"/>
        <v>1652136797.7338963</v>
      </c>
      <c r="H41" s="11" t="s">
        <v>33</v>
      </c>
    </row>
    <row r="42" spans="1:8">
      <c r="A42" s="6">
        <v>33</v>
      </c>
      <c r="B42" s="10">
        <v>89.8</v>
      </c>
      <c r="C42" s="5">
        <f t="shared" si="0"/>
        <v>1994</v>
      </c>
      <c r="D42" s="1">
        <v>55.9</v>
      </c>
      <c r="E42" s="2">
        <f t="shared" si="1"/>
        <v>9.9419018259426135</v>
      </c>
      <c r="F42" s="2">
        <f t="shared" si="2"/>
        <v>8747860038.935442</v>
      </c>
      <c r="H42" s="11" t="s">
        <v>33</v>
      </c>
    </row>
    <row r="43" spans="1:8">
      <c r="A43" s="6">
        <v>34</v>
      </c>
      <c r="B43" s="10">
        <v>91</v>
      </c>
      <c r="C43" s="5">
        <f t="shared" si="0"/>
        <v>1996</v>
      </c>
      <c r="D43" s="1">
        <v>58</v>
      </c>
      <c r="E43" s="2">
        <f t="shared" si="1"/>
        <v>10.3153900877401</v>
      </c>
      <c r="F43" s="2">
        <f t="shared" si="2"/>
        <v>20672361347.698383</v>
      </c>
      <c r="H43" s="11" t="s">
        <v>33</v>
      </c>
    </row>
    <row r="44" spans="1:8">
      <c r="A44" s="6">
        <v>35</v>
      </c>
      <c r="B44" s="10">
        <v>92.1</v>
      </c>
      <c r="C44" s="5">
        <f t="shared" si="0"/>
        <v>1997</v>
      </c>
      <c r="D44" s="1">
        <v>60.08</v>
      </c>
      <c r="E44" s="2">
        <f t="shared" si="1"/>
        <v>10.685321318472848</v>
      </c>
      <c r="F44" s="2">
        <f t="shared" si="2"/>
        <v>48453072141.53965</v>
      </c>
      <c r="H44" s="11" t="s">
        <v>33</v>
      </c>
    </row>
    <row r="45" spans="1:8">
      <c r="A45" s="6">
        <v>36</v>
      </c>
      <c r="B45" s="10">
        <v>92.7</v>
      </c>
      <c r="C45" s="5">
        <f t="shared" si="0"/>
        <v>1998</v>
      </c>
      <c r="D45" s="1">
        <v>61.81</v>
      </c>
      <c r="E45" s="2">
        <f t="shared" si="1"/>
        <v>10.993004505572683</v>
      </c>
      <c r="F45" s="2">
        <f t="shared" si="2"/>
        <v>98402131440.237091</v>
      </c>
      <c r="H45" s="11" t="s">
        <v>33</v>
      </c>
    </row>
    <row r="46" spans="1:8">
      <c r="A46" s="6">
        <v>37</v>
      </c>
      <c r="B46" s="10">
        <v>93.3</v>
      </c>
      <c r="C46" s="5">
        <f t="shared" si="0"/>
        <v>1999</v>
      </c>
      <c r="D46" s="1">
        <v>63.65</v>
      </c>
      <c r="E46" s="2">
        <f t="shared" si="1"/>
        <v>11.320251363528575</v>
      </c>
      <c r="F46" s="2">
        <f t="shared" si="2"/>
        <v>209050573604.18356</v>
      </c>
      <c r="H46" s="11" t="s">
        <v>33</v>
      </c>
    </row>
    <row r="47" spans="1:8">
      <c r="A47" s="6" t="s">
        <v>20</v>
      </c>
      <c r="B47" s="10">
        <v>94.53</v>
      </c>
      <c r="C47" s="5">
        <f t="shared" si="0"/>
        <v>2001</v>
      </c>
      <c r="D47" s="1">
        <v>66.069999999999993</v>
      </c>
      <c r="E47" s="2">
        <f t="shared" si="1"/>
        <v>11.750652122361867</v>
      </c>
      <c r="F47" s="2">
        <f t="shared" si="2"/>
        <v>563186352769.99231</v>
      </c>
      <c r="H47" s="11" t="s">
        <v>33</v>
      </c>
    </row>
    <row r="48" spans="1:8">
      <c r="A48" s="6" t="s">
        <v>21</v>
      </c>
      <c r="B48" s="10">
        <v>94.84</v>
      </c>
      <c r="C48" s="5">
        <f t="shared" si="0"/>
        <v>2002</v>
      </c>
      <c r="D48" s="1">
        <v>72.75</v>
      </c>
      <c r="E48" s="2">
        <f t="shared" si="1"/>
        <v>12.93870049798435</v>
      </c>
      <c r="F48" s="2">
        <f t="shared" si="2"/>
        <v>8683613756677.6221</v>
      </c>
      <c r="H48" s="11" t="s">
        <v>33</v>
      </c>
    </row>
    <row r="49" spans="1:8">
      <c r="A49" s="6" t="s">
        <v>22</v>
      </c>
      <c r="B49" s="10">
        <v>95.3</v>
      </c>
      <c r="C49" s="5">
        <f t="shared" si="0"/>
        <v>2002</v>
      </c>
      <c r="D49" s="1">
        <v>84.34</v>
      </c>
      <c r="E49" s="2">
        <f t="shared" si="1"/>
        <v>15.000000000000002</v>
      </c>
      <c r="F49" s="2">
        <f t="shared" si="2"/>
        <v>1000000000000005.9</v>
      </c>
      <c r="G49" t="s">
        <v>24</v>
      </c>
      <c r="H49" s="11" t="s">
        <v>33</v>
      </c>
    </row>
    <row r="50" spans="1:8">
      <c r="A50" s="6">
        <v>39</v>
      </c>
      <c r="B50" s="10">
        <v>96.65</v>
      </c>
      <c r="C50" s="5">
        <f t="shared" si="0"/>
        <v>2005</v>
      </c>
      <c r="D50" s="1">
        <v>67.8</v>
      </c>
      <c r="E50" s="2">
        <f t="shared" si="1"/>
        <v>12.058335309461702</v>
      </c>
      <c r="F50" s="2">
        <f t="shared" si="2"/>
        <v>1143761067383.5701</v>
      </c>
      <c r="H50" s="11" t="s">
        <v>33</v>
      </c>
    </row>
    <row r="51" spans="1:8">
      <c r="A51" s="6">
        <v>40</v>
      </c>
      <c r="B51" s="10">
        <v>98</v>
      </c>
      <c r="C51" s="5">
        <f t="shared" si="0"/>
        <v>2007</v>
      </c>
      <c r="D51" s="1">
        <v>68.8</v>
      </c>
      <c r="E51" s="2">
        <f t="shared" si="1"/>
        <v>12.236186862698601</v>
      </c>
      <c r="F51" s="2">
        <f t="shared" si="2"/>
        <v>1722609598074.6973</v>
      </c>
      <c r="G51" t="s">
        <v>23</v>
      </c>
      <c r="H51" s="11" t="s">
        <v>33</v>
      </c>
    </row>
    <row r="52" spans="1:8">
      <c r="A52" s="6"/>
      <c r="B52" s="10"/>
      <c r="C52" s="5"/>
      <c r="D52" s="1"/>
      <c r="E52" s="1"/>
      <c r="F52" s="2"/>
    </row>
    <row r="53" spans="1:8">
      <c r="A53" s="6"/>
      <c r="B53" s="10"/>
      <c r="C53" s="5"/>
      <c r="D53" s="1"/>
      <c r="E53" s="1"/>
      <c r="F53" s="2"/>
    </row>
    <row r="54" spans="1:8">
      <c r="A54" s="6"/>
      <c r="B54" s="10"/>
      <c r="C54" s="5"/>
      <c r="D54" s="1"/>
      <c r="E54" s="1"/>
      <c r="F54" s="2"/>
    </row>
    <row r="55" spans="1:8">
      <c r="A55" s="6"/>
      <c r="B55" s="10"/>
      <c r="C55" s="5"/>
      <c r="D55" s="1"/>
      <c r="E55" s="1"/>
      <c r="F55" s="2"/>
    </row>
    <row r="56" spans="1:8">
      <c r="A56" s="6"/>
      <c r="B56" s="10"/>
      <c r="C56" s="5"/>
      <c r="D56" s="1"/>
      <c r="E56" s="1"/>
      <c r="F56" s="2"/>
    </row>
    <row r="57" spans="1:8">
      <c r="A57" s="6"/>
      <c r="B57" s="10"/>
      <c r="C57" s="5"/>
      <c r="D57" s="1"/>
      <c r="E57" s="1"/>
      <c r="F57" s="2"/>
    </row>
    <row r="58" spans="1:8">
      <c r="A58" s="6"/>
      <c r="B58" s="10"/>
      <c r="C58" s="5"/>
      <c r="D58" s="1"/>
      <c r="E58" s="1"/>
      <c r="F58" s="2"/>
    </row>
    <row r="59" spans="1:8">
      <c r="A59" s="6"/>
      <c r="B59" s="10"/>
      <c r="C59" s="5"/>
      <c r="D59" s="1"/>
      <c r="E59" s="1"/>
      <c r="F59" s="2"/>
    </row>
    <row r="60" spans="1:8">
      <c r="A60" s="6"/>
      <c r="B60" s="10"/>
      <c r="C60" s="5"/>
      <c r="D60" s="1"/>
      <c r="E60" s="1"/>
      <c r="F60" s="2"/>
    </row>
    <row r="61" spans="1:8">
      <c r="A61" s="6"/>
      <c r="B61" s="11"/>
    </row>
    <row r="62" spans="1:8">
      <c r="A62" s="6"/>
      <c r="B62" s="11"/>
    </row>
    <row r="63" spans="1:8">
      <c r="A63" s="6"/>
      <c r="B63" s="11"/>
    </row>
    <row r="64" spans="1:8">
      <c r="A64" s="6"/>
      <c r="B64" s="11"/>
    </row>
    <row r="65" spans="1:2">
      <c r="A65" s="6"/>
      <c r="B65" s="11"/>
    </row>
    <row r="66" spans="1:2">
      <c r="A66" s="6"/>
      <c r="B66" s="11"/>
    </row>
    <row r="67" spans="1:2">
      <c r="A67" s="6"/>
      <c r="B67" s="11"/>
    </row>
    <row r="68" spans="1:2">
      <c r="A68" s="6"/>
      <c r="B68" s="11"/>
    </row>
    <row r="69" spans="1:2">
      <c r="A69" s="6"/>
      <c r="B69" s="1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/>
  <dimension ref="A1:B25"/>
  <sheetViews>
    <sheetView topLeftCell="A2" workbookViewId="0">
      <selection activeCell="E22" sqref="E22"/>
    </sheetView>
  </sheetViews>
  <sheetFormatPr defaultRowHeight="15"/>
  <sheetData>
    <row r="1" spans="1:2">
      <c r="A1" t="s">
        <v>3</v>
      </c>
    </row>
    <row r="2" spans="1:2">
      <c r="A2" s="3" t="s">
        <v>0</v>
      </c>
    </row>
    <row r="6" spans="1:2">
      <c r="A6" s="3" t="s">
        <v>4</v>
      </c>
    </row>
    <row r="7" spans="1:2">
      <c r="A7" s="1" t="s">
        <v>1</v>
      </c>
      <c r="B7" s="1" t="s">
        <v>2</v>
      </c>
    </row>
    <row r="8" spans="1:2">
      <c r="A8" s="1">
        <v>1856</v>
      </c>
      <c r="B8" s="2">
        <v>13</v>
      </c>
    </row>
    <row r="9" spans="1:2">
      <c r="A9" s="1">
        <v>1890</v>
      </c>
      <c r="B9" s="2">
        <v>20</v>
      </c>
    </row>
    <row r="10" spans="1:2">
      <c r="A10" s="1">
        <v>1902</v>
      </c>
      <c r="B10" s="2">
        <v>100</v>
      </c>
    </row>
    <row r="11" spans="1:2">
      <c r="A11" s="1">
        <v>1943</v>
      </c>
      <c r="B11" s="2">
        <v>800</v>
      </c>
    </row>
    <row r="12" spans="1:2">
      <c r="A12" s="1">
        <v>1946</v>
      </c>
      <c r="B12" s="2">
        <v>3000</v>
      </c>
    </row>
    <row r="13" spans="1:2">
      <c r="A13" s="1">
        <v>1949</v>
      </c>
      <c r="B13" s="2">
        <v>90000</v>
      </c>
    </row>
    <row r="14" spans="1:2">
      <c r="A14" s="1">
        <v>1950</v>
      </c>
      <c r="B14" s="2">
        <v>600000</v>
      </c>
    </row>
    <row r="15" spans="1:2">
      <c r="A15" s="1">
        <v>1956</v>
      </c>
      <c r="B15" s="2">
        <v>1000000</v>
      </c>
    </row>
    <row r="16" spans="1:2">
      <c r="A16" s="1">
        <v>1958</v>
      </c>
      <c r="B16" s="2">
        <v>10000000</v>
      </c>
    </row>
    <row r="17" spans="1:2">
      <c r="A17" s="1">
        <v>1960</v>
      </c>
      <c r="B17" s="2">
        <v>80000000</v>
      </c>
    </row>
    <row r="18" spans="1:2">
      <c r="A18" s="1">
        <v>1964</v>
      </c>
      <c r="B18" s="2">
        <v>150000000</v>
      </c>
    </row>
    <row r="19" spans="1:2">
      <c r="A19" s="1">
        <v>1972</v>
      </c>
      <c r="B19" s="2">
        <v>600000000</v>
      </c>
    </row>
    <row r="20" spans="1:2">
      <c r="A20" s="1">
        <v>1976</v>
      </c>
      <c r="B20" s="2">
        <v>13000000000</v>
      </c>
    </row>
    <row r="21" spans="1:2">
      <c r="A21" s="1">
        <v>1992</v>
      </c>
      <c r="B21" s="2">
        <v>80000000000</v>
      </c>
    </row>
    <row r="22" spans="1:2">
      <c r="A22" s="1">
        <v>1993</v>
      </c>
      <c r="B22" s="2">
        <v>800000000000</v>
      </c>
    </row>
    <row r="23" spans="1:2">
      <c r="A23" s="1">
        <v>1997</v>
      </c>
      <c r="B23" s="2">
        <v>4000000000000</v>
      </c>
    </row>
    <row r="24" spans="1:2">
      <c r="A24" s="1">
        <v>2001</v>
      </c>
      <c r="B24" s="2">
        <v>9000000000000</v>
      </c>
    </row>
    <row r="25" spans="1:2">
      <c r="A25" s="1">
        <v>2002</v>
      </c>
      <c r="B25" s="2">
        <v>1000000000000000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sourcedata_mechanical</vt:lpstr>
      <vt:lpstr>sourcedata_all</vt:lpstr>
      <vt:lpstr>sourcedata _nd_orig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2011-12-06T17:45:05Z</dcterms:created>
  <dcterms:modified xsi:type="dcterms:W3CDTF">2013-11-18T16:13:10Z</dcterms:modified>
</cp:coreProperties>
</file>