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20" yWindow="90" windowWidth="18915" windowHeight="9240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" sheetId="1" r:id="rId7"/>
    <sheet name="w_kg elec_mot_orig" sheetId="2" r:id="rId8"/>
  </sheets>
  <calcPr calcId="125725" concurrentCalc="0"/>
</workbook>
</file>

<file path=xl/calcChain.xml><?xml version="1.0" encoding="utf-8"?>
<calcChain xmlns="http://schemas.openxmlformats.org/spreadsheetml/2006/main">
  <c r="E13" i="8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20" i="7"/>
  <c r="F18"/>
  <c r="F17"/>
  <c r="F19"/>
  <c r="F16"/>
  <c r="F15"/>
  <c r="E18"/>
  <c r="E17"/>
  <c r="E19"/>
  <c r="E16"/>
  <c r="E15"/>
  <c r="D18"/>
  <c r="D17"/>
  <c r="D19"/>
  <c r="D16"/>
  <c r="D15"/>
  <c r="C18"/>
  <c r="C17"/>
  <c r="C19"/>
  <c r="C16"/>
  <c r="C15"/>
  <c r="B19"/>
  <c r="B18"/>
  <c r="B17"/>
  <c r="B16"/>
  <c r="B15"/>
  <c r="BD26"/>
  <c r="BD25"/>
  <c r="BD24"/>
  <c r="BD23"/>
  <c r="BD22"/>
  <c r="BD21"/>
  <c r="BD20"/>
  <c r="BD19"/>
  <c r="BD18"/>
  <c r="BD17"/>
  <c r="BD16"/>
  <c r="BD15"/>
  <c r="BD14"/>
  <c r="BD13"/>
  <c r="BD12"/>
  <c r="BD11"/>
  <c r="BD10"/>
  <c r="BD9"/>
  <c r="BD8"/>
  <c r="BD7"/>
  <c r="BH1"/>
  <c r="BG1"/>
  <c r="BG2" a="1"/>
  <c r="BG2"/>
  <c r="BH2"/>
  <c r="BG3"/>
  <c r="BH3"/>
  <c r="BG4"/>
  <c r="BH4"/>
  <c r="BG5"/>
  <c r="BH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2" a="1"/>
  <c r="BC4"/>
  <c r="BD1"/>
  <c r="BC2"/>
  <c r="BC1"/>
  <c r="BD2"/>
  <c r="BC3"/>
  <c r="BD3"/>
  <c r="BD4"/>
  <c r="BC5"/>
  <c r="BD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1" i="6"/>
  <c r="F9"/>
  <c r="F8"/>
  <c r="F10"/>
  <c r="F7"/>
  <c r="F6"/>
  <c r="E9"/>
  <c r="E8"/>
  <c r="E10"/>
  <c r="E7"/>
  <c r="E6"/>
  <c r="D9"/>
  <c r="D8"/>
  <c r="D10"/>
  <c r="D7"/>
  <c r="D6"/>
  <c r="C9"/>
  <c r="C8"/>
  <c r="C10"/>
  <c r="C7"/>
  <c r="C6"/>
  <c r="B10"/>
  <c r="B9"/>
  <c r="B8"/>
  <c r="B7"/>
  <c r="B6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X1"/>
  <c r="W1"/>
  <c r="W2" a="1"/>
  <c r="W2"/>
  <c r="X2"/>
  <c r="W3"/>
  <c r="X3"/>
  <c r="W4"/>
  <c r="X4"/>
  <c r="W5"/>
  <c r="X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2" a="1"/>
  <c r="S4"/>
  <c r="T1"/>
  <c r="S2"/>
  <c r="S1"/>
  <c r="T2"/>
  <c r="S3"/>
  <c r="T3"/>
  <c r="T4"/>
  <c r="S5"/>
  <c r="T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8" i="5"/>
  <c r="F16"/>
  <c r="F15"/>
  <c r="F17"/>
  <c r="F14"/>
  <c r="F13"/>
  <c r="E16"/>
  <c r="E15"/>
  <c r="E17"/>
  <c r="E14"/>
  <c r="E13"/>
  <c r="D16"/>
  <c r="D15"/>
  <c r="D17"/>
  <c r="D14"/>
  <c r="D13"/>
  <c r="C16"/>
  <c r="C15"/>
  <c r="C17"/>
  <c r="C14"/>
  <c r="C13"/>
  <c r="B17"/>
  <c r="B16"/>
  <c r="B15"/>
  <c r="B14"/>
  <c r="B13"/>
  <c r="AV26"/>
  <c r="AV25"/>
  <c r="AV24"/>
  <c r="AV23"/>
  <c r="AV22"/>
  <c r="AV21"/>
  <c r="AV20"/>
  <c r="AV19"/>
  <c r="AV18"/>
  <c r="AV17"/>
  <c r="AV16"/>
  <c r="AV15"/>
  <c r="AV14"/>
  <c r="AV13"/>
  <c r="AV12"/>
  <c r="AV11"/>
  <c r="AV10"/>
  <c r="AV9"/>
  <c r="AV8"/>
  <c r="AV7"/>
  <c r="AZ1"/>
  <c r="AY1"/>
  <c r="AY2" a="1"/>
  <c r="AY2"/>
  <c r="AZ2"/>
  <c r="AY3"/>
  <c r="AZ3"/>
  <c r="AY4"/>
  <c r="AZ4"/>
  <c r="AY5"/>
  <c r="AZ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2" a="1"/>
  <c r="AU4"/>
  <c r="AV1"/>
  <c r="AU2"/>
  <c r="AU1"/>
  <c r="AV2"/>
  <c r="AU3"/>
  <c r="AV3"/>
  <c r="AV4"/>
  <c r="AU5"/>
  <c r="AV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1" i="4"/>
  <c r="F9"/>
  <c r="F8"/>
  <c r="F10"/>
  <c r="F7"/>
  <c r="F6"/>
  <c r="E9"/>
  <c r="E8"/>
  <c r="E10"/>
  <c r="E7"/>
  <c r="E6"/>
  <c r="D9"/>
  <c r="D8"/>
  <c r="D10"/>
  <c r="D7"/>
  <c r="D6"/>
  <c r="C9"/>
  <c r="C8"/>
  <c r="C10"/>
  <c r="C7"/>
  <c r="C6"/>
  <c r="B10"/>
  <c r="B9"/>
  <c r="B8"/>
  <c r="B7"/>
  <c r="B6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X1"/>
  <c r="W1"/>
  <c r="W2" a="1"/>
  <c r="W2"/>
  <c r="X2"/>
  <c r="W3"/>
  <c r="X3"/>
  <c r="W4"/>
  <c r="X4"/>
  <c r="W5"/>
  <c r="X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2" a="1"/>
  <c r="S4"/>
  <c r="T1"/>
  <c r="S2"/>
  <c r="S1"/>
  <c r="T2"/>
  <c r="S3"/>
  <c r="T3"/>
  <c r="T4"/>
  <c r="S5"/>
  <c r="T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D108" i="2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E23"/>
  <c r="G2"/>
  <c r="D23"/>
  <c r="D22"/>
  <c r="D21"/>
  <c r="D20"/>
  <c r="D19"/>
  <c r="D18"/>
  <c r="D17"/>
  <c r="D16"/>
  <c r="D15"/>
  <c r="D14"/>
  <c r="D13"/>
  <c r="D12"/>
  <c r="E11"/>
  <c r="D11"/>
  <c r="E10"/>
  <c r="D10"/>
  <c r="E9"/>
  <c r="D9"/>
  <c r="E8"/>
  <c r="D8"/>
  <c r="G5"/>
</calcChain>
</file>

<file path=xl/sharedStrings.xml><?xml version="1.0" encoding="utf-8"?>
<sst xmlns="http://schemas.openxmlformats.org/spreadsheetml/2006/main" count="796" uniqueCount="65">
  <si>
    <t>Ref year</t>
  </si>
  <si>
    <t>Ref val, mbits/cc</t>
  </si>
  <si>
    <t>separation unit (yrs)</t>
  </si>
  <si>
    <t>non-dominated points</t>
  </si>
  <si>
    <t>Graph serial # (n)</t>
  </si>
  <si>
    <t>years offset</t>
  </si>
  <si>
    <t>ele motor</t>
  </si>
  <si>
    <t>combined</t>
  </si>
  <si>
    <t>Year</t>
  </si>
  <si>
    <t>W/kg</t>
  </si>
  <si>
    <t>w/kg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</si>
  <si>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</si>
  <si>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</si>
  <si>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</si>
  <si>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</si>
  <si>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</si>
  <si>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</si>
  <si>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</si>
  <si>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</si>
  <si>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</si>
  <si>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2008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</si>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</sst>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0" fillId="0" borderId="0" applyFont="0" applyFill="0" applyBorder="0" applyAlignment="0" applyProtection="0"/>
    <xf numFmtId="0" fontId="11" fillId="4" borderId="3" applyNumberFormat="0" applyAlignment="0" applyProtection="0"/>
    <xf numFmtId="0" fontId="12" fillId="5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1" fillId="4" borderId="3" xfId="2"/>
    <xf numFmtId="0" fontId="12" fillId="5" borderId="4" xfId="3"/>
    <xf numFmtId="164" fontId="11" fillId="4" borderId="3" xfId="2" applyNumberFormat="1"/>
    <xf numFmtId="2" fontId="12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W/kg_elec_mot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14697550306211724"/>
                  <c:y val="-3.5906969962088071E-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'w_kg elec_mot_orig'!$A$8:$A$108</c:f>
              <c:numCache>
                <c:formatCode>General</c:formatCode>
                <c:ptCount val="101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1922</c:v>
                </c:pt>
                <c:pt idx="13">
                  <c:v>1923</c:v>
                </c:pt>
                <c:pt idx="14">
                  <c:v>1925</c:v>
                </c:pt>
                <c:pt idx="15">
                  <c:v>1929</c:v>
                </c:pt>
                <c:pt idx="16">
                  <c:v>1931</c:v>
                </c:pt>
                <c:pt idx="17">
                  <c:v>1932</c:v>
                </c:pt>
                <c:pt idx="18">
                  <c:v>1933</c:v>
                </c:pt>
                <c:pt idx="19">
                  <c:v>1934</c:v>
                </c:pt>
                <c:pt idx="20">
                  <c:v>1935</c:v>
                </c:pt>
                <c:pt idx="21">
                  <c:v>1936</c:v>
                </c:pt>
                <c:pt idx="22">
                  <c:v>1937</c:v>
                </c:pt>
                <c:pt idx="23">
                  <c:v>1938</c:v>
                </c:pt>
                <c:pt idx="24">
                  <c:v>1939</c:v>
                </c:pt>
                <c:pt idx="25">
                  <c:v>1940</c:v>
                </c:pt>
                <c:pt idx="26">
                  <c:v>1941</c:v>
                </c:pt>
                <c:pt idx="27">
                  <c:v>1942</c:v>
                </c:pt>
                <c:pt idx="28">
                  <c:v>1946</c:v>
                </c:pt>
                <c:pt idx="29">
                  <c:v>1947</c:v>
                </c:pt>
                <c:pt idx="30">
                  <c:v>1948</c:v>
                </c:pt>
                <c:pt idx="31">
                  <c:v>1949</c:v>
                </c:pt>
                <c:pt idx="32">
                  <c:v>1950</c:v>
                </c:pt>
                <c:pt idx="33">
                  <c:v>1951</c:v>
                </c:pt>
                <c:pt idx="34">
                  <c:v>1952</c:v>
                </c:pt>
                <c:pt idx="35">
                  <c:v>1953</c:v>
                </c:pt>
                <c:pt idx="36">
                  <c:v>1954</c:v>
                </c:pt>
                <c:pt idx="37">
                  <c:v>1955</c:v>
                </c:pt>
                <c:pt idx="38">
                  <c:v>1956</c:v>
                </c:pt>
                <c:pt idx="39">
                  <c:v>1957</c:v>
                </c:pt>
                <c:pt idx="40">
                  <c:v>1958</c:v>
                </c:pt>
                <c:pt idx="41">
                  <c:v>1959</c:v>
                </c:pt>
                <c:pt idx="42">
                  <c:v>1960</c:v>
                </c:pt>
                <c:pt idx="43">
                  <c:v>1961</c:v>
                </c:pt>
                <c:pt idx="44">
                  <c:v>1962</c:v>
                </c:pt>
                <c:pt idx="45">
                  <c:v>1963</c:v>
                </c:pt>
                <c:pt idx="46">
                  <c:v>1964</c:v>
                </c:pt>
                <c:pt idx="47">
                  <c:v>1965</c:v>
                </c:pt>
                <c:pt idx="48">
                  <c:v>1966</c:v>
                </c:pt>
                <c:pt idx="49">
                  <c:v>1967</c:v>
                </c:pt>
                <c:pt idx="50">
                  <c:v>1968</c:v>
                </c:pt>
                <c:pt idx="51">
                  <c:v>1969</c:v>
                </c:pt>
                <c:pt idx="52">
                  <c:v>1970</c:v>
                </c:pt>
                <c:pt idx="53">
                  <c:v>1971</c:v>
                </c:pt>
                <c:pt idx="54">
                  <c:v>1972</c:v>
                </c:pt>
                <c:pt idx="55">
                  <c:v>1973</c:v>
                </c:pt>
                <c:pt idx="56">
                  <c:v>1973</c:v>
                </c:pt>
                <c:pt idx="57">
                  <c:v>1974</c:v>
                </c:pt>
                <c:pt idx="58">
                  <c:v>1975</c:v>
                </c:pt>
                <c:pt idx="59">
                  <c:v>1976</c:v>
                </c:pt>
                <c:pt idx="60">
                  <c:v>1976</c:v>
                </c:pt>
                <c:pt idx="61">
                  <c:v>1977</c:v>
                </c:pt>
                <c:pt idx="62">
                  <c:v>1978</c:v>
                </c:pt>
                <c:pt idx="63">
                  <c:v>1979</c:v>
                </c:pt>
                <c:pt idx="64">
                  <c:v>1980</c:v>
                </c:pt>
                <c:pt idx="65">
                  <c:v>1981</c:v>
                </c:pt>
                <c:pt idx="66">
                  <c:v>1982</c:v>
                </c:pt>
                <c:pt idx="67">
                  <c:v>1982</c:v>
                </c:pt>
                <c:pt idx="68">
                  <c:v>1982</c:v>
                </c:pt>
                <c:pt idx="69">
                  <c:v>1983</c:v>
                </c:pt>
                <c:pt idx="70">
                  <c:v>1983</c:v>
                </c:pt>
                <c:pt idx="71">
                  <c:v>1984</c:v>
                </c:pt>
                <c:pt idx="72">
                  <c:v>1985</c:v>
                </c:pt>
                <c:pt idx="73">
                  <c:v>1986</c:v>
                </c:pt>
                <c:pt idx="74">
                  <c:v>1986</c:v>
                </c:pt>
                <c:pt idx="75">
                  <c:v>1986</c:v>
                </c:pt>
                <c:pt idx="76">
                  <c:v>1986</c:v>
                </c:pt>
                <c:pt idx="77">
                  <c:v>1987</c:v>
                </c:pt>
                <c:pt idx="78">
                  <c:v>1987</c:v>
                </c:pt>
                <c:pt idx="79">
                  <c:v>1990</c:v>
                </c:pt>
                <c:pt idx="80">
                  <c:v>1990</c:v>
                </c:pt>
                <c:pt idx="81">
                  <c:v>1991</c:v>
                </c:pt>
                <c:pt idx="82">
                  <c:v>1993</c:v>
                </c:pt>
                <c:pt idx="83">
                  <c:v>1994</c:v>
                </c:pt>
                <c:pt idx="84">
                  <c:v>1995</c:v>
                </c:pt>
                <c:pt idx="85">
                  <c:v>1996</c:v>
                </c:pt>
                <c:pt idx="86">
                  <c:v>1996</c:v>
                </c:pt>
                <c:pt idx="87">
                  <c:v>1996</c:v>
                </c:pt>
                <c:pt idx="88">
                  <c:v>1996</c:v>
                </c:pt>
                <c:pt idx="89">
                  <c:v>1997</c:v>
                </c:pt>
                <c:pt idx="90">
                  <c:v>1998</c:v>
                </c:pt>
                <c:pt idx="91">
                  <c:v>1998</c:v>
                </c:pt>
                <c:pt idx="92">
                  <c:v>1998</c:v>
                </c:pt>
                <c:pt idx="93">
                  <c:v>1998</c:v>
                </c:pt>
                <c:pt idx="94">
                  <c:v>1998</c:v>
                </c:pt>
                <c:pt idx="95">
                  <c:v>1999</c:v>
                </c:pt>
                <c:pt idx="96">
                  <c:v>1999</c:v>
                </c:pt>
                <c:pt idx="97">
                  <c:v>2000</c:v>
                </c:pt>
                <c:pt idx="98">
                  <c:v>2001</c:v>
                </c:pt>
                <c:pt idx="99">
                  <c:v>2002</c:v>
                </c:pt>
                <c:pt idx="100">
                  <c:v>2002</c:v>
                </c:pt>
              </c:numCache>
            </c:numRef>
          </c:xVal>
          <c:yVal>
            <c:numRef>
              <c:f>'w_kg elec_mot_orig'!$B$8:$B$108</c:f>
              <c:numCache>
                <c:formatCode>General</c:formatCode>
                <c:ptCount val="101"/>
                <c:pt idx="0">
                  <c:v>9.4</c:v>
                </c:pt>
                <c:pt idx="1">
                  <c:v>18.5</c:v>
                </c:pt>
                <c:pt idx="2">
                  <c:v>26.9</c:v>
                </c:pt>
                <c:pt idx="3">
                  <c:v>136.30000000000001</c:v>
                </c:pt>
                <c:pt idx="13">
                  <c:v>100.8</c:v>
                </c:pt>
                <c:pt idx="15">
                  <c:v>162.12</c:v>
                </c:pt>
                <c:pt idx="25">
                  <c:v>217.12</c:v>
                </c:pt>
                <c:pt idx="46">
                  <c:v>258.3</c:v>
                </c:pt>
                <c:pt idx="48">
                  <c:v>259.10000000000002</c:v>
                </c:pt>
                <c:pt idx="63">
                  <c:v>256.39999999999998</c:v>
                </c:pt>
                <c:pt idx="64">
                  <c:v>312.5</c:v>
                </c:pt>
                <c:pt idx="79">
                  <c:v>429.78</c:v>
                </c:pt>
                <c:pt idx="82">
                  <c:v>737</c:v>
                </c:pt>
              </c:numCache>
            </c:numRef>
          </c:yVal>
        </c:ser>
        <c:dLbls/>
        <c:axId val="80347520"/>
        <c:axId val="80349056"/>
      </c:scatterChart>
      <c:valAx>
        <c:axId val="80347520"/>
        <c:scaling>
          <c:orientation val="minMax"/>
        </c:scaling>
        <c:axPos val="b"/>
        <c:majorGridlines/>
        <c:numFmt formatCode="General" sourceLinked="1"/>
        <c:tickLblPos val="nextTo"/>
        <c:crossAx val="80349056"/>
        <c:crosses val="autoZero"/>
        <c:crossBetween val="midCat"/>
      </c:valAx>
      <c:valAx>
        <c:axId val="80349056"/>
        <c:scaling>
          <c:logBase val="10"/>
          <c:orientation val="minMax"/>
        </c:scaling>
        <c:axPos val="l"/>
        <c:majorGridlines/>
        <c:numFmt formatCode="0.E+00" sourceLinked="0"/>
        <c:tickLblPos val="nextTo"/>
        <c:crossAx val="8034752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15</xdr:col>
      <xdr:colOff>304800</xdr:colOff>
      <xdr:row>21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53</v>
      </c>
      <c r="B2" s="31">
        <f>PRMallall!G1</f>
        <v>2.9288823948540189E-2</v>
      </c>
      <c r="C2" s="31">
        <f>PRMallND!G1</f>
        <v>3.0543052256643187E-2</v>
      </c>
      <c r="D2" s="31">
        <f>PRM70all!G1</f>
        <v>6.1443043103973437E-2</v>
      </c>
      <c r="E2" s="31">
        <f>PRM70ND!G1</f>
        <v>6.1443043103973437E-2</v>
      </c>
    </row>
    <row r="3" spans="1:5">
      <c r="A3" t="s">
        <v>48</v>
      </c>
      <c r="B3">
        <f>PRMallall!B20</f>
        <v>13</v>
      </c>
      <c r="C3">
        <f>PRMallND!B18</f>
        <v>11</v>
      </c>
      <c r="D3">
        <f>PRM70all!B11</f>
        <v>4</v>
      </c>
      <c r="E3">
        <f>PRM70ND!B11</f>
        <v>4</v>
      </c>
    </row>
    <row r="4" spans="1:5">
      <c r="A4" t="s">
        <v>22</v>
      </c>
      <c r="B4" s="30">
        <f>PRMallall!H1</f>
        <v>0.82654360892151568</v>
      </c>
      <c r="C4" s="30">
        <f>PRMallND!H1</f>
        <v>0.83719922607971642</v>
      </c>
      <c r="D4" s="30">
        <f>PRM70all!H1</f>
        <v>0.88260625979233975</v>
      </c>
      <c r="E4" s="30">
        <f>PRM70ND!H1</f>
        <v>0.88260625979233975</v>
      </c>
    </row>
    <row r="5" spans="1:5">
      <c r="A5" t="s">
        <v>54</v>
      </c>
      <c r="B5" s="31">
        <f>PRMallall!H16</f>
        <v>8.858903702959383E-3</v>
      </c>
      <c r="C5" s="31">
        <f>PRMallND!H16</f>
        <v>1.0102001038684938E-2</v>
      </c>
      <c r="D5" s="31">
        <f>PRM70all!H16</f>
        <v>6.7552217616556498E-2</v>
      </c>
      <c r="E5" s="31">
        <f>PRM70ND!H16</f>
        <v>6.7552217616556498E-2</v>
      </c>
    </row>
    <row r="6" spans="1:5">
      <c r="A6" t="s">
        <v>55</v>
      </c>
      <c r="B6" s="31">
        <f>PRMallall!H26</f>
        <v>4.1156861143415591E-3</v>
      </c>
      <c r="C6" s="31">
        <f>PRMallND!H26</f>
        <v>4.6103898698491939E-3</v>
      </c>
      <c r="D6" s="31">
        <f>PRM70all!H26</f>
        <v>1.9691325731261464E-2</v>
      </c>
      <c r="E6" s="31">
        <f>PRM70ND!H26</f>
        <v>1.9691325731261464E-2</v>
      </c>
    </row>
    <row r="7" spans="1:5">
      <c r="A7" t="s">
        <v>56</v>
      </c>
      <c r="B7" s="31">
        <f>SUM(B5:B6)/3</f>
        <v>4.3248632724336477E-3</v>
      </c>
      <c r="C7" s="31">
        <f>SUM(C5:C6)/3</f>
        <v>4.9041303028447107E-3</v>
      </c>
      <c r="D7" s="31">
        <f>SUM(D5:D6)/3</f>
        <v>2.9081181115939322E-2</v>
      </c>
      <c r="E7" s="31">
        <f>SUM(E5:E6)/3</f>
        <v>2.9081181115939322E-2</v>
      </c>
    </row>
    <row r="8" spans="1:5">
      <c r="A8" t="s">
        <v>57</v>
      </c>
      <c r="B8" s="32">
        <f>B7/B2</f>
        <v>0.14766257873762142</v>
      </c>
      <c r="C8" s="32">
        <f>C7/C2</f>
        <v>0.16056451272901354</v>
      </c>
      <c r="D8" s="32">
        <f>D7/D2</f>
        <v>0.47330307300581409</v>
      </c>
      <c r="E8" s="32">
        <f>E7/E2</f>
        <v>0.47330307300581409</v>
      </c>
    </row>
    <row r="9" spans="1:5">
      <c r="A9" t="s">
        <v>58</v>
      </c>
      <c r="B9" s="31">
        <f>PRMallall!B15</f>
        <v>2.9237684925519057E-2</v>
      </c>
      <c r="C9" s="31">
        <f>PRMallND!B13</f>
        <v>3.0486608844646258E-2</v>
      </c>
      <c r="D9" s="31">
        <f>PRM70all!B6</f>
        <v>5.9345654359374389E-2</v>
      </c>
      <c r="E9" s="31">
        <f>PRM70ND!B6</f>
        <v>5.9345654359374389E-2</v>
      </c>
    </row>
    <row r="10" spans="1:5">
      <c r="A10" t="s">
        <v>59</v>
      </c>
      <c r="B10" s="31">
        <f>PRMallall!B16</f>
        <v>1.5120262589428356E-3</v>
      </c>
      <c r="C10" s="31">
        <f>PRMallND!B14</f>
        <v>1.7287651172638496E-3</v>
      </c>
      <c r="D10" s="31">
        <f>PRM70all!B7</f>
        <v>1.3687020414198567E-2</v>
      </c>
      <c r="E10" s="31">
        <f>PRM70ND!B7</f>
        <v>1.3687020414198567E-2</v>
      </c>
    </row>
    <row r="11" spans="1:5">
      <c r="A11" t="s">
        <v>61</v>
      </c>
      <c r="B11" s="31">
        <f>PRMallall!B18</f>
        <v>3.2070183788812927E-2</v>
      </c>
      <c r="C11" s="31">
        <f>PRMallND!B16</f>
        <v>3.358856465381628E-2</v>
      </c>
      <c r="D11" s="31">
        <f>PRM70all!B9</f>
        <v>7.1403110883324697E-2</v>
      </c>
      <c r="E11" s="31">
        <f>PRM70ND!B9</f>
        <v>7.1403110883324697E-2</v>
      </c>
    </row>
    <row r="12" spans="1:5">
      <c r="A12" t="s">
        <v>60</v>
      </c>
      <c r="B12" s="31">
        <f>PRMallall!B17</f>
        <v>2.557536767967215E-2</v>
      </c>
      <c r="C12" s="31">
        <f>PRMallND!B15</f>
        <v>2.6711929409815829E-2</v>
      </c>
      <c r="D12" s="31">
        <f>PRM70all!B8</f>
        <v>4.0839808665749641E-2</v>
      </c>
      <c r="E12" s="31">
        <f>PRM70ND!B8</f>
        <v>4.0839808665749641E-2</v>
      </c>
    </row>
    <row r="13" spans="1:5">
      <c r="A13" t="s">
        <v>62</v>
      </c>
      <c r="B13">
        <f>PRMallall!E19</f>
        <v>112</v>
      </c>
      <c r="C13">
        <f>PRMallND!E17</f>
        <v>112</v>
      </c>
      <c r="D13">
        <f>PRM70all!E10</f>
        <v>14</v>
      </c>
      <c r="E13">
        <f>PRM70ND!E10</f>
        <v>14</v>
      </c>
    </row>
    <row r="14" spans="1:5">
      <c r="A14" t="s">
        <v>63</v>
      </c>
    </row>
    <row r="15" spans="1:5">
      <c r="A1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X26"/>
  <sheetViews>
    <sheetView workbookViewId="0">
      <selection activeCell="F1" sqref="F1"/>
    </sheetView>
  </sheetViews>
  <sheetFormatPr defaultRowHeight="15"/>
  <sheetData>
    <row r="1" spans="1:24" ht="16.5" thickTop="1" thickBot="1">
      <c r="B1" s="18" t="s">
        <v>21</v>
      </c>
      <c r="C1" s="18" t="s">
        <v>22</v>
      </c>
      <c r="D1" s="18" t="s">
        <v>23</v>
      </c>
      <c r="E1" s="18" t="s">
        <v>8</v>
      </c>
      <c r="F1" s="18" t="s">
        <v>9</v>
      </c>
      <c r="G1" s="23">
        <f>LN(G2)</f>
        <v>6.1443043103973437E-2</v>
      </c>
      <c r="H1" s="24">
        <f>G4</f>
        <v>0.88260625979233975</v>
      </c>
      <c r="I1" t="s">
        <v>8</v>
      </c>
      <c r="J1" t="s">
        <v>9</v>
      </c>
      <c r="K1" s="25">
        <f>LN(K2)</f>
        <v>5.7404379974646674E-2</v>
      </c>
      <c r="L1" s="26">
        <f>K4</f>
        <v>0.81173779543277425</v>
      </c>
      <c r="M1" t="s">
        <v>8</v>
      </c>
      <c r="N1" t="s">
        <v>9</v>
      </c>
      <c r="O1" s="25">
        <f>LN(O2)</f>
        <v>6.773531791377653E-2</v>
      </c>
      <c r="P1" s="26">
        <f>O4</f>
        <v>0.89430476754089638</v>
      </c>
      <c r="Q1" t="s">
        <v>8</v>
      </c>
      <c r="R1" t="s">
        <v>9</v>
      </c>
      <c r="S1" s="25">
        <f>LN(S2)</f>
        <v>7.1403110883324697E-2</v>
      </c>
      <c r="T1" s="26">
        <f>S4</f>
        <v>0.98725577056435909</v>
      </c>
      <c r="U1" t="s">
        <v>8</v>
      </c>
      <c r="V1" t="s">
        <v>9</v>
      </c>
      <c r="W1" s="25">
        <f>LN(W2)</f>
        <v>4.0839808665749641E-2</v>
      </c>
      <c r="X1" s="26">
        <f>W4</f>
        <v>0.90862206767429787</v>
      </c>
    </row>
    <row r="2" spans="1:24" ht="15.75" thickTop="1">
      <c r="B2">
        <v>5.7404379974646674E-2</v>
      </c>
      <c r="C2" s="27">
        <v>0.81173779543277425</v>
      </c>
      <c r="D2">
        <v>4.3117406241937113</v>
      </c>
      <c r="E2">
        <v>1979</v>
      </c>
      <c r="F2">
        <v>256.39999999999998</v>
      </c>
      <c r="G2">
        <f t="array" ref="G2:H6">LOGEST(F2:F5,E2:E5,TRUE, TRUE)</f>
        <v>1.0633699285534757</v>
      </c>
      <c r="H2">
        <v>4.1619295206745875E-51</v>
      </c>
      <c r="I2">
        <v>1980</v>
      </c>
      <c r="J2">
        <v>312.5</v>
      </c>
      <c r="K2">
        <f t="array" ref="K2:L6">LOGEST(J2:J4,I2:I4,TRUE, TRUE)</f>
        <v>1.0590839961743097</v>
      </c>
      <c r="L2">
        <v>1.2937548302106968E-47</v>
      </c>
      <c r="M2">
        <v>1979</v>
      </c>
      <c r="N2">
        <v>256.39999999999998</v>
      </c>
      <c r="O2">
        <f t="array" ref="O2:P6">LOGEST(N2:N4,M2:M4,TRUE, TRUE)</f>
        <v>1.070082039445678</v>
      </c>
      <c r="P2">
        <v>1.49627212196235E-56</v>
      </c>
      <c r="Q2">
        <v>1979</v>
      </c>
      <c r="R2">
        <v>256.39999999999998</v>
      </c>
      <c r="S2">
        <f t="array" ref="S2:T6">LOGEST(R2:R4,Q2:Q4,TRUE, TRUE)</f>
        <v>1.0740140853839673</v>
      </c>
      <c r="T2">
        <v>1.1657820969163009E-59</v>
      </c>
      <c r="U2">
        <v>1979</v>
      </c>
      <c r="V2">
        <v>256.39999999999998</v>
      </c>
      <c r="W2">
        <f t="array" ref="W2:X6">LOGEST(V2:V4,U2:U4,TRUE, TRUE)</f>
        <v>1.0416852232335077</v>
      </c>
      <c r="X2">
        <v>2.192055524564332E-33</v>
      </c>
    </row>
    <row r="3" spans="1:24">
      <c r="B3">
        <v>6.773531791377653E-2</v>
      </c>
      <c r="C3" s="27">
        <v>0.89430476754089638</v>
      </c>
      <c r="D3">
        <v>8.4611646782358658</v>
      </c>
      <c r="E3">
        <v>1980</v>
      </c>
      <c r="F3">
        <v>312.5</v>
      </c>
      <c r="G3">
        <v>1.5845162128957167E-2</v>
      </c>
      <c r="H3">
        <v>31.46071804237436</v>
      </c>
      <c r="I3">
        <v>1990</v>
      </c>
      <c r="J3">
        <v>429.78</v>
      </c>
      <c r="K3">
        <v>2.7645135100022925E-2</v>
      </c>
      <c r="L3">
        <v>54.949528339909172</v>
      </c>
      <c r="M3">
        <v>1990</v>
      </c>
      <c r="N3">
        <v>429.78</v>
      </c>
      <c r="O3">
        <v>2.3286279163971427E-2</v>
      </c>
      <c r="P3">
        <v>46.277811005597336</v>
      </c>
      <c r="Q3">
        <v>1980</v>
      </c>
      <c r="R3">
        <v>312.5</v>
      </c>
      <c r="S3">
        <v>8.1125817052625782E-3</v>
      </c>
      <c r="T3">
        <v>16.095445246084683</v>
      </c>
      <c r="U3">
        <v>1980</v>
      </c>
      <c r="V3">
        <v>312.5</v>
      </c>
      <c r="W3">
        <v>1.2951280872857738E-2</v>
      </c>
      <c r="X3">
        <v>25.682470521665401</v>
      </c>
    </row>
    <row r="4" spans="1:24" ht="15.75" thickBot="1">
      <c r="B4">
        <v>7.1403110883324697E-2</v>
      </c>
      <c r="C4" s="27">
        <v>0.98725577056435909</v>
      </c>
      <c r="D4">
        <v>77.466886134627089</v>
      </c>
      <c r="E4">
        <v>1990</v>
      </c>
      <c r="F4">
        <v>429.78</v>
      </c>
      <c r="G4">
        <v>0.88260625979233975</v>
      </c>
      <c r="H4">
        <v>0.19341485276743312</v>
      </c>
      <c r="I4">
        <v>1993</v>
      </c>
      <c r="J4">
        <v>737</v>
      </c>
      <c r="K4">
        <v>0.81173779543277425</v>
      </c>
      <c r="L4">
        <v>0.26612182143158197</v>
      </c>
      <c r="M4">
        <v>1993</v>
      </c>
      <c r="N4">
        <v>737</v>
      </c>
      <c r="O4">
        <v>0.89430476754089638</v>
      </c>
      <c r="P4">
        <v>0.24274387044824669</v>
      </c>
      <c r="Q4">
        <v>1993</v>
      </c>
      <c r="R4">
        <v>737</v>
      </c>
      <c r="S4">
        <v>0.98725577056435909</v>
      </c>
      <c r="T4">
        <v>8.9606393716053834E-2</v>
      </c>
      <c r="U4">
        <v>1990</v>
      </c>
      <c r="V4">
        <v>429.78</v>
      </c>
      <c r="W4">
        <v>0.90862206767429787</v>
      </c>
      <c r="X4">
        <v>0.11141113069315001</v>
      </c>
    </row>
    <row r="5" spans="1:24" ht="16.5" thickTop="1" thickBot="1">
      <c r="B5">
        <v>4.0839808665749641E-2</v>
      </c>
      <c r="C5" s="27">
        <v>0.90862206767429787</v>
      </c>
      <c r="D5">
        <v>9.9435612576093249</v>
      </c>
      <c r="E5">
        <v>1993</v>
      </c>
      <c r="F5">
        <v>737</v>
      </c>
      <c r="G5">
        <v>15.036683527266073</v>
      </c>
      <c r="H5">
        <v>2</v>
      </c>
      <c r="K5" s="24">
        <v>4.3117406241937113</v>
      </c>
      <c r="L5">
        <v>1</v>
      </c>
      <c r="O5" s="24">
        <v>8.4611646782358658</v>
      </c>
      <c r="P5">
        <v>1</v>
      </c>
      <c r="S5" s="24">
        <v>77.466886134627089</v>
      </c>
      <c r="T5">
        <v>1</v>
      </c>
      <c r="W5" s="24">
        <v>9.9435612576093249</v>
      </c>
      <c r="X5">
        <v>1</v>
      </c>
    </row>
    <row r="6" spans="1:24" ht="15.75" thickTop="1">
      <c r="A6" t="s">
        <v>43</v>
      </c>
      <c r="B6" s="18">
        <f>AVERAGE(B2:B5)</f>
        <v>5.9345654359374389E-2</v>
      </c>
      <c r="C6" s="18">
        <f>AVERAGE(C2:C5)</f>
        <v>0.9004801003030819</v>
      </c>
      <c r="D6" s="18">
        <f>AVERAGE(D2:D5)</f>
        <v>25.045838173666496</v>
      </c>
      <c r="E6" s="18">
        <f>AVERAGE(E2:E5)</f>
        <v>1985.5</v>
      </c>
      <c r="F6" s="18">
        <f>AVERAGE(F2:F5)</f>
        <v>433.91999999999996</v>
      </c>
      <c r="G6">
        <v>0.56251188433563271</v>
      </c>
      <c r="H6">
        <v>7.4818610542095654E-2</v>
      </c>
      <c r="K6">
        <v>0.30536102319868874</v>
      </c>
      <c r="L6">
        <v>7.0820823842062799E-2</v>
      </c>
      <c r="O6">
        <v>0.49857063115966838</v>
      </c>
      <c r="P6">
        <v>5.8924586640195176E-2</v>
      </c>
      <c r="S6">
        <v>0.6220053177455982</v>
      </c>
      <c r="T6">
        <v>8.0293057947964513E-3</v>
      </c>
      <c r="W6">
        <v>0.12342385791727296</v>
      </c>
      <c r="X6">
        <v>1.2412440042326152E-2</v>
      </c>
    </row>
    <row r="7" spans="1:24">
      <c r="A7" t="s">
        <v>44</v>
      </c>
      <c r="B7" s="18">
        <f>STDEV(B2:B5)</f>
        <v>1.3687020414198567E-2</v>
      </c>
      <c r="C7" s="18">
        <f>STDEV(C2:C5)</f>
        <v>7.1901877560987676E-2</v>
      </c>
      <c r="D7" s="18">
        <f>STDEV(D2:D5)</f>
        <v>35.028556129324429</v>
      </c>
      <c r="E7" s="18">
        <f>STDEV(E2:E5)</f>
        <v>7.047458170621991</v>
      </c>
      <c r="F7" s="18">
        <f>STDEV(F2:F5)</f>
        <v>214.57771925342124</v>
      </c>
      <c r="G7" t="s">
        <v>24</v>
      </c>
      <c r="H7">
        <f>TINV(0.0455,H5)</f>
        <v>4.5265507598681651</v>
      </c>
      <c r="K7" t="s">
        <v>24</v>
      </c>
      <c r="L7">
        <f>TINV(0.0455,L5)</f>
        <v>13.96781148509934</v>
      </c>
      <c r="O7" t="s">
        <v>24</v>
      </c>
      <c r="P7">
        <f>TINV(0.0455,P5)</f>
        <v>13.96781148509934</v>
      </c>
      <c r="S7" t="s">
        <v>24</v>
      </c>
      <c r="T7">
        <f>TINV(0.0455,T5)</f>
        <v>13.96781148509934</v>
      </c>
    </row>
    <row r="8" spans="1:24">
      <c r="A8" t="s">
        <v>45</v>
      </c>
      <c r="B8" s="18">
        <f>MIN(B2:B5)</f>
        <v>4.0839808665749641E-2</v>
      </c>
      <c r="C8" s="18">
        <f>MIN(C2:C5)</f>
        <v>0.81173779543277425</v>
      </c>
      <c r="D8" s="18">
        <f>MIN(D2:D5)</f>
        <v>4.3117406241937113</v>
      </c>
      <c r="E8" s="18">
        <f>MIN(E2:E5)</f>
        <v>1979</v>
      </c>
      <c r="F8" s="18">
        <f>MIN(F2:F5)</f>
        <v>256.39999999999998</v>
      </c>
      <c r="G8" t="s">
        <v>25</v>
      </c>
      <c r="H8">
        <f>H7*G3</f>
        <v>7.1723930675065342E-2</v>
      </c>
      <c r="K8" t="s">
        <v>25</v>
      </c>
      <c r="L8">
        <f>L7*K3</f>
        <v>0.3861420355572231</v>
      </c>
      <c r="O8" t="s">
        <v>25</v>
      </c>
      <c r="P8">
        <f>P7*O3</f>
        <v>0.32525835755174953</v>
      </c>
      <c r="S8" t="s">
        <v>25</v>
      </c>
      <c r="T8">
        <f>T7*S3</f>
        <v>0.11331501191657342</v>
      </c>
    </row>
    <row r="9" spans="1:24">
      <c r="A9" t="s">
        <v>46</v>
      </c>
      <c r="B9" s="18">
        <f>MAX(B2:B5)</f>
        <v>7.1403110883324697E-2</v>
      </c>
      <c r="C9" s="18">
        <f>MAX(C2:C5)</f>
        <v>0.98725577056435909</v>
      </c>
      <c r="D9" s="18">
        <f>MAX(D2:D5)</f>
        <v>77.466886134627089</v>
      </c>
      <c r="E9" s="18">
        <f>MAX(E2:E5)</f>
        <v>1993</v>
      </c>
      <c r="F9" s="18">
        <f>MAX(F2:F5)</f>
        <v>737</v>
      </c>
      <c r="G9" t="s">
        <v>26</v>
      </c>
      <c r="H9">
        <f>G2+H8</f>
        <v>1.1350938592285411</v>
      </c>
      <c r="K9" t="s">
        <v>26</v>
      </c>
      <c r="L9">
        <f>K2+L8</f>
        <v>1.4452260317315329</v>
      </c>
      <c r="O9" t="s">
        <v>26</v>
      </c>
      <c r="P9">
        <f>O2+P8</f>
        <v>1.3953403969974276</v>
      </c>
      <c r="S9" t="s">
        <v>26</v>
      </c>
      <c r="T9">
        <f>S2+T8</f>
        <v>1.1873290973005406</v>
      </c>
    </row>
    <row r="10" spans="1:24">
      <c r="A10" t="s">
        <v>47</v>
      </c>
      <c r="B10" s="18">
        <f>ABS(B9-B8)</f>
        <v>3.0563302217575056E-2</v>
      </c>
      <c r="C10" s="18">
        <f>ABS(C9-C8)</f>
        <v>0.17551797513158485</v>
      </c>
      <c r="D10" s="18">
        <f>ABS(D9-D8)</f>
        <v>73.155145510433371</v>
      </c>
      <c r="E10" s="18">
        <f>ABS(E9-E8)</f>
        <v>14</v>
      </c>
      <c r="F10" s="18">
        <f>ABS(F9-F8)</f>
        <v>480.6</v>
      </c>
      <c r="G10" t="s">
        <v>27</v>
      </c>
      <c r="H10">
        <f>G2-H8</f>
        <v>0.99164599787841035</v>
      </c>
      <c r="K10" t="s">
        <v>27</v>
      </c>
      <c r="L10">
        <f>K2-L8</f>
        <v>0.67294196061708655</v>
      </c>
      <c r="O10" t="s">
        <v>27</v>
      </c>
      <c r="P10">
        <f>O2-P8</f>
        <v>0.74482368189392845</v>
      </c>
      <c r="S10" t="s">
        <v>27</v>
      </c>
      <c r="T10">
        <f>S2-T8</f>
        <v>0.9606990734673938</v>
      </c>
    </row>
    <row r="11" spans="1:24">
      <c r="A11" t="s">
        <v>48</v>
      </c>
      <c r="B11" s="18">
        <f>COUNT(B2:B5)</f>
        <v>4</v>
      </c>
      <c r="G11" t="s">
        <v>28</v>
      </c>
      <c r="H11" s="28">
        <f>LN(G2)</f>
        <v>6.1443043103973437E-2</v>
      </c>
      <c r="K11" t="s">
        <v>28</v>
      </c>
      <c r="L11" s="28">
        <f>LN(K2)</f>
        <v>5.7404379974646674E-2</v>
      </c>
      <c r="O11" t="s">
        <v>28</v>
      </c>
      <c r="P11" s="28">
        <f>LN(O2)</f>
        <v>6.773531791377653E-2</v>
      </c>
      <c r="S11" t="s">
        <v>28</v>
      </c>
      <c r="T11" s="28">
        <f>LN(S2)</f>
        <v>7.1403110883324697E-2</v>
      </c>
    </row>
    <row r="12" spans="1:24">
      <c r="G12" t="s">
        <v>29</v>
      </c>
      <c r="H12" s="28">
        <f>LN(H9)</f>
        <v>0.12671534286983641</v>
      </c>
      <c r="K12" t="s">
        <v>29</v>
      </c>
      <c r="L12" s="28">
        <f>LN(L9)</f>
        <v>0.36826573267516127</v>
      </c>
      <c r="O12" t="s">
        <v>29</v>
      </c>
      <c r="P12" s="28">
        <f>LN(P9)</f>
        <v>0.33313839769173387</v>
      </c>
      <c r="S12" t="s">
        <v>29</v>
      </c>
      <c r="T12" s="28">
        <f>LN(T9)</f>
        <v>0.17170632850675843</v>
      </c>
    </row>
    <row r="13" spans="1:24">
      <c r="G13" t="s">
        <v>30</v>
      </c>
      <c r="H13" s="28">
        <f>LN(H10)</f>
        <v>-8.3890923632766127E-3</v>
      </c>
      <c r="K13" t="s">
        <v>30</v>
      </c>
      <c r="L13" s="28">
        <f>LN(L10)</f>
        <v>-0.39609619285257958</v>
      </c>
      <c r="O13" t="s">
        <v>30</v>
      </c>
      <c r="P13" s="28">
        <f>LN(P10)</f>
        <v>-0.29460775721176369</v>
      </c>
      <c r="S13" t="s">
        <v>30</v>
      </c>
      <c r="T13" s="28">
        <f>LN(T10)</f>
        <v>-4.0094058001806966E-2</v>
      </c>
    </row>
    <row r="14" spans="1:24">
      <c r="G14" t="s">
        <v>31</v>
      </c>
      <c r="H14" s="28">
        <f>H12-H11</f>
        <v>6.5272299765862962E-2</v>
      </c>
      <c r="K14" t="s">
        <v>31</v>
      </c>
      <c r="L14" s="28">
        <f>L12-L11</f>
        <v>0.31086135270051463</v>
      </c>
      <c r="O14" t="s">
        <v>31</v>
      </c>
      <c r="P14" s="28">
        <f>P12-P11</f>
        <v>0.26540307977795735</v>
      </c>
      <c r="S14" t="s">
        <v>31</v>
      </c>
      <c r="T14" s="28">
        <f>T12-T11</f>
        <v>0.10030321762343374</v>
      </c>
    </row>
    <row r="15" spans="1:24">
      <c r="G15" t="s">
        <v>32</v>
      </c>
      <c r="H15" s="28">
        <f>H11-H13</f>
        <v>6.9832135467250048E-2</v>
      </c>
      <c r="K15" t="s">
        <v>32</v>
      </c>
      <c r="L15" s="28">
        <f>L11-L13</f>
        <v>0.45350057282722622</v>
      </c>
      <c r="O15" t="s">
        <v>32</v>
      </c>
      <c r="P15" s="28">
        <f>P11-P13</f>
        <v>0.3623430751255402</v>
      </c>
      <c r="S15" t="s">
        <v>32</v>
      </c>
      <c r="T15" s="28">
        <f>T11-T13</f>
        <v>0.11149716888513167</v>
      </c>
    </row>
    <row r="16" spans="1:24">
      <c r="G16" t="s">
        <v>33</v>
      </c>
      <c r="H16" s="29">
        <f>AVERAGE(H14:H15)</f>
        <v>6.7552217616556498E-2</v>
      </c>
      <c r="K16" t="s">
        <v>33</v>
      </c>
      <c r="L16" s="29">
        <f>AVERAGE(L14:L15)</f>
        <v>0.38218096276387042</v>
      </c>
      <c r="O16" t="s">
        <v>33</v>
      </c>
      <c r="P16" s="29">
        <f>AVERAGE(P14:P15)</f>
        <v>0.31387307745174875</v>
      </c>
      <c r="S16" t="s">
        <v>33</v>
      </c>
      <c r="T16" s="29">
        <f>AVERAGE(T14:T15)</f>
        <v>0.10590019325428271</v>
      </c>
    </row>
    <row r="17" spans="7:20">
      <c r="G17" t="s">
        <v>34</v>
      </c>
      <c r="H17">
        <f>TINV(0.3173,H5)</f>
        <v>1.3213154595816055</v>
      </c>
      <c r="K17" t="s">
        <v>34</v>
      </c>
      <c r="L17">
        <f>TINV(0.3173,L5)</f>
        <v>1.8374094280605857</v>
      </c>
      <c r="O17" t="s">
        <v>34</v>
      </c>
      <c r="P17">
        <f>TINV(0.3173,P5)</f>
        <v>1.8374094280605857</v>
      </c>
      <c r="S17" t="s">
        <v>34</v>
      </c>
      <c r="T17">
        <f>TINV(0.3173,T5)</f>
        <v>1.8374094280605857</v>
      </c>
    </row>
    <row r="18" spans="7:20">
      <c r="G18" t="s">
        <v>35</v>
      </c>
      <c r="H18">
        <f>H17*G3</f>
        <v>2.093645768056809E-2</v>
      </c>
      <c r="K18" t="s">
        <v>35</v>
      </c>
      <c r="L18">
        <f>L17*K3</f>
        <v>5.0795431872790744E-2</v>
      </c>
      <c r="O18" t="s">
        <v>35</v>
      </c>
      <c r="P18">
        <f>P17*O3</f>
        <v>4.2786428880331871E-2</v>
      </c>
      <c r="S18" t="s">
        <v>35</v>
      </c>
      <c r="T18">
        <f>T17*S3</f>
        <v>1.4906134111161285E-2</v>
      </c>
    </row>
    <row r="19" spans="7:20">
      <c r="G19" t="s">
        <v>36</v>
      </c>
      <c r="H19">
        <f>G2+H18</f>
        <v>1.0843063862340439</v>
      </c>
      <c r="K19" t="s">
        <v>36</v>
      </c>
      <c r="L19">
        <f>K2+L18</f>
        <v>1.1098794280471005</v>
      </c>
      <c r="O19" t="s">
        <v>36</v>
      </c>
      <c r="P19">
        <f>O2+P18</f>
        <v>1.1128684683260099</v>
      </c>
      <c r="S19" t="s">
        <v>36</v>
      </c>
      <c r="T19">
        <f>S2+T18</f>
        <v>1.0889202194951286</v>
      </c>
    </row>
    <row r="20" spans="7:20">
      <c r="G20" t="s">
        <v>37</v>
      </c>
      <c r="H20">
        <f>G2-H18</f>
        <v>1.0424334708729075</v>
      </c>
      <c r="K20" t="s">
        <v>37</v>
      </c>
      <c r="L20">
        <f>K2-L18</f>
        <v>1.0082885643015189</v>
      </c>
      <c r="O20" t="s">
        <v>37</v>
      </c>
      <c r="P20">
        <f>O2-P18</f>
        <v>1.0272956105653461</v>
      </c>
      <c r="S20" t="s">
        <v>37</v>
      </c>
      <c r="T20">
        <f>S2-T18</f>
        <v>1.0591079512728059</v>
      </c>
    </row>
    <row r="21" spans="7:20">
      <c r="G21" t="s">
        <v>28</v>
      </c>
      <c r="H21" s="28">
        <f>LN(G2)</f>
        <v>6.1443043103973437E-2</v>
      </c>
      <c r="K21" t="s">
        <v>28</v>
      </c>
      <c r="L21" s="28">
        <f>LN(K2)</f>
        <v>5.7404379974646674E-2</v>
      </c>
      <c r="O21" t="s">
        <v>28</v>
      </c>
      <c r="P21" s="28">
        <f>LN(O2)</f>
        <v>6.773531791377653E-2</v>
      </c>
      <c r="S21" t="s">
        <v>28</v>
      </c>
      <c r="T21" s="28">
        <f>LN(S2)</f>
        <v>7.1403110883324697E-2</v>
      </c>
    </row>
    <row r="22" spans="7:20">
      <c r="G22" t="s">
        <v>38</v>
      </c>
      <c r="H22" s="28">
        <f>LN(H19)</f>
        <v>8.0940507208474829E-2</v>
      </c>
      <c r="K22" t="s">
        <v>38</v>
      </c>
      <c r="L22" s="28">
        <f>LN(L19)</f>
        <v>0.10425138604330551</v>
      </c>
      <c r="O22" t="s">
        <v>38</v>
      </c>
      <c r="P22" s="28">
        <f>LN(P19)</f>
        <v>0.10694088770522132</v>
      </c>
      <c r="S22" t="s">
        <v>38</v>
      </c>
      <c r="T22" s="28">
        <f>LN(T19)</f>
        <v>8.518658093210224E-2</v>
      </c>
    </row>
    <row r="23" spans="7:20">
      <c r="G23" t="s">
        <v>39</v>
      </c>
      <c r="H23" s="28">
        <f>LN(H20)</f>
        <v>4.1557855745951902E-2</v>
      </c>
      <c r="K23" t="s">
        <v>39</v>
      </c>
      <c r="L23" s="28">
        <f>LN(L20)</f>
        <v>8.2544027892126025E-3</v>
      </c>
      <c r="O23" t="s">
        <v>39</v>
      </c>
      <c r="P23" s="28">
        <f>LN(P20)</f>
        <v>2.6929728443398904E-2</v>
      </c>
      <c r="S23" t="s">
        <v>39</v>
      </c>
      <c r="T23" s="28">
        <f>LN(T20)</f>
        <v>5.7426998414421282E-2</v>
      </c>
    </row>
    <row r="24" spans="7:20">
      <c r="G24" t="s">
        <v>40</v>
      </c>
      <c r="H24" s="28">
        <f>H22-H21</f>
        <v>1.9497464104501393E-2</v>
      </c>
      <c r="K24" t="s">
        <v>40</v>
      </c>
      <c r="L24" s="28">
        <f>L22-L21</f>
        <v>4.6847006068658839E-2</v>
      </c>
      <c r="O24" t="s">
        <v>40</v>
      </c>
      <c r="P24" s="28">
        <f>P22-P21</f>
        <v>3.9205569791444794E-2</v>
      </c>
      <c r="S24" t="s">
        <v>40</v>
      </c>
      <c r="T24" s="28">
        <f>T22-T21</f>
        <v>1.3783470048777544E-2</v>
      </c>
    </row>
    <row r="25" spans="7:20">
      <c r="G25" t="s">
        <v>41</v>
      </c>
      <c r="H25" s="28">
        <f>H21-H23</f>
        <v>1.9885187358021535E-2</v>
      </c>
      <c r="K25" t="s">
        <v>41</v>
      </c>
      <c r="L25" s="28">
        <f>L21-L23</f>
        <v>4.9149977185434068E-2</v>
      </c>
      <c r="O25" t="s">
        <v>41</v>
      </c>
      <c r="P25" s="28">
        <f>P21-P23</f>
        <v>4.0805589470377629E-2</v>
      </c>
      <c r="S25" t="s">
        <v>41</v>
      </c>
      <c r="T25" s="28">
        <f>T21-T23</f>
        <v>1.3976112468903415E-2</v>
      </c>
    </row>
    <row r="26" spans="7:20">
      <c r="G26" t="s">
        <v>42</v>
      </c>
      <c r="H26" s="29">
        <f>AVERAGE(H24:H25)</f>
        <v>1.9691325731261464E-2</v>
      </c>
      <c r="K26" t="s">
        <v>42</v>
      </c>
      <c r="L26" s="29">
        <f>AVERAGE(L24:L25)</f>
        <v>4.7998491627046454E-2</v>
      </c>
      <c r="O26" t="s">
        <v>42</v>
      </c>
      <c r="P26" s="29">
        <f>AVERAGE(P24:P25)</f>
        <v>4.0005579630911212E-2</v>
      </c>
      <c r="S26" t="s">
        <v>42</v>
      </c>
      <c r="T26" s="29">
        <f>AVERAGE(T24:T25)</f>
        <v>1.3879791258840479E-2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AZ26"/>
  <sheetViews>
    <sheetView workbookViewId="0">
      <selection activeCell="F1" sqref="F1"/>
    </sheetView>
  </sheetViews>
  <sheetFormatPr defaultRowHeight="15"/>
  <sheetData>
    <row r="1" spans="1:52" ht="16.5" thickTop="1" thickBot="1">
      <c r="B1" s="18" t="s">
        <v>21</v>
      </c>
      <c r="C1" s="18" t="s">
        <v>22</v>
      </c>
      <c r="D1" s="18" t="s">
        <v>23</v>
      </c>
      <c r="E1" s="18" t="s">
        <v>8</v>
      </c>
      <c r="F1" s="18" t="s">
        <v>9</v>
      </c>
      <c r="G1" s="23">
        <f>LN(G2)</f>
        <v>3.0543052256643187E-2</v>
      </c>
      <c r="H1" s="24">
        <f>G4</f>
        <v>0.83719922607971642</v>
      </c>
      <c r="I1" t="s">
        <v>8</v>
      </c>
      <c r="J1" t="s">
        <v>9</v>
      </c>
      <c r="K1" s="25">
        <f>LN(K2)</f>
        <v>2.6711929409815829E-2</v>
      </c>
      <c r="L1" s="26">
        <f>K4</f>
        <v>0.81641738424643928</v>
      </c>
      <c r="M1" t="s">
        <v>8</v>
      </c>
      <c r="N1" t="s">
        <v>9</v>
      </c>
      <c r="O1" s="25">
        <f>LN(O2)</f>
        <v>2.8987357960355179E-2</v>
      </c>
      <c r="P1" s="26">
        <f>O4</f>
        <v>0.80961155836937515</v>
      </c>
      <c r="Q1" t="s">
        <v>8</v>
      </c>
      <c r="R1" t="s">
        <v>9</v>
      </c>
      <c r="S1" s="25">
        <f>LN(S2)</f>
        <v>2.9813020688163147E-2</v>
      </c>
      <c r="T1" s="26">
        <f>S4</f>
        <v>0.81579002583854598</v>
      </c>
      <c r="U1" t="s">
        <v>8</v>
      </c>
      <c r="V1" t="s">
        <v>9</v>
      </c>
      <c r="W1" s="25">
        <f>LN(W2)</f>
        <v>3.358856465381628E-2</v>
      </c>
      <c r="X1" s="26">
        <f>W4</f>
        <v>0.92538800422504708</v>
      </c>
      <c r="Y1" t="s">
        <v>8</v>
      </c>
      <c r="Z1" t="s">
        <v>9</v>
      </c>
      <c r="AA1" s="25">
        <f>LN(AA2)</f>
        <v>3.0893832270098946E-2</v>
      </c>
      <c r="AB1" s="26">
        <f>AA4</f>
        <v>0.85370314985108497</v>
      </c>
      <c r="AC1" t="s">
        <v>8</v>
      </c>
      <c r="AD1" t="s">
        <v>9</v>
      </c>
      <c r="AE1" s="25">
        <f>LN(AE2)</f>
        <v>3.0517284087537833E-2</v>
      </c>
      <c r="AF1" s="26">
        <f>AE4</f>
        <v>0.8490982881062934</v>
      </c>
      <c r="AG1" t="s">
        <v>8</v>
      </c>
      <c r="AH1" t="s">
        <v>9</v>
      </c>
      <c r="AI1" s="25">
        <f>LN(AI2)</f>
        <v>3.0630711262653078E-2</v>
      </c>
      <c r="AJ1" s="26">
        <f>AI4</f>
        <v>0.83273712926731769</v>
      </c>
      <c r="AK1" t="s">
        <v>8</v>
      </c>
      <c r="AL1" t="s">
        <v>9</v>
      </c>
      <c r="AM1" s="25">
        <f>LN(AM2)</f>
        <v>3.0739979353581193E-2</v>
      </c>
      <c r="AN1" s="26">
        <f>AM4</f>
        <v>0.83327987529989367</v>
      </c>
      <c r="AO1" t="s">
        <v>8</v>
      </c>
      <c r="AP1" t="s">
        <v>9</v>
      </c>
      <c r="AQ1" s="25">
        <f>LN(AQ2)</f>
        <v>3.1545041241759643E-2</v>
      </c>
      <c r="AR1" s="26">
        <f>AQ4</f>
        <v>0.83770662647958105</v>
      </c>
      <c r="AS1" t="s">
        <v>8</v>
      </c>
      <c r="AT1" t="s">
        <v>9</v>
      </c>
      <c r="AU1" s="25">
        <f>LN(AU2)</f>
        <v>3.1825489912197635E-2</v>
      </c>
      <c r="AV1" s="26">
        <f>AU4</f>
        <v>0.83097102151903213</v>
      </c>
      <c r="AW1" t="s">
        <v>8</v>
      </c>
      <c r="AX1" t="s">
        <v>9</v>
      </c>
      <c r="AY1" s="25">
        <f>LN(AY2)</f>
        <v>3.0099486451130111E-2</v>
      </c>
      <c r="AZ1" s="26">
        <f>AY4</f>
        <v>0.80438864499080842</v>
      </c>
    </row>
    <row r="2" spans="1:52" ht="15.75" thickTop="1">
      <c r="B2">
        <v>2.6711929409815829E-2</v>
      </c>
      <c r="C2" s="27">
        <v>0.81641738424643928</v>
      </c>
      <c r="D2">
        <v>35.577110867289925</v>
      </c>
      <c r="E2">
        <v>1881</v>
      </c>
      <c r="F2">
        <v>9.4</v>
      </c>
      <c r="G2">
        <f t="array" ref="G2:H6">LOGEST(F2:F12,E2:E12,TRUE, TRUE)</f>
        <v>1.031014276584542</v>
      </c>
      <c r="H2">
        <v>2.4207101685974635E-24</v>
      </c>
      <c r="I2">
        <v>1890</v>
      </c>
      <c r="J2">
        <v>18.5</v>
      </c>
      <c r="K2">
        <f t="array" ref="K2:L6">LOGEST(J2:J11,I2:I11,TRUE, TRUE)</f>
        <v>1.0270718909380046</v>
      </c>
      <c r="L2">
        <v>4.5317974378615741E-21</v>
      </c>
      <c r="M2">
        <v>1881</v>
      </c>
      <c r="N2">
        <v>9.4</v>
      </c>
      <c r="O2">
        <f t="array" ref="O2:P6">LOGEST(N2:N11,M2:M11,TRUE, TRUE)</f>
        <v>1.0294115805308577</v>
      </c>
      <c r="P2">
        <v>5.2015820477562826E-23</v>
      </c>
      <c r="Q2">
        <v>1881</v>
      </c>
      <c r="R2">
        <v>9.4</v>
      </c>
      <c r="S2">
        <f t="array" ref="S2:T6">LOGEST(R2:R11,Q2:Q11,TRUE, TRUE)</f>
        <v>1.0302618782857524</v>
      </c>
      <c r="T2">
        <v>1.0245404464204629E-23</v>
      </c>
      <c r="U2">
        <v>1881</v>
      </c>
      <c r="V2">
        <v>9.4</v>
      </c>
      <c r="W2">
        <f t="array" ref="W2:X6">LOGEST(V2:V11,U2:U11,TRUE, TRUE)</f>
        <v>1.0341590296070309</v>
      </c>
      <c r="X2">
        <v>5.7816827608634753E-27</v>
      </c>
      <c r="Y2">
        <v>1881</v>
      </c>
      <c r="Z2">
        <v>9.4</v>
      </c>
      <c r="AA2">
        <f t="array" ref="AA2:AB6">LOGEST(Z2:Z11,Y2:Y11,TRUE, TRUE)</f>
        <v>1.0313759992251827</v>
      </c>
      <c r="AB2">
        <v>1.1602094458370896E-24</v>
      </c>
      <c r="AC2">
        <v>1881</v>
      </c>
      <c r="AD2">
        <v>9.4</v>
      </c>
      <c r="AE2">
        <f t="array" ref="AE2:AF6">LOGEST(AD2:AD11,AC2:AC11,TRUE, TRUE)</f>
        <v>1.030987709576606</v>
      </c>
      <c r="AF2">
        <v>2.4194421630115165E-24</v>
      </c>
      <c r="AG2">
        <v>1881</v>
      </c>
      <c r="AH2">
        <v>9.4</v>
      </c>
      <c r="AI2">
        <f t="array" ref="AI2:AJ6">LOGEST(AH2:AH11,AG2:AG11,TRUE, TRUE)</f>
        <v>1.0311046582325343</v>
      </c>
      <c r="AJ2">
        <v>2.0538928092633328E-24</v>
      </c>
      <c r="AK2">
        <v>1881</v>
      </c>
      <c r="AL2">
        <v>9.4</v>
      </c>
      <c r="AM2">
        <f t="array" ref="AM2:AN6">LOGEST(AL2:AL11,AK2:AK11,TRUE, TRUE)</f>
        <v>1.0312173312257558</v>
      </c>
      <c r="AN2">
        <v>1.6718924178995403E-24</v>
      </c>
      <c r="AO2">
        <v>1881</v>
      </c>
      <c r="AP2">
        <v>9.4</v>
      </c>
      <c r="AQ2">
        <f t="array" ref="AQ2:AR6">LOGEST(AP2:AP11,AO2:AO11,TRUE, TRUE)</f>
        <v>1.0320478592659337</v>
      </c>
      <c r="AR2">
        <v>3.6073121395637517E-25</v>
      </c>
      <c r="AS2">
        <v>1881</v>
      </c>
      <c r="AT2">
        <v>9.4</v>
      </c>
      <c r="AU2">
        <f t="array" ref="AU2:AV6">LOGEST(AT2:AT11,AS2:AS11,TRUE, TRUE)</f>
        <v>1.0323373363057213</v>
      </c>
      <c r="AV2">
        <v>2.096407792498962E-25</v>
      </c>
      <c r="AW2">
        <v>1881</v>
      </c>
      <c r="AX2">
        <v>9.4</v>
      </c>
      <c r="AY2">
        <f t="array" ref="AY2:AZ6">LOGEST(AX2:AX11,AW2:AW11,TRUE, TRUE)</f>
        <v>1.0305570553178096</v>
      </c>
      <c r="AZ2">
        <v>5.6463081555281648E-24</v>
      </c>
    </row>
    <row r="3" spans="1:52">
      <c r="B3">
        <v>2.8987357960355179E-2</v>
      </c>
      <c r="C3" s="27">
        <v>0.80961155836937515</v>
      </c>
      <c r="D3">
        <v>34.019357538105737</v>
      </c>
      <c r="E3">
        <v>1890</v>
      </c>
      <c r="F3">
        <v>18.5</v>
      </c>
      <c r="G3">
        <v>4.4895726526881933E-3</v>
      </c>
      <c r="H3">
        <v>8.7079533632497199</v>
      </c>
      <c r="I3">
        <v>1896</v>
      </c>
      <c r="J3">
        <v>26.9</v>
      </c>
      <c r="K3">
        <v>4.478369463080915E-3</v>
      </c>
      <c r="L3">
        <v>8.7120300799614032</v>
      </c>
      <c r="M3">
        <v>1896</v>
      </c>
      <c r="N3">
        <v>26.9</v>
      </c>
      <c r="O3">
        <v>4.9698763054468447E-3</v>
      </c>
      <c r="P3">
        <v>9.6638504195167521</v>
      </c>
      <c r="Q3">
        <v>1890</v>
      </c>
      <c r="R3">
        <v>18.5</v>
      </c>
      <c r="S3">
        <v>5.0087385564223028E-3</v>
      </c>
      <c r="T3">
        <v>9.736491376072312</v>
      </c>
      <c r="U3">
        <v>1890</v>
      </c>
      <c r="V3">
        <v>18.5</v>
      </c>
      <c r="W3">
        <v>3.3720099520031291E-3</v>
      </c>
      <c r="X3">
        <v>6.5528764013552836</v>
      </c>
      <c r="Y3">
        <v>1890</v>
      </c>
      <c r="Z3">
        <v>18.5</v>
      </c>
      <c r="AA3">
        <v>4.5215864295725522E-3</v>
      </c>
      <c r="AB3">
        <v>8.7748234351442527</v>
      </c>
      <c r="AC3">
        <v>1890</v>
      </c>
      <c r="AD3">
        <v>18.5</v>
      </c>
      <c r="AE3">
        <v>4.5485082604230344E-3</v>
      </c>
      <c r="AF3">
        <v>8.8220804170261022</v>
      </c>
      <c r="AG3">
        <v>1890</v>
      </c>
      <c r="AH3">
        <v>18.5</v>
      </c>
      <c r="AI3">
        <v>4.8535319924318194E-3</v>
      </c>
      <c r="AJ3">
        <v>9.4019600903820812</v>
      </c>
      <c r="AK3">
        <v>1890</v>
      </c>
      <c r="AL3">
        <v>18.5</v>
      </c>
      <c r="AM3">
        <v>4.8613528513011045E-3</v>
      </c>
      <c r="AN3">
        <v>9.4161238648276715</v>
      </c>
      <c r="AO3">
        <v>1890</v>
      </c>
      <c r="AP3">
        <v>18.5</v>
      </c>
      <c r="AQ3">
        <v>4.9089716561242988E-3</v>
      </c>
      <c r="AR3">
        <v>9.5013552842428588</v>
      </c>
      <c r="AS3">
        <v>1890</v>
      </c>
      <c r="AT3">
        <v>18.5</v>
      </c>
      <c r="AU3">
        <v>5.0747861772310375E-3</v>
      </c>
      <c r="AV3">
        <v>9.8170847326148643</v>
      </c>
      <c r="AW3">
        <v>1890</v>
      </c>
      <c r="AX3">
        <v>18.5</v>
      </c>
      <c r="AY3">
        <v>5.2478106604053167E-3</v>
      </c>
      <c r="AZ3">
        <v>10.150176681230725</v>
      </c>
    </row>
    <row r="4" spans="1:52" ht="15.75" thickBot="1">
      <c r="B4">
        <v>2.9813020688163147E-2</v>
      </c>
      <c r="C4" s="27">
        <v>0.81579002583854598</v>
      </c>
      <c r="D4">
        <v>35.428701602163315</v>
      </c>
      <c r="E4">
        <v>1896</v>
      </c>
      <c r="F4">
        <v>26.9</v>
      </c>
      <c r="G4">
        <v>0.83719922607971642</v>
      </c>
      <c r="H4">
        <v>0.59621180609744229</v>
      </c>
      <c r="I4">
        <v>1902</v>
      </c>
      <c r="J4">
        <v>136.30000000000001</v>
      </c>
      <c r="K4">
        <v>0.81641738424643928</v>
      </c>
      <c r="L4">
        <v>0.52821983385875215</v>
      </c>
      <c r="M4">
        <v>1902</v>
      </c>
      <c r="N4">
        <v>136.30000000000001</v>
      </c>
      <c r="O4">
        <v>0.80961155836937515</v>
      </c>
      <c r="P4">
        <v>0.60817357361389401</v>
      </c>
      <c r="Q4">
        <v>1902</v>
      </c>
      <c r="R4">
        <v>136.30000000000001</v>
      </c>
      <c r="S4">
        <v>0.81579002583854598</v>
      </c>
      <c r="T4">
        <v>0.62528037742676945</v>
      </c>
      <c r="U4">
        <v>1896</v>
      </c>
      <c r="V4">
        <v>26.9</v>
      </c>
      <c r="W4">
        <v>0.92538800422504708</v>
      </c>
      <c r="X4">
        <v>0.42805803659761554</v>
      </c>
      <c r="Y4">
        <v>1896</v>
      </c>
      <c r="Z4">
        <v>26.9</v>
      </c>
      <c r="AA4">
        <v>0.85370314985108497</v>
      </c>
      <c r="AB4">
        <v>0.59851869116060419</v>
      </c>
      <c r="AC4">
        <v>1896</v>
      </c>
      <c r="AD4">
        <v>26.9</v>
      </c>
      <c r="AE4">
        <v>0.8490982881062934</v>
      </c>
      <c r="AF4">
        <v>0.60402579888651609</v>
      </c>
      <c r="AG4">
        <v>1896</v>
      </c>
      <c r="AH4">
        <v>26.9</v>
      </c>
      <c r="AI4">
        <v>0.83273712926731769</v>
      </c>
      <c r="AJ4">
        <v>0.63204280618176545</v>
      </c>
      <c r="AK4">
        <v>1896</v>
      </c>
      <c r="AL4">
        <v>26.9</v>
      </c>
      <c r="AM4">
        <v>0.83327987529989367</v>
      </c>
      <c r="AN4">
        <v>0.63093730544110538</v>
      </c>
      <c r="AO4">
        <v>1896</v>
      </c>
      <c r="AP4">
        <v>26.9</v>
      </c>
      <c r="AQ4">
        <v>0.83770662647958105</v>
      </c>
      <c r="AR4">
        <v>0.61710479433712984</v>
      </c>
      <c r="AS4">
        <v>1896</v>
      </c>
      <c r="AT4">
        <v>26.9</v>
      </c>
      <c r="AU4">
        <v>0.83097102151903213</v>
      </c>
      <c r="AV4">
        <v>0.61726800305953622</v>
      </c>
      <c r="AW4">
        <v>1896</v>
      </c>
      <c r="AX4">
        <v>26.9</v>
      </c>
      <c r="AY4">
        <v>0.80438864499080842</v>
      </c>
      <c r="AZ4">
        <v>0.63082089447414424</v>
      </c>
    </row>
    <row r="5" spans="1:52" ht="16.5" thickTop="1" thickBot="1">
      <c r="B5">
        <v>3.358856465381628E-2</v>
      </c>
      <c r="C5" s="27">
        <v>0.92538800422504708</v>
      </c>
      <c r="D5">
        <v>99.221364566226825</v>
      </c>
      <c r="E5">
        <v>1902</v>
      </c>
      <c r="F5">
        <v>136.30000000000001</v>
      </c>
      <c r="G5">
        <v>46.282292481035171</v>
      </c>
      <c r="H5">
        <v>9</v>
      </c>
      <c r="I5">
        <v>1929</v>
      </c>
      <c r="J5">
        <v>162.12</v>
      </c>
      <c r="K5" s="24">
        <v>35.577110867289925</v>
      </c>
      <c r="L5">
        <v>8</v>
      </c>
      <c r="M5">
        <v>1929</v>
      </c>
      <c r="N5">
        <v>162.12</v>
      </c>
      <c r="O5" s="24">
        <v>34.019357538105737</v>
      </c>
      <c r="P5">
        <v>8</v>
      </c>
      <c r="Q5">
        <v>1929</v>
      </c>
      <c r="R5">
        <v>162.12</v>
      </c>
      <c r="S5" s="24">
        <v>35.428701602163315</v>
      </c>
      <c r="T5">
        <v>8</v>
      </c>
      <c r="U5">
        <v>1929</v>
      </c>
      <c r="V5">
        <v>162.12</v>
      </c>
      <c r="W5" s="24">
        <v>99.221364566226825</v>
      </c>
      <c r="X5">
        <v>8</v>
      </c>
      <c r="Y5">
        <v>1902</v>
      </c>
      <c r="Z5">
        <v>136.30000000000001</v>
      </c>
      <c r="AA5" s="24">
        <v>46.683337282086597</v>
      </c>
      <c r="AB5">
        <v>8</v>
      </c>
      <c r="AC5">
        <v>1902</v>
      </c>
      <c r="AD5">
        <v>136.30000000000001</v>
      </c>
      <c r="AE5" s="24">
        <v>45.014640454411158</v>
      </c>
      <c r="AF5">
        <v>8</v>
      </c>
      <c r="AG5">
        <v>1902</v>
      </c>
      <c r="AH5">
        <v>136.30000000000001</v>
      </c>
      <c r="AI5" s="24">
        <v>39.828905273218169</v>
      </c>
      <c r="AJ5">
        <v>8</v>
      </c>
      <c r="AK5">
        <v>1902</v>
      </c>
      <c r="AL5">
        <v>136.30000000000001</v>
      </c>
      <c r="AM5" s="24">
        <v>39.984609022997553</v>
      </c>
      <c r="AN5">
        <v>8</v>
      </c>
      <c r="AO5">
        <v>1902</v>
      </c>
      <c r="AP5">
        <v>136.30000000000001</v>
      </c>
      <c r="AQ5" s="24">
        <v>41.293448194873328</v>
      </c>
      <c r="AR5">
        <v>8</v>
      </c>
      <c r="AS5">
        <v>1902</v>
      </c>
      <c r="AT5">
        <v>136.30000000000001</v>
      </c>
      <c r="AU5" s="24">
        <v>39.329162560730843</v>
      </c>
      <c r="AV5">
        <v>8</v>
      </c>
      <c r="AW5">
        <v>1902</v>
      </c>
      <c r="AX5">
        <v>136.30000000000001</v>
      </c>
      <c r="AY5" s="24">
        <v>32.897421315976715</v>
      </c>
      <c r="AZ5">
        <v>8</v>
      </c>
    </row>
    <row r="6" spans="1:52" ht="15.75" thickTop="1">
      <c r="B6">
        <v>3.0893832270098946E-2</v>
      </c>
      <c r="C6" s="27">
        <v>0.85370314985108497</v>
      </c>
      <c r="D6">
        <v>46.683337282086597</v>
      </c>
      <c r="E6">
        <v>1929</v>
      </c>
      <c r="F6">
        <v>162.12</v>
      </c>
      <c r="G6">
        <v>16.451897905378701</v>
      </c>
      <c r="H6">
        <v>3.1992166595697675</v>
      </c>
      <c r="I6">
        <v>1940</v>
      </c>
      <c r="J6">
        <v>217.12</v>
      </c>
      <c r="K6">
        <v>9.9265900279238011</v>
      </c>
      <c r="L6">
        <v>2.2321295430541421</v>
      </c>
      <c r="M6">
        <v>1940</v>
      </c>
      <c r="N6">
        <v>217.12</v>
      </c>
      <c r="O6">
        <v>12.582913123096274</v>
      </c>
      <c r="P6">
        <v>2.9590007651383563</v>
      </c>
      <c r="Q6">
        <v>1940</v>
      </c>
      <c r="R6">
        <v>217.12</v>
      </c>
      <c r="S6">
        <v>13.85175610868472</v>
      </c>
      <c r="T6">
        <v>3.1278044031597063</v>
      </c>
      <c r="U6">
        <v>1940</v>
      </c>
      <c r="V6">
        <v>217.12</v>
      </c>
      <c r="W6">
        <v>18.18069603157285</v>
      </c>
      <c r="X6">
        <v>1.4658694615664445</v>
      </c>
      <c r="Y6">
        <v>1940</v>
      </c>
      <c r="Z6">
        <v>217.12</v>
      </c>
      <c r="AA6">
        <v>16.723120929469921</v>
      </c>
      <c r="AB6">
        <v>2.8657969893488215</v>
      </c>
      <c r="AC6">
        <v>1929</v>
      </c>
      <c r="AD6">
        <v>162.12</v>
      </c>
      <c r="AE6">
        <v>16.423463985719003</v>
      </c>
      <c r="AF6">
        <v>2.9187773257639522</v>
      </c>
      <c r="AG6">
        <v>1929</v>
      </c>
      <c r="AH6">
        <v>162.12</v>
      </c>
      <c r="AI6">
        <v>15.910775755956482</v>
      </c>
      <c r="AJ6">
        <v>3.1958248707689663</v>
      </c>
      <c r="AK6">
        <v>1929</v>
      </c>
      <c r="AL6">
        <v>162.12</v>
      </c>
      <c r="AM6">
        <v>15.917148466778851</v>
      </c>
      <c r="AN6">
        <v>3.1846550671782619</v>
      </c>
      <c r="AO6">
        <v>1929</v>
      </c>
      <c r="AP6">
        <v>162.12</v>
      </c>
      <c r="AQ6">
        <v>15.725301865638446</v>
      </c>
      <c r="AR6">
        <v>3.0465466175509706</v>
      </c>
      <c r="AS6">
        <v>1929</v>
      </c>
      <c r="AT6">
        <v>162.12</v>
      </c>
      <c r="AU6">
        <v>14.985189165419097</v>
      </c>
      <c r="AV6">
        <v>3.0481583008088604</v>
      </c>
      <c r="AW6">
        <v>1929</v>
      </c>
      <c r="AX6">
        <v>162.12</v>
      </c>
      <c r="AY6">
        <v>13.091035381150604</v>
      </c>
      <c r="AZ6">
        <v>3.183480007241275</v>
      </c>
    </row>
    <row r="7" spans="1:52">
      <c r="B7">
        <v>3.0517284087537833E-2</v>
      </c>
      <c r="C7" s="27">
        <v>0.8490982881062934</v>
      </c>
      <c r="D7">
        <v>45.014640454411158</v>
      </c>
      <c r="E7">
        <v>1940</v>
      </c>
      <c r="F7">
        <v>217.12</v>
      </c>
      <c r="G7" t="s">
        <v>24</v>
      </c>
      <c r="H7">
        <f>TINV(0.0455,H5)</f>
        <v>2.3198094379138521</v>
      </c>
      <c r="I7">
        <v>1964</v>
      </c>
      <c r="J7">
        <v>258.3</v>
      </c>
      <c r="K7" t="s">
        <v>24</v>
      </c>
      <c r="L7">
        <f>TINV(0.0455,L5)</f>
        <v>2.3664194984811786</v>
      </c>
      <c r="M7">
        <v>1964</v>
      </c>
      <c r="N7">
        <v>258.3</v>
      </c>
      <c r="O7" t="s">
        <v>24</v>
      </c>
      <c r="P7">
        <f>TINV(0.0455,P5)</f>
        <v>2.3664194984811786</v>
      </c>
      <c r="Q7">
        <v>1964</v>
      </c>
      <c r="R7">
        <v>258.3</v>
      </c>
      <c r="S7" t="s">
        <v>24</v>
      </c>
      <c r="T7">
        <f>TINV(0.0455,T5)</f>
        <v>2.3664194984811786</v>
      </c>
      <c r="U7">
        <v>1964</v>
      </c>
      <c r="V7">
        <v>258.3</v>
      </c>
      <c r="W7" t="s">
        <v>24</v>
      </c>
      <c r="X7">
        <f>TINV(0.0455,X5)</f>
        <v>2.3664194984811786</v>
      </c>
      <c r="Y7">
        <v>1964</v>
      </c>
      <c r="Z7">
        <v>258.3</v>
      </c>
      <c r="AA7" t="s">
        <v>24</v>
      </c>
      <c r="AB7">
        <f>TINV(0.0455,AB5)</f>
        <v>2.3664194984811786</v>
      </c>
      <c r="AC7">
        <v>1964</v>
      </c>
      <c r="AD7">
        <v>258.3</v>
      </c>
      <c r="AE7" t="s">
        <v>24</v>
      </c>
      <c r="AF7">
        <f>TINV(0.0455,AF5)</f>
        <v>2.3664194984811786</v>
      </c>
      <c r="AG7">
        <v>1940</v>
      </c>
      <c r="AH7">
        <v>217.12</v>
      </c>
      <c r="AI7" t="s">
        <v>24</v>
      </c>
      <c r="AJ7">
        <f>TINV(0.0455,AJ5)</f>
        <v>2.3664194984811786</v>
      </c>
      <c r="AK7">
        <v>1940</v>
      </c>
      <c r="AL7">
        <v>217.12</v>
      </c>
      <c r="AM7" t="s">
        <v>24</v>
      </c>
      <c r="AN7">
        <f>TINV(0.0455,AN5)</f>
        <v>2.3664194984811786</v>
      </c>
      <c r="AO7">
        <v>1940</v>
      </c>
      <c r="AP7">
        <v>217.12</v>
      </c>
      <c r="AQ7" t="s">
        <v>24</v>
      </c>
      <c r="AR7">
        <f>TINV(0.0455,AR5)</f>
        <v>2.3664194984811786</v>
      </c>
      <c r="AS7">
        <v>1940</v>
      </c>
      <c r="AT7">
        <v>217.12</v>
      </c>
      <c r="AU7" t="s">
        <v>24</v>
      </c>
      <c r="AV7">
        <f>TINV(0.0455,AV5)</f>
        <v>2.3664194984811786</v>
      </c>
      <c r="AW7">
        <v>1940</v>
      </c>
      <c r="AX7">
        <v>217.12</v>
      </c>
    </row>
    <row r="8" spans="1:52">
      <c r="B8">
        <v>3.0630711262653078E-2</v>
      </c>
      <c r="C8" s="27">
        <v>0.83273712926731769</v>
      </c>
      <c r="D8">
        <v>39.828905273218169</v>
      </c>
      <c r="E8">
        <v>1964</v>
      </c>
      <c r="F8">
        <v>258.3</v>
      </c>
      <c r="G8" t="s">
        <v>25</v>
      </c>
      <c r="H8">
        <f>H7*G3</f>
        <v>1.0414953011906E-2</v>
      </c>
      <c r="I8">
        <v>1966</v>
      </c>
      <c r="J8">
        <v>259.10000000000002</v>
      </c>
      <c r="K8" t="s">
        <v>25</v>
      </c>
      <c r="L8">
        <f>L7*K3</f>
        <v>1.0597700818837364E-2</v>
      </c>
      <c r="M8">
        <v>1966</v>
      </c>
      <c r="N8">
        <v>259.10000000000002</v>
      </c>
      <c r="O8" t="s">
        <v>25</v>
      </c>
      <c r="P8">
        <f>P7*O3</f>
        <v>1.1760812194249015E-2</v>
      </c>
      <c r="Q8">
        <v>1966</v>
      </c>
      <c r="R8">
        <v>259.10000000000002</v>
      </c>
      <c r="S8" t="s">
        <v>25</v>
      </c>
      <c r="T8">
        <f>T7*S3</f>
        <v>1.1852776582712209E-2</v>
      </c>
      <c r="U8">
        <v>1966</v>
      </c>
      <c r="V8">
        <v>259.10000000000002</v>
      </c>
      <c r="W8" t="s">
        <v>25</v>
      </c>
      <c r="X8">
        <f>X7*W3</f>
        <v>7.9795900994927872E-3</v>
      </c>
      <c r="Y8">
        <v>1966</v>
      </c>
      <c r="Z8">
        <v>259.10000000000002</v>
      </c>
      <c r="AA8" t="s">
        <v>25</v>
      </c>
      <c r="AB8">
        <f>AB7*AA3</f>
        <v>1.0699970291008382E-2</v>
      </c>
      <c r="AC8">
        <v>1966</v>
      </c>
      <c r="AD8">
        <v>259.10000000000002</v>
      </c>
      <c r="AE8" t="s">
        <v>25</v>
      </c>
      <c r="AF8">
        <f>AF7*AE3</f>
        <v>1.0763678636467775E-2</v>
      </c>
      <c r="AG8">
        <v>1966</v>
      </c>
      <c r="AH8">
        <v>259.10000000000002</v>
      </c>
      <c r="AI8" t="s">
        <v>25</v>
      </c>
      <c r="AJ8">
        <f>AJ7*AI3</f>
        <v>1.1485492743392861E-2</v>
      </c>
      <c r="AK8">
        <v>1964</v>
      </c>
      <c r="AL8">
        <v>258.3</v>
      </c>
      <c r="AM8" t="s">
        <v>25</v>
      </c>
      <c r="AN8">
        <f>AN7*AM3</f>
        <v>1.1504000176316007E-2</v>
      </c>
      <c r="AO8">
        <v>1964</v>
      </c>
      <c r="AP8">
        <v>258.3</v>
      </c>
      <c r="AQ8" t="s">
        <v>25</v>
      </c>
      <c r="AR8">
        <f>AR7*AQ3</f>
        <v>1.1616686244543983E-2</v>
      </c>
      <c r="AS8">
        <v>1964</v>
      </c>
      <c r="AT8">
        <v>258.3</v>
      </c>
      <c r="AU8" t="s">
        <v>25</v>
      </c>
      <c r="AV8">
        <f>AV7*AU3</f>
        <v>1.2009072960422289E-2</v>
      </c>
      <c r="AW8">
        <v>1964</v>
      </c>
      <c r="AX8">
        <v>258.3</v>
      </c>
    </row>
    <row r="9" spans="1:52">
      <c r="B9">
        <v>3.0739979353581193E-2</v>
      </c>
      <c r="C9" s="27">
        <v>0.83327987529989367</v>
      </c>
      <c r="D9">
        <v>39.984609022997553</v>
      </c>
      <c r="E9">
        <v>1966</v>
      </c>
      <c r="F9">
        <v>259.10000000000002</v>
      </c>
      <c r="G9" t="s">
        <v>26</v>
      </c>
      <c r="H9">
        <f>G2+H8</f>
        <v>1.041429229596448</v>
      </c>
      <c r="I9">
        <v>1980</v>
      </c>
      <c r="J9">
        <v>312.5</v>
      </c>
      <c r="K9" t="s">
        <v>26</v>
      </c>
      <c r="L9">
        <f>K2+L8</f>
        <v>1.0376695917568419</v>
      </c>
      <c r="M9">
        <v>1980</v>
      </c>
      <c r="N9">
        <v>312.5</v>
      </c>
      <c r="O9" t="s">
        <v>26</v>
      </c>
      <c r="P9">
        <f>O2+P8</f>
        <v>1.0411723927251066</v>
      </c>
      <c r="Q9">
        <v>1980</v>
      </c>
      <c r="R9">
        <v>312.5</v>
      </c>
      <c r="S9" t="s">
        <v>26</v>
      </c>
      <c r="T9">
        <f>S2+T8</f>
        <v>1.0421146548684646</v>
      </c>
      <c r="U9">
        <v>1980</v>
      </c>
      <c r="V9">
        <v>312.5</v>
      </c>
      <c r="W9" t="s">
        <v>26</v>
      </c>
      <c r="X9">
        <f>W2+X8</f>
        <v>1.0421386197065237</v>
      </c>
      <c r="Y9">
        <v>1980</v>
      </c>
      <c r="Z9">
        <v>312.5</v>
      </c>
      <c r="AA9" t="s">
        <v>26</v>
      </c>
      <c r="AB9">
        <f>AA2+AB8</f>
        <v>1.0420759695161912</v>
      </c>
      <c r="AC9">
        <v>1980</v>
      </c>
      <c r="AD9">
        <v>312.5</v>
      </c>
      <c r="AE9" t="s">
        <v>26</v>
      </c>
      <c r="AF9">
        <f>AE2+AF8</f>
        <v>1.0417513882130738</v>
      </c>
      <c r="AG9">
        <v>1980</v>
      </c>
      <c r="AH9">
        <v>312.5</v>
      </c>
      <c r="AI9" t="s">
        <v>26</v>
      </c>
      <c r="AJ9">
        <f>AI2+AJ8</f>
        <v>1.0425901509759272</v>
      </c>
      <c r="AK9">
        <v>1980</v>
      </c>
      <c r="AL9">
        <v>312.5</v>
      </c>
      <c r="AM9" t="s">
        <v>26</v>
      </c>
      <c r="AN9">
        <f>AM2+AN8</f>
        <v>1.0427213314020718</v>
      </c>
      <c r="AO9">
        <v>1966</v>
      </c>
      <c r="AP9">
        <v>259.10000000000002</v>
      </c>
      <c r="AQ9" t="s">
        <v>26</v>
      </c>
      <c r="AR9">
        <f>AQ2+AR8</f>
        <v>1.0436645455104776</v>
      </c>
      <c r="AS9">
        <v>1966</v>
      </c>
      <c r="AT9">
        <v>259.10000000000002</v>
      </c>
      <c r="AU9" t="s">
        <v>26</v>
      </c>
      <c r="AV9">
        <f>AU2+AV8</f>
        <v>1.0443464092661436</v>
      </c>
      <c r="AW9">
        <v>1966</v>
      </c>
      <c r="AX9">
        <v>259.10000000000002</v>
      </c>
    </row>
    <row r="10" spans="1:52">
      <c r="B10">
        <v>3.1545041241759643E-2</v>
      </c>
      <c r="C10" s="27">
        <v>0.83770662647958105</v>
      </c>
      <c r="D10">
        <v>41.293448194873328</v>
      </c>
      <c r="E10">
        <v>1980</v>
      </c>
      <c r="F10">
        <v>312.5</v>
      </c>
      <c r="G10" t="s">
        <v>27</v>
      </c>
      <c r="H10">
        <f>G2-H8</f>
        <v>1.0205993235726361</v>
      </c>
      <c r="I10">
        <v>1990</v>
      </c>
      <c r="J10">
        <v>429.78</v>
      </c>
      <c r="K10" t="s">
        <v>27</v>
      </c>
      <c r="L10">
        <f>K2-L8</f>
        <v>1.0164741901191672</v>
      </c>
      <c r="M10">
        <v>1990</v>
      </c>
      <c r="N10">
        <v>429.78</v>
      </c>
      <c r="O10" t="s">
        <v>27</v>
      </c>
      <c r="P10">
        <f>O2-P8</f>
        <v>1.0176507683366087</v>
      </c>
      <c r="Q10">
        <v>1990</v>
      </c>
      <c r="R10">
        <v>429.78</v>
      </c>
      <c r="S10" t="s">
        <v>27</v>
      </c>
      <c r="T10">
        <f>S2-T8</f>
        <v>1.0184091017030403</v>
      </c>
      <c r="U10">
        <v>1990</v>
      </c>
      <c r="V10">
        <v>429.78</v>
      </c>
      <c r="W10" t="s">
        <v>27</v>
      </c>
      <c r="X10">
        <f>W2-X8</f>
        <v>1.0261794395075381</v>
      </c>
      <c r="Y10">
        <v>1990</v>
      </c>
      <c r="Z10">
        <v>429.78</v>
      </c>
      <c r="AA10" t="s">
        <v>27</v>
      </c>
      <c r="AB10">
        <f>AA2-AB8</f>
        <v>1.0206760289341743</v>
      </c>
      <c r="AC10">
        <v>1990</v>
      </c>
      <c r="AD10">
        <v>429.78</v>
      </c>
      <c r="AE10" t="s">
        <v>27</v>
      </c>
      <c r="AF10">
        <f>AE2-AF8</f>
        <v>1.0202240309401382</v>
      </c>
      <c r="AG10">
        <v>1990</v>
      </c>
      <c r="AH10">
        <v>429.78</v>
      </c>
      <c r="AI10" t="s">
        <v>27</v>
      </c>
      <c r="AJ10">
        <f>AI2-AJ8</f>
        <v>1.0196191654891413</v>
      </c>
      <c r="AK10">
        <v>1990</v>
      </c>
      <c r="AL10">
        <v>429.78</v>
      </c>
      <c r="AM10" t="s">
        <v>27</v>
      </c>
      <c r="AN10">
        <f>AM2-AN8</f>
        <v>1.0197133310494397</v>
      </c>
      <c r="AO10">
        <v>1990</v>
      </c>
      <c r="AP10">
        <v>429.78</v>
      </c>
      <c r="AQ10" t="s">
        <v>27</v>
      </c>
      <c r="AR10">
        <f>AQ2-AR8</f>
        <v>1.0204311730213897</v>
      </c>
      <c r="AS10">
        <v>1980</v>
      </c>
      <c r="AT10">
        <v>312.5</v>
      </c>
      <c r="AU10" t="s">
        <v>27</v>
      </c>
      <c r="AV10">
        <f>AU2-AV8</f>
        <v>1.020328263345299</v>
      </c>
      <c r="AW10">
        <v>1980</v>
      </c>
      <c r="AX10">
        <v>312.5</v>
      </c>
    </row>
    <row r="11" spans="1:52">
      <c r="B11">
        <v>3.1825489912197635E-2</v>
      </c>
      <c r="C11" s="27">
        <v>0.83097102151903213</v>
      </c>
      <c r="D11">
        <v>39.329162560730843</v>
      </c>
      <c r="E11">
        <v>1990</v>
      </c>
      <c r="F11">
        <v>429.78</v>
      </c>
      <c r="G11" t="s">
        <v>28</v>
      </c>
      <c r="H11" s="28">
        <f>LN(G2)</f>
        <v>3.0543052256643187E-2</v>
      </c>
      <c r="I11">
        <v>1993</v>
      </c>
      <c r="J11">
        <v>737</v>
      </c>
      <c r="K11" t="s">
        <v>28</v>
      </c>
      <c r="L11" s="28">
        <f>LN(K2)</f>
        <v>2.6711929409815829E-2</v>
      </c>
      <c r="M11">
        <v>1993</v>
      </c>
      <c r="N11">
        <v>737</v>
      </c>
      <c r="O11" t="s">
        <v>28</v>
      </c>
      <c r="P11" s="28">
        <f>LN(O2)</f>
        <v>2.8987357960355179E-2</v>
      </c>
      <c r="Q11">
        <v>1993</v>
      </c>
      <c r="R11">
        <v>737</v>
      </c>
      <c r="S11" t="s">
        <v>28</v>
      </c>
      <c r="T11" s="28">
        <f>LN(S2)</f>
        <v>2.9813020688163147E-2</v>
      </c>
      <c r="U11">
        <v>1993</v>
      </c>
      <c r="V11">
        <v>737</v>
      </c>
      <c r="W11" t="s">
        <v>28</v>
      </c>
      <c r="X11" s="28">
        <f>LN(W2)</f>
        <v>3.358856465381628E-2</v>
      </c>
      <c r="Y11">
        <v>1993</v>
      </c>
      <c r="Z11">
        <v>737</v>
      </c>
      <c r="AA11" t="s">
        <v>28</v>
      </c>
      <c r="AB11" s="28">
        <f>LN(AA2)</f>
        <v>3.0893832270098946E-2</v>
      </c>
      <c r="AC11">
        <v>1993</v>
      </c>
      <c r="AD11">
        <v>737</v>
      </c>
      <c r="AE11" t="s">
        <v>28</v>
      </c>
      <c r="AF11" s="28">
        <f>LN(AE2)</f>
        <v>3.0517284087537833E-2</v>
      </c>
      <c r="AG11">
        <v>1993</v>
      </c>
      <c r="AH11">
        <v>737</v>
      </c>
      <c r="AI11" t="s">
        <v>28</v>
      </c>
      <c r="AJ11" s="28">
        <f>LN(AI2)</f>
        <v>3.0630711262653078E-2</v>
      </c>
      <c r="AK11">
        <v>1993</v>
      </c>
      <c r="AL11">
        <v>737</v>
      </c>
      <c r="AM11" t="s">
        <v>28</v>
      </c>
      <c r="AN11" s="28">
        <f>LN(AM2)</f>
        <v>3.0739979353581193E-2</v>
      </c>
      <c r="AO11">
        <v>1993</v>
      </c>
      <c r="AP11">
        <v>737</v>
      </c>
      <c r="AQ11" t="s">
        <v>28</v>
      </c>
      <c r="AR11" s="28">
        <f>LN(AQ2)</f>
        <v>3.1545041241759643E-2</v>
      </c>
      <c r="AS11">
        <v>1993</v>
      </c>
      <c r="AT11">
        <v>737</v>
      </c>
      <c r="AU11" t="s">
        <v>28</v>
      </c>
      <c r="AV11" s="28">
        <f>LN(AU2)</f>
        <v>3.1825489912197635E-2</v>
      </c>
      <c r="AW11">
        <v>1990</v>
      </c>
      <c r="AX11">
        <v>429.78</v>
      </c>
    </row>
    <row r="12" spans="1:52">
      <c r="B12">
        <v>3.0099486451130111E-2</v>
      </c>
      <c r="C12" s="27">
        <v>0.80438864499080842</v>
      </c>
      <c r="D12">
        <v>32.897421315976715</v>
      </c>
      <c r="E12">
        <v>1993</v>
      </c>
      <c r="F12">
        <v>737</v>
      </c>
      <c r="G12" t="s">
        <v>29</v>
      </c>
      <c r="H12" s="28">
        <f>LN(H9)</f>
        <v>4.0594028950669152E-2</v>
      </c>
      <c r="K12" t="s">
        <v>29</v>
      </c>
      <c r="L12" s="28">
        <f>LN(L9)</f>
        <v>3.6977421698575506E-2</v>
      </c>
      <c r="O12" t="s">
        <v>29</v>
      </c>
      <c r="P12" s="28">
        <f>LN(P9)</f>
        <v>4.0347378924192032E-2</v>
      </c>
      <c r="S12" t="s">
        <v>29</v>
      </c>
      <c r="T12" s="28">
        <f>LN(T9)</f>
        <v>4.1251970740955525E-2</v>
      </c>
      <c r="W12" t="s">
        <v>29</v>
      </c>
      <c r="X12" s="28">
        <f>LN(X9)</f>
        <v>4.1274966831068467E-2</v>
      </c>
      <c r="AA12" t="s">
        <v>29</v>
      </c>
      <c r="AB12" s="28">
        <f>LN(AB9)</f>
        <v>4.1214848078733372E-2</v>
      </c>
      <c r="AE12" t="s">
        <v>29</v>
      </c>
      <c r="AF12" s="28">
        <f>LN(AF9)</f>
        <v>4.0903323897482496E-2</v>
      </c>
      <c r="AI12" t="s">
        <v>29</v>
      </c>
      <c r="AJ12" s="28">
        <f>LN(AJ9)</f>
        <v>4.1708146708291899E-2</v>
      </c>
      <c r="AM12" t="s">
        <v>29</v>
      </c>
      <c r="AN12" s="28">
        <f>LN(AN9)</f>
        <v>4.1833960455951329E-2</v>
      </c>
      <c r="AQ12" t="s">
        <v>29</v>
      </c>
      <c r="AR12" s="28">
        <f>LN(AR9)</f>
        <v>4.2738121266374926E-2</v>
      </c>
      <c r="AU12" t="s">
        <v>29</v>
      </c>
      <c r="AV12" s="28">
        <f>LN(AV9)</f>
        <v>4.3391244065701905E-2</v>
      </c>
    </row>
    <row r="13" spans="1:52">
      <c r="A13" t="s">
        <v>43</v>
      </c>
      <c r="B13" s="18">
        <f>AVERAGE(B2:B12)</f>
        <v>3.0486608844646258E-2</v>
      </c>
      <c r="C13" s="18">
        <f>AVERAGE(C2:C12)</f>
        <v>0.83719015529031082</v>
      </c>
      <c r="D13" s="18">
        <f>AVERAGE(D2:D12)</f>
        <v>44.4798235161891</v>
      </c>
      <c r="E13" s="18">
        <f>AVERAGE(E2:E12)</f>
        <v>1939.1818181818182</v>
      </c>
      <c r="F13" s="18">
        <f>AVERAGE(F2:F12)</f>
        <v>233.36545454545458</v>
      </c>
      <c r="G13" t="s">
        <v>30</v>
      </c>
      <c r="H13" s="28">
        <f>LN(H10)</f>
        <v>2.0390026873299275E-2</v>
      </c>
      <c r="K13" t="s">
        <v>30</v>
      </c>
      <c r="L13" s="28">
        <f>LN(L10)</f>
        <v>1.6339962833429235E-2</v>
      </c>
      <c r="O13" t="s">
        <v>30</v>
      </c>
      <c r="P13" s="28">
        <f>LN(P10)</f>
        <v>1.7496802627136415E-2</v>
      </c>
      <c r="S13" t="s">
        <v>30</v>
      </c>
      <c r="T13" s="28">
        <f>LN(T10)</f>
        <v>1.8241705478624953E-2</v>
      </c>
      <c r="W13" t="s">
        <v>30</v>
      </c>
      <c r="X13" s="28">
        <f>LN(X10)</f>
        <v>2.5842623764243101E-2</v>
      </c>
      <c r="AA13" t="s">
        <v>30</v>
      </c>
      <c r="AB13" s="28">
        <f>LN(AB10)</f>
        <v>2.0465181223720603E-2</v>
      </c>
      <c r="AE13" t="s">
        <v>30</v>
      </c>
      <c r="AF13" s="28">
        <f>LN(AF10)</f>
        <v>2.0022241355852795E-2</v>
      </c>
      <c r="AI13" t="s">
        <v>30</v>
      </c>
      <c r="AJ13" s="28">
        <f>LN(AJ10)</f>
        <v>1.9429190409795963E-2</v>
      </c>
      <c r="AM13" t="s">
        <v>30</v>
      </c>
      <c r="AN13" s="28">
        <f>LN(AN10)</f>
        <v>1.9521539804046435E-2</v>
      </c>
      <c r="AQ13" t="s">
        <v>30</v>
      </c>
      <c r="AR13" s="28">
        <f>LN(AR10)</f>
        <v>2.0225256624243872E-2</v>
      </c>
      <c r="AU13" t="s">
        <v>30</v>
      </c>
      <c r="AV13" s="28">
        <f>LN(AV10)</f>
        <v>2.0124402330156992E-2</v>
      </c>
    </row>
    <row r="14" spans="1:52">
      <c r="A14" t="s">
        <v>44</v>
      </c>
      <c r="B14" s="18">
        <f>STDEV(B2:B12)</f>
        <v>1.7287651172638496E-3</v>
      </c>
      <c r="C14" s="18">
        <f>STDEV(C2:C12)</f>
        <v>3.3156294899171414E-2</v>
      </c>
      <c r="D14" s="18">
        <f>STDEV(D2:D12)</f>
        <v>18.668295578422253</v>
      </c>
      <c r="E14" s="18">
        <f>STDEV(E2:E12)</f>
        <v>41.994804873499504</v>
      </c>
      <c r="F14" s="18">
        <f>STDEV(F2:F12)</f>
        <v>212.95302488406384</v>
      </c>
      <c r="G14" t="s">
        <v>31</v>
      </c>
      <c r="H14" s="28">
        <f>H12-H11</f>
        <v>1.0050976694025965E-2</v>
      </c>
      <c r="K14" t="s">
        <v>31</v>
      </c>
      <c r="L14" s="28">
        <f>L12-L11</f>
        <v>1.0265492288759677E-2</v>
      </c>
      <c r="O14" t="s">
        <v>31</v>
      </c>
      <c r="P14" s="28">
        <f>P12-P11</f>
        <v>1.1360020963836853E-2</v>
      </c>
      <c r="S14" t="s">
        <v>31</v>
      </c>
      <c r="T14" s="28">
        <f>T12-T11</f>
        <v>1.1438950052792378E-2</v>
      </c>
      <c r="W14" t="s">
        <v>31</v>
      </c>
      <c r="X14" s="28">
        <f>X12-X11</f>
        <v>7.6864021772521871E-3</v>
      </c>
      <c r="AA14" t="s">
        <v>31</v>
      </c>
      <c r="AB14" s="28">
        <f>AB12-AB11</f>
        <v>1.0321015808634426E-2</v>
      </c>
      <c r="AE14" t="s">
        <v>31</v>
      </c>
      <c r="AF14" s="28">
        <f>AF12-AF11</f>
        <v>1.0386039809944663E-2</v>
      </c>
      <c r="AI14" t="s">
        <v>31</v>
      </c>
      <c r="AJ14" s="28">
        <f>AJ12-AJ11</f>
        <v>1.1077435445638821E-2</v>
      </c>
      <c r="AM14" t="s">
        <v>31</v>
      </c>
      <c r="AN14" s="28">
        <f>AN12-AN11</f>
        <v>1.1093981102370136E-2</v>
      </c>
      <c r="AQ14" t="s">
        <v>31</v>
      </c>
      <c r="AR14" s="28">
        <f>AR12-AR11</f>
        <v>1.1193080024615283E-2</v>
      </c>
      <c r="AU14" t="s">
        <v>31</v>
      </c>
      <c r="AV14" s="28">
        <f>AV12-AV11</f>
        <v>1.1565754153504269E-2</v>
      </c>
    </row>
    <row r="15" spans="1:52">
      <c r="A15" t="s">
        <v>45</v>
      </c>
      <c r="B15" s="18">
        <f>MIN(B2:B12)</f>
        <v>2.6711929409815829E-2</v>
      </c>
      <c r="C15" s="18">
        <f>MIN(C2:C12)</f>
        <v>0.80438864499080842</v>
      </c>
      <c r="D15" s="18">
        <f>MIN(D2:D12)</f>
        <v>32.897421315976715</v>
      </c>
      <c r="E15" s="18">
        <f>MIN(E2:E12)</f>
        <v>1881</v>
      </c>
      <c r="F15" s="18">
        <f>MIN(F2:F12)</f>
        <v>9.4</v>
      </c>
      <c r="G15" t="s">
        <v>32</v>
      </c>
      <c r="H15" s="28">
        <f>H11-H13</f>
        <v>1.0153025383343912E-2</v>
      </c>
      <c r="K15" t="s">
        <v>32</v>
      </c>
      <c r="L15" s="28">
        <f>L11-L13</f>
        <v>1.0371966576386595E-2</v>
      </c>
      <c r="O15" t="s">
        <v>32</v>
      </c>
      <c r="P15" s="28">
        <f>P11-P13</f>
        <v>1.1490555333218765E-2</v>
      </c>
      <c r="S15" t="s">
        <v>32</v>
      </c>
      <c r="T15" s="28">
        <f>T11-T13</f>
        <v>1.1571315209538195E-2</v>
      </c>
      <c r="W15" t="s">
        <v>32</v>
      </c>
      <c r="X15" s="28">
        <f>X11-X13</f>
        <v>7.7459408895731788E-3</v>
      </c>
      <c r="AA15" t="s">
        <v>32</v>
      </c>
      <c r="AB15" s="28">
        <f>AB11-AB13</f>
        <v>1.0428651046378343E-2</v>
      </c>
      <c r="AE15" t="s">
        <v>32</v>
      </c>
      <c r="AF15" s="28">
        <f>AF11-AF13</f>
        <v>1.0495042731685039E-2</v>
      </c>
      <c r="AI15" t="s">
        <v>32</v>
      </c>
      <c r="AJ15" s="28">
        <f>AJ11-AJ13</f>
        <v>1.1201520852857114E-2</v>
      </c>
      <c r="AM15" t="s">
        <v>32</v>
      </c>
      <c r="AN15" s="28">
        <f>AN11-AN13</f>
        <v>1.1218439549534758E-2</v>
      </c>
      <c r="AQ15" t="s">
        <v>32</v>
      </c>
      <c r="AR15" s="28">
        <f>AR11-AR13</f>
        <v>1.1319784617515771E-2</v>
      </c>
      <c r="AU15" t="s">
        <v>32</v>
      </c>
      <c r="AV15" s="28">
        <f>AV11-AV13</f>
        <v>1.1701087582040644E-2</v>
      </c>
    </row>
    <row r="16" spans="1:52">
      <c r="A16" t="s">
        <v>46</v>
      </c>
      <c r="B16" s="18">
        <f>MAX(B2:B12)</f>
        <v>3.358856465381628E-2</v>
      </c>
      <c r="C16" s="18">
        <f>MAX(C2:C12)</f>
        <v>0.92538800422504708</v>
      </c>
      <c r="D16" s="18">
        <f>MAX(D2:D12)</f>
        <v>99.221364566226825</v>
      </c>
      <c r="E16" s="18">
        <f>MAX(E2:E12)</f>
        <v>1993</v>
      </c>
      <c r="F16" s="18">
        <f>MAX(F2:F12)</f>
        <v>737</v>
      </c>
      <c r="G16" t="s">
        <v>33</v>
      </c>
      <c r="H16" s="29">
        <f>AVERAGE(H14:H15)</f>
        <v>1.0102001038684938E-2</v>
      </c>
      <c r="K16" t="s">
        <v>33</v>
      </c>
      <c r="L16" s="29">
        <f>AVERAGE(L14:L15)</f>
        <v>1.0318729432573136E-2</v>
      </c>
      <c r="O16" t="s">
        <v>33</v>
      </c>
      <c r="P16" s="29">
        <f>AVERAGE(P14:P15)</f>
        <v>1.1425288148527809E-2</v>
      </c>
      <c r="S16" t="s">
        <v>33</v>
      </c>
      <c r="T16" s="29">
        <f>AVERAGE(T14:T15)</f>
        <v>1.1505132631165286E-2</v>
      </c>
      <c r="W16" t="s">
        <v>33</v>
      </c>
      <c r="X16" s="29">
        <f>AVERAGE(X14:X15)</f>
        <v>7.7161715334126829E-3</v>
      </c>
      <c r="AA16" t="s">
        <v>33</v>
      </c>
      <c r="AB16" s="29">
        <f>AVERAGE(AB14:AB15)</f>
        <v>1.0374833427506384E-2</v>
      </c>
      <c r="AE16" t="s">
        <v>33</v>
      </c>
      <c r="AF16" s="29">
        <f>AVERAGE(AF14:AF15)</f>
        <v>1.0440541270814851E-2</v>
      </c>
      <c r="AI16" t="s">
        <v>33</v>
      </c>
      <c r="AJ16" s="29">
        <f>AVERAGE(AJ14:AJ15)</f>
        <v>1.1139478149247968E-2</v>
      </c>
      <c r="AM16" t="s">
        <v>33</v>
      </c>
      <c r="AN16" s="29">
        <f>AVERAGE(AN14:AN15)</f>
        <v>1.1156210325952447E-2</v>
      </c>
      <c r="AQ16" t="s">
        <v>33</v>
      </c>
      <c r="AR16" s="29">
        <f>AVERAGE(AR14:AR15)</f>
        <v>1.1256432321065527E-2</v>
      </c>
      <c r="AU16" t="s">
        <v>33</v>
      </c>
      <c r="AV16" s="29">
        <f>AVERAGE(AV14:AV15)</f>
        <v>1.1633420867772457E-2</v>
      </c>
    </row>
    <row r="17" spans="1:48">
      <c r="A17" t="s">
        <v>47</v>
      </c>
      <c r="B17" s="18">
        <f>ABS(B16-B15)</f>
        <v>6.8766352440004508E-3</v>
      </c>
      <c r="C17" s="18">
        <f>ABS(C16-C15)</f>
        <v>0.12099935923423866</v>
      </c>
      <c r="D17" s="18">
        <f>ABS(D16-D15)</f>
        <v>66.32394325025011</v>
      </c>
      <c r="E17" s="18">
        <f>ABS(E16-E15)</f>
        <v>112</v>
      </c>
      <c r="F17" s="18">
        <f>ABS(F16-F15)</f>
        <v>727.6</v>
      </c>
      <c r="G17" t="s">
        <v>34</v>
      </c>
      <c r="H17">
        <f>TINV(0.3173,H5)</f>
        <v>1.0587520162065407</v>
      </c>
      <c r="K17" t="s">
        <v>34</v>
      </c>
      <c r="L17">
        <f>TINV(0.3173,L5)</f>
        <v>1.0665531355390527</v>
      </c>
      <c r="O17" t="s">
        <v>34</v>
      </c>
      <c r="P17">
        <f>TINV(0.3173,P5)</f>
        <v>1.0665531355390527</v>
      </c>
      <c r="S17" t="s">
        <v>34</v>
      </c>
      <c r="T17">
        <f>TINV(0.3173,T5)</f>
        <v>1.0665531355390527</v>
      </c>
      <c r="W17" t="s">
        <v>34</v>
      </c>
      <c r="X17">
        <f>TINV(0.3173,X5)</f>
        <v>1.0665531355390527</v>
      </c>
      <c r="AA17" t="s">
        <v>34</v>
      </c>
      <c r="AB17">
        <f>TINV(0.3173,AB5)</f>
        <v>1.0665531355390527</v>
      </c>
      <c r="AE17" t="s">
        <v>34</v>
      </c>
      <c r="AF17">
        <f>TINV(0.3173,AF5)</f>
        <v>1.0665531355390527</v>
      </c>
      <c r="AI17" t="s">
        <v>34</v>
      </c>
      <c r="AJ17">
        <f>TINV(0.3173,AJ5)</f>
        <v>1.0665531355390527</v>
      </c>
      <c r="AM17" t="s">
        <v>34</v>
      </c>
      <c r="AN17">
        <f>TINV(0.3173,AN5)</f>
        <v>1.0665531355390527</v>
      </c>
      <c r="AQ17" t="s">
        <v>34</v>
      </c>
      <c r="AR17">
        <f>TINV(0.3173,AR5)</f>
        <v>1.0665531355390527</v>
      </c>
      <c r="AU17" t="s">
        <v>34</v>
      </c>
      <c r="AV17">
        <f>TINV(0.3173,AV5)</f>
        <v>1.0665531355390527</v>
      </c>
    </row>
    <row r="18" spans="1:48">
      <c r="A18" t="s">
        <v>48</v>
      </c>
      <c r="B18" s="18">
        <f>COUNT(B2:B12)</f>
        <v>11</v>
      </c>
      <c r="G18" t="s">
        <v>35</v>
      </c>
      <c r="H18">
        <f>H17*G3</f>
        <v>4.7533440979393715E-3</v>
      </c>
      <c r="K18" t="s">
        <v>35</v>
      </c>
      <c r="L18">
        <f>L17*K3</f>
        <v>4.7764189929512943E-3</v>
      </c>
      <c r="O18" t="s">
        <v>35</v>
      </c>
      <c r="P18">
        <f>P17*O3</f>
        <v>5.3006371568155748E-3</v>
      </c>
      <c r="S18" t="s">
        <v>35</v>
      </c>
      <c r="T18">
        <f>T17*S3</f>
        <v>5.3420858124475553E-3</v>
      </c>
      <c r="W18" t="s">
        <v>35</v>
      </c>
      <c r="X18">
        <f>X17*W3</f>
        <v>3.596427787377828E-3</v>
      </c>
      <c r="AA18" t="s">
        <v>35</v>
      </c>
      <c r="AB18">
        <f>AB17*AA3</f>
        <v>4.8225121840714362E-3</v>
      </c>
      <c r="AE18" t="s">
        <v>35</v>
      </c>
      <c r="AF18">
        <f>AF17*AE3</f>
        <v>4.85122574717947E-3</v>
      </c>
      <c r="AI18" t="s">
        <v>35</v>
      </c>
      <c r="AJ18">
        <f>AJ17*AI3</f>
        <v>5.1765497649672631E-3</v>
      </c>
      <c r="AM18" t="s">
        <v>35</v>
      </c>
      <c r="AN18">
        <f>AN17*AM3</f>
        <v>5.1848911265169077E-3</v>
      </c>
      <c r="AQ18" t="s">
        <v>35</v>
      </c>
      <c r="AR18">
        <f>AR17*AQ3</f>
        <v>5.2356791121117071E-3</v>
      </c>
      <c r="AU18" t="s">
        <v>35</v>
      </c>
      <c r="AV18">
        <f>AV17*AU3</f>
        <v>5.4125291095160058E-3</v>
      </c>
    </row>
    <row r="19" spans="1:48">
      <c r="G19" t="s">
        <v>36</v>
      </c>
      <c r="H19">
        <f>G2+H18</f>
        <v>1.0357676206824813</v>
      </c>
      <c r="K19" t="s">
        <v>36</v>
      </c>
      <c r="L19">
        <f>K2+L18</f>
        <v>1.0318483099309559</v>
      </c>
      <c r="O19" t="s">
        <v>36</v>
      </c>
      <c r="P19">
        <f>O2+P18</f>
        <v>1.0347122176876733</v>
      </c>
      <c r="S19" t="s">
        <v>36</v>
      </c>
      <c r="T19">
        <f>S2+T18</f>
        <v>1.0356039640982</v>
      </c>
      <c r="W19" t="s">
        <v>36</v>
      </c>
      <c r="X19">
        <f>W2+X18</f>
        <v>1.0377554573944088</v>
      </c>
      <c r="AA19" t="s">
        <v>36</v>
      </c>
      <c r="AB19">
        <f>AA2+AB18</f>
        <v>1.0361985114092542</v>
      </c>
      <c r="AE19" t="s">
        <v>36</v>
      </c>
      <c r="AF19">
        <f>AE2+AF18</f>
        <v>1.0358389353237856</v>
      </c>
      <c r="AI19" t="s">
        <v>36</v>
      </c>
      <c r="AJ19">
        <f>AI2+AJ18</f>
        <v>1.0362812079975015</v>
      </c>
      <c r="AM19" t="s">
        <v>36</v>
      </c>
      <c r="AN19">
        <f>AM2+AN18</f>
        <v>1.0364022223522726</v>
      </c>
      <c r="AQ19" t="s">
        <v>36</v>
      </c>
      <c r="AR19">
        <f>AQ2+AR18</f>
        <v>1.0372835383780454</v>
      </c>
      <c r="AU19" t="s">
        <v>36</v>
      </c>
      <c r="AV19">
        <f>AU2+AV18</f>
        <v>1.0377498654152373</v>
      </c>
    </row>
    <row r="20" spans="1:48">
      <c r="G20" t="s">
        <v>37</v>
      </c>
      <c r="H20">
        <f>G2-H18</f>
        <v>1.0262609324866028</v>
      </c>
      <c r="K20" t="s">
        <v>37</v>
      </c>
      <c r="L20">
        <f>K2-L18</f>
        <v>1.0222954719450532</v>
      </c>
      <c r="O20" t="s">
        <v>37</v>
      </c>
      <c r="P20">
        <f>O2-P18</f>
        <v>1.0241109433740421</v>
      </c>
      <c r="S20" t="s">
        <v>37</v>
      </c>
      <c r="T20">
        <f>S2-T18</f>
        <v>1.0249197924733049</v>
      </c>
      <c r="W20" t="s">
        <v>37</v>
      </c>
      <c r="X20">
        <f>W2-X18</f>
        <v>1.030562601819653</v>
      </c>
      <c r="AA20" t="s">
        <v>37</v>
      </c>
      <c r="AB20">
        <f>AA2-AB18</f>
        <v>1.0265534870411113</v>
      </c>
      <c r="AE20" t="s">
        <v>37</v>
      </c>
      <c r="AF20">
        <f>AE2-AF18</f>
        <v>1.0261364838294265</v>
      </c>
      <c r="AI20" t="s">
        <v>37</v>
      </c>
      <c r="AJ20">
        <f>AI2-AJ18</f>
        <v>1.0259281084675671</v>
      </c>
      <c r="AM20" t="s">
        <v>37</v>
      </c>
      <c r="AN20">
        <f>AM2-AN18</f>
        <v>1.0260324400992389</v>
      </c>
      <c r="AQ20" t="s">
        <v>37</v>
      </c>
      <c r="AR20">
        <f>AQ2-AR18</f>
        <v>1.0268121801538219</v>
      </c>
      <c r="AU20" t="s">
        <v>37</v>
      </c>
      <c r="AV20">
        <f>AU2-AV18</f>
        <v>1.0269248071962054</v>
      </c>
    </row>
    <row r="21" spans="1:48">
      <c r="G21" t="s">
        <v>28</v>
      </c>
      <c r="H21" s="28">
        <f>LN(G2)</f>
        <v>3.0543052256643187E-2</v>
      </c>
      <c r="K21" t="s">
        <v>28</v>
      </c>
      <c r="L21" s="28">
        <f>LN(K2)</f>
        <v>2.6711929409815829E-2</v>
      </c>
      <c r="O21" t="s">
        <v>28</v>
      </c>
      <c r="P21" s="28">
        <f>LN(O2)</f>
        <v>2.8987357960355179E-2</v>
      </c>
      <c r="S21" t="s">
        <v>28</v>
      </c>
      <c r="T21" s="28">
        <f>LN(S2)</f>
        <v>2.9813020688163147E-2</v>
      </c>
      <c r="W21" t="s">
        <v>28</v>
      </c>
      <c r="X21" s="28">
        <f>LN(W2)</f>
        <v>3.358856465381628E-2</v>
      </c>
      <c r="AA21" t="s">
        <v>28</v>
      </c>
      <c r="AB21" s="28">
        <f>LN(AA2)</f>
        <v>3.0893832270098946E-2</v>
      </c>
      <c r="AE21" t="s">
        <v>28</v>
      </c>
      <c r="AF21" s="28">
        <f>LN(AE2)</f>
        <v>3.0517284087537833E-2</v>
      </c>
      <c r="AI21" t="s">
        <v>28</v>
      </c>
      <c r="AJ21" s="28">
        <f>LN(AI2)</f>
        <v>3.0630711262653078E-2</v>
      </c>
      <c r="AM21" t="s">
        <v>28</v>
      </c>
      <c r="AN21" s="28">
        <f>LN(AM2)</f>
        <v>3.0739979353581193E-2</v>
      </c>
      <c r="AQ21" t="s">
        <v>28</v>
      </c>
      <c r="AR21" s="28">
        <f>LN(AQ2)</f>
        <v>3.1545041241759643E-2</v>
      </c>
      <c r="AU21" t="s">
        <v>28</v>
      </c>
      <c r="AV21" s="28">
        <f>LN(AU2)</f>
        <v>3.1825489912197635E-2</v>
      </c>
    </row>
    <row r="22" spans="1:48">
      <c r="G22" t="s">
        <v>38</v>
      </c>
      <c r="H22" s="28">
        <f>LN(H19)</f>
        <v>3.5142814316766545E-2</v>
      </c>
      <c r="K22" t="s">
        <v>38</v>
      </c>
      <c r="L22" s="28">
        <f>LN(L19)</f>
        <v>3.1351669754784844E-2</v>
      </c>
      <c r="O22" t="s">
        <v>38</v>
      </c>
      <c r="P22" s="28">
        <f>LN(P19)</f>
        <v>3.4123337510802203E-2</v>
      </c>
      <c r="S22" t="s">
        <v>38</v>
      </c>
      <c r="T22" s="28">
        <f>LN(T19)</f>
        <v>3.4984796715458989E-2</v>
      </c>
      <c r="W22" t="s">
        <v>38</v>
      </c>
      <c r="X22" s="28">
        <f>LN(X19)</f>
        <v>3.7060166809174379E-2</v>
      </c>
      <c r="AA22" t="s">
        <v>38</v>
      </c>
      <c r="AB22" s="28">
        <f>LN(AB19)</f>
        <v>3.5558738811198025E-2</v>
      </c>
      <c r="AE22" t="s">
        <v>38</v>
      </c>
      <c r="AF22" s="28">
        <f>LN(AF19)</f>
        <v>3.5211663916731056E-2</v>
      </c>
      <c r="AI22" t="s">
        <v>38</v>
      </c>
      <c r="AJ22" s="28">
        <f>LN(AJ19)</f>
        <v>3.5638543296150751E-2</v>
      </c>
      <c r="AM22" t="s">
        <v>38</v>
      </c>
      <c r="AN22" s="28">
        <f>LN(AN19)</f>
        <v>3.5755314003280171E-2</v>
      </c>
      <c r="AQ22" t="s">
        <v>38</v>
      </c>
      <c r="AR22" s="28">
        <f>LN(AR19)</f>
        <v>3.660531364693393E-2</v>
      </c>
      <c r="AU22" t="s">
        <v>38</v>
      </c>
      <c r="AV22" s="28">
        <f>LN(AV19)</f>
        <v>3.7054778261999814E-2</v>
      </c>
    </row>
    <row r="23" spans="1:48">
      <c r="G23" t="s">
        <v>39</v>
      </c>
      <c r="H23" s="28">
        <f>LN(H20)</f>
        <v>2.5922034577068157E-2</v>
      </c>
      <c r="K23" t="s">
        <v>39</v>
      </c>
      <c r="L23" s="28">
        <f>LN(L20)</f>
        <v>2.2050561489062929E-2</v>
      </c>
      <c r="O23" t="s">
        <v>39</v>
      </c>
      <c r="P23" s="28">
        <f>LN(P20)</f>
        <v>2.3824863887335034E-2</v>
      </c>
      <c r="S23" t="s">
        <v>39</v>
      </c>
      <c r="T23" s="28">
        <f>LN(T20)</f>
        <v>2.4614358283026855E-2</v>
      </c>
      <c r="W23" t="s">
        <v>39</v>
      </c>
      <c r="X23" s="28">
        <f>LN(X20)</f>
        <v>3.0104868479120743E-2</v>
      </c>
      <c r="AA23" t="s">
        <v>39</v>
      </c>
      <c r="AB23" s="28">
        <f>LN(AB20)</f>
        <v>2.6207062345488075E-2</v>
      </c>
      <c r="AE23" t="s">
        <v>39</v>
      </c>
      <c r="AF23" s="28">
        <f>LN(AF20)</f>
        <v>2.5800763076393386E-2</v>
      </c>
      <c r="AI23" t="s">
        <v>39</v>
      </c>
      <c r="AJ23" s="28">
        <f>LN(AJ20)</f>
        <v>2.5597674573860127E-2</v>
      </c>
      <c r="AM23" t="s">
        <v>39</v>
      </c>
      <c r="AN23" s="28">
        <f>LN(AN20)</f>
        <v>2.569936427918566E-2</v>
      </c>
      <c r="AQ23" t="s">
        <v>39</v>
      </c>
      <c r="AR23" s="28">
        <f>LN(AR20)</f>
        <v>2.645903219013121E-2</v>
      </c>
      <c r="AU23" t="s">
        <v>39</v>
      </c>
      <c r="AV23" s="28">
        <f>LN(AV20)</f>
        <v>2.6568712293464882E-2</v>
      </c>
    </row>
    <row r="24" spans="1:48">
      <c r="G24" t="s">
        <v>40</v>
      </c>
      <c r="H24" s="28">
        <f>H22-H21</f>
        <v>4.599762060123358E-3</v>
      </c>
      <c r="K24" t="s">
        <v>40</v>
      </c>
      <c r="L24" s="28">
        <f>L22-L21</f>
        <v>4.639740344969015E-3</v>
      </c>
      <c r="O24" t="s">
        <v>40</v>
      </c>
      <c r="P24" s="28">
        <f>P22-P21</f>
        <v>5.1359795504470236E-3</v>
      </c>
      <c r="S24" t="s">
        <v>40</v>
      </c>
      <c r="T24" s="28">
        <f>T22-T21</f>
        <v>5.1717760272958421E-3</v>
      </c>
      <c r="W24" t="s">
        <v>40</v>
      </c>
      <c r="X24" s="28">
        <f>X22-X21</f>
        <v>3.4716021553580986E-3</v>
      </c>
      <c r="AA24" t="s">
        <v>40</v>
      </c>
      <c r="AB24" s="28">
        <f>AB22-AB21</f>
        <v>4.6649065410990787E-3</v>
      </c>
      <c r="AE24" t="s">
        <v>40</v>
      </c>
      <c r="AF24" s="28">
        <f>AF22-AF21</f>
        <v>4.694379829193223E-3</v>
      </c>
      <c r="AI24" t="s">
        <v>40</v>
      </c>
      <c r="AJ24" s="28">
        <f>AJ22-AJ21</f>
        <v>5.0078320334976736E-3</v>
      </c>
      <c r="AM24" t="s">
        <v>40</v>
      </c>
      <c r="AN24" s="28">
        <f>AN22-AN21</f>
        <v>5.0153346496989784E-3</v>
      </c>
      <c r="AQ24" t="s">
        <v>40</v>
      </c>
      <c r="AR24" s="28">
        <f>AR22-AR21</f>
        <v>5.0602724051742876E-3</v>
      </c>
      <c r="AU24" t="s">
        <v>40</v>
      </c>
      <c r="AV24" s="28">
        <f>AV22-AV21</f>
        <v>5.2292883498021789E-3</v>
      </c>
    </row>
    <row r="25" spans="1:48">
      <c r="G25" t="s">
        <v>41</v>
      </c>
      <c r="H25" s="28">
        <f>H21-H23</f>
        <v>4.6210176795750298E-3</v>
      </c>
      <c r="K25" t="s">
        <v>41</v>
      </c>
      <c r="L25" s="28">
        <f>L21-L23</f>
        <v>4.6613679207529006E-3</v>
      </c>
      <c r="O25" t="s">
        <v>41</v>
      </c>
      <c r="P25" s="28">
        <f>P21-P23</f>
        <v>5.1624940730201456E-3</v>
      </c>
      <c r="S25" t="s">
        <v>41</v>
      </c>
      <c r="T25" s="28">
        <f>T21-T23</f>
        <v>5.1986624051362923E-3</v>
      </c>
      <c r="W25" t="s">
        <v>41</v>
      </c>
      <c r="X25" s="28">
        <f>X21-X23</f>
        <v>3.4836961746955372E-3</v>
      </c>
      <c r="AA25" t="s">
        <v>41</v>
      </c>
      <c r="AB25" s="28">
        <f>AB21-AB23</f>
        <v>4.6867699246108709E-3</v>
      </c>
      <c r="AE25" t="s">
        <v>41</v>
      </c>
      <c r="AF25" s="28">
        <f>AF21-AF23</f>
        <v>4.7165210111444478E-3</v>
      </c>
      <c r="AI25" t="s">
        <v>41</v>
      </c>
      <c r="AJ25" s="28">
        <f>AJ21-AJ23</f>
        <v>5.0330366887929509E-3</v>
      </c>
      <c r="AM25" t="s">
        <v>41</v>
      </c>
      <c r="AN25" s="28">
        <f>AN21-AN23</f>
        <v>5.0406150743955332E-3</v>
      </c>
      <c r="AQ25" t="s">
        <v>41</v>
      </c>
      <c r="AR25" s="28">
        <f>AR21-AR23</f>
        <v>5.0860090516284331E-3</v>
      </c>
      <c r="AU25" t="s">
        <v>41</v>
      </c>
      <c r="AV25" s="28">
        <f>AV21-AV23</f>
        <v>5.2567776187327532E-3</v>
      </c>
    </row>
    <row r="26" spans="1:48">
      <c r="G26" t="s">
        <v>42</v>
      </c>
      <c r="H26" s="29">
        <f>AVERAGE(H24:H25)</f>
        <v>4.6103898698491939E-3</v>
      </c>
      <c r="K26" t="s">
        <v>42</v>
      </c>
      <c r="L26" s="29">
        <f>AVERAGE(L24:L25)</f>
        <v>4.6505541328609578E-3</v>
      </c>
      <c r="O26" t="s">
        <v>42</v>
      </c>
      <c r="P26" s="29">
        <f>AVERAGE(P24:P25)</f>
        <v>5.1492368117335846E-3</v>
      </c>
      <c r="S26" t="s">
        <v>42</v>
      </c>
      <c r="T26" s="29">
        <f>AVERAGE(T24:T25)</f>
        <v>5.1852192162160672E-3</v>
      </c>
      <c r="W26" t="s">
        <v>42</v>
      </c>
      <c r="X26" s="29">
        <f>AVERAGE(X24:X25)</f>
        <v>3.4776491650268179E-3</v>
      </c>
      <c r="AA26" t="s">
        <v>42</v>
      </c>
      <c r="AB26" s="29">
        <f>AVERAGE(AB24:AB25)</f>
        <v>4.6758382328549748E-3</v>
      </c>
      <c r="AE26" t="s">
        <v>42</v>
      </c>
      <c r="AF26" s="29">
        <f>AVERAGE(AF24:AF25)</f>
        <v>4.7054504201688354E-3</v>
      </c>
      <c r="AI26" t="s">
        <v>42</v>
      </c>
      <c r="AJ26" s="29">
        <f>AVERAGE(AJ24:AJ25)</f>
        <v>5.0204343611453123E-3</v>
      </c>
      <c r="AM26" t="s">
        <v>42</v>
      </c>
      <c r="AN26" s="29">
        <f>AVERAGE(AN24:AN25)</f>
        <v>5.0279748620472558E-3</v>
      </c>
      <c r="AQ26" t="s">
        <v>42</v>
      </c>
      <c r="AR26" s="29">
        <f>AVERAGE(AR24:AR25)</f>
        <v>5.0731407284013603E-3</v>
      </c>
      <c r="AU26" t="s">
        <v>42</v>
      </c>
      <c r="AV26" s="29">
        <f>AVERAGE(AV24:AV25)</f>
        <v>5.243032984267466E-3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X26"/>
  <sheetViews>
    <sheetView workbookViewId="0">
      <selection activeCell="F1" sqref="F1"/>
    </sheetView>
  </sheetViews>
  <sheetFormatPr defaultRowHeight="15"/>
  <sheetData>
    <row r="1" spans="1:24" ht="16.5" thickTop="1" thickBot="1">
      <c r="B1" s="18" t="s">
        <v>21</v>
      </c>
      <c r="C1" s="18" t="s">
        <v>22</v>
      </c>
      <c r="D1" s="18" t="s">
        <v>23</v>
      </c>
      <c r="E1" s="18" t="s">
        <v>8</v>
      </c>
      <c r="F1" s="18" t="s">
        <v>9</v>
      </c>
      <c r="G1" s="23">
        <f>LN(G2)</f>
        <v>6.1443043103973437E-2</v>
      </c>
      <c r="H1" s="24">
        <f>G4</f>
        <v>0.88260625979233975</v>
      </c>
      <c r="I1" t="s">
        <v>8</v>
      </c>
      <c r="J1" t="s">
        <v>9</v>
      </c>
      <c r="K1" s="25">
        <f>LN(K2)</f>
        <v>5.7404379974646674E-2</v>
      </c>
      <c r="L1" s="26">
        <f>K4</f>
        <v>0.81173779543277425</v>
      </c>
      <c r="M1" t="s">
        <v>8</v>
      </c>
      <c r="N1" t="s">
        <v>9</v>
      </c>
      <c r="O1" s="25">
        <f>LN(O2)</f>
        <v>6.773531791377653E-2</v>
      </c>
      <c r="P1" s="26">
        <f>O4</f>
        <v>0.89430476754089638</v>
      </c>
      <c r="Q1" t="s">
        <v>8</v>
      </c>
      <c r="R1" t="s">
        <v>9</v>
      </c>
      <c r="S1" s="25">
        <f>LN(S2)</f>
        <v>7.1403110883324697E-2</v>
      </c>
      <c r="T1" s="26">
        <f>S4</f>
        <v>0.98725577056435909</v>
      </c>
      <c r="U1" t="s">
        <v>8</v>
      </c>
      <c r="V1" t="s">
        <v>9</v>
      </c>
      <c r="W1" s="25">
        <f>LN(W2)</f>
        <v>4.0839808665749641E-2</v>
      </c>
      <c r="X1" s="26">
        <f>W4</f>
        <v>0.90862206767429787</v>
      </c>
    </row>
    <row r="2" spans="1:24" ht="15.75" thickTop="1">
      <c r="B2">
        <v>5.7404379974646674E-2</v>
      </c>
      <c r="C2" s="27">
        <v>0.81173779543277425</v>
      </c>
      <c r="D2">
        <v>4.3117406241937113</v>
      </c>
      <c r="E2">
        <v>1979</v>
      </c>
      <c r="F2">
        <v>256.39999999999998</v>
      </c>
      <c r="G2">
        <f t="array" ref="G2:H6">LOGEST(F2:F5,E2:E5,TRUE, TRUE)</f>
        <v>1.0633699285534757</v>
      </c>
      <c r="H2">
        <v>4.1619295206745875E-51</v>
      </c>
      <c r="I2">
        <v>1980</v>
      </c>
      <c r="J2">
        <v>312.5</v>
      </c>
      <c r="K2">
        <f t="array" ref="K2:L6">LOGEST(J2:J4,I2:I4,TRUE, TRUE)</f>
        <v>1.0590839961743097</v>
      </c>
      <c r="L2">
        <v>1.2937548302106968E-47</v>
      </c>
      <c r="M2">
        <v>1979</v>
      </c>
      <c r="N2">
        <v>256.39999999999998</v>
      </c>
      <c r="O2">
        <f t="array" ref="O2:P6">LOGEST(N2:N4,M2:M4,TRUE, TRUE)</f>
        <v>1.070082039445678</v>
      </c>
      <c r="P2">
        <v>1.49627212196235E-56</v>
      </c>
      <c r="Q2">
        <v>1979</v>
      </c>
      <c r="R2">
        <v>256.39999999999998</v>
      </c>
      <c r="S2">
        <f t="array" ref="S2:T6">LOGEST(R2:R4,Q2:Q4,TRUE, TRUE)</f>
        <v>1.0740140853839673</v>
      </c>
      <c r="T2">
        <v>1.1657820969163009E-59</v>
      </c>
      <c r="U2">
        <v>1979</v>
      </c>
      <c r="V2">
        <v>256.39999999999998</v>
      </c>
      <c r="W2">
        <f t="array" ref="W2:X6">LOGEST(V2:V4,U2:U4,TRUE, TRUE)</f>
        <v>1.0416852232335077</v>
      </c>
      <c r="X2">
        <v>2.192055524564332E-33</v>
      </c>
    </row>
    <row r="3" spans="1:24">
      <c r="B3">
        <v>6.773531791377653E-2</v>
      </c>
      <c r="C3" s="27">
        <v>0.89430476754089638</v>
      </c>
      <c r="D3">
        <v>8.4611646782358658</v>
      </c>
      <c r="E3">
        <v>1980</v>
      </c>
      <c r="F3">
        <v>312.5</v>
      </c>
      <c r="G3">
        <v>1.5845162128957167E-2</v>
      </c>
      <c r="H3">
        <v>31.46071804237436</v>
      </c>
      <c r="I3">
        <v>1990</v>
      </c>
      <c r="J3">
        <v>429.78</v>
      </c>
      <c r="K3">
        <v>2.7645135100022925E-2</v>
      </c>
      <c r="L3">
        <v>54.949528339909172</v>
      </c>
      <c r="M3">
        <v>1990</v>
      </c>
      <c r="N3">
        <v>429.78</v>
      </c>
      <c r="O3">
        <v>2.3286279163971427E-2</v>
      </c>
      <c r="P3">
        <v>46.277811005597336</v>
      </c>
      <c r="Q3">
        <v>1980</v>
      </c>
      <c r="R3">
        <v>312.5</v>
      </c>
      <c r="S3">
        <v>8.1125817052625782E-3</v>
      </c>
      <c r="T3">
        <v>16.095445246084683</v>
      </c>
      <c r="U3">
        <v>1980</v>
      </c>
      <c r="V3">
        <v>312.5</v>
      </c>
      <c r="W3">
        <v>1.2951280872857738E-2</v>
      </c>
      <c r="X3">
        <v>25.682470521665401</v>
      </c>
    </row>
    <row r="4" spans="1:24" ht="15.75" thickBot="1">
      <c r="B4">
        <v>7.1403110883324697E-2</v>
      </c>
      <c r="C4" s="27">
        <v>0.98725577056435909</v>
      </c>
      <c r="D4">
        <v>77.466886134627089</v>
      </c>
      <c r="E4">
        <v>1990</v>
      </c>
      <c r="F4">
        <v>429.78</v>
      </c>
      <c r="G4">
        <v>0.88260625979233975</v>
      </c>
      <c r="H4">
        <v>0.19341485276743312</v>
      </c>
      <c r="I4">
        <v>1993</v>
      </c>
      <c r="J4">
        <v>737</v>
      </c>
      <c r="K4">
        <v>0.81173779543277425</v>
      </c>
      <c r="L4">
        <v>0.26612182143158197</v>
      </c>
      <c r="M4">
        <v>1993</v>
      </c>
      <c r="N4">
        <v>737</v>
      </c>
      <c r="O4">
        <v>0.89430476754089638</v>
      </c>
      <c r="P4">
        <v>0.24274387044824669</v>
      </c>
      <c r="Q4">
        <v>1993</v>
      </c>
      <c r="R4">
        <v>737</v>
      </c>
      <c r="S4">
        <v>0.98725577056435909</v>
      </c>
      <c r="T4">
        <v>8.9606393716053834E-2</v>
      </c>
      <c r="U4">
        <v>1990</v>
      </c>
      <c r="V4">
        <v>429.78</v>
      </c>
      <c r="W4">
        <v>0.90862206767429787</v>
      </c>
      <c r="X4">
        <v>0.11141113069315001</v>
      </c>
    </row>
    <row r="5" spans="1:24" ht="16.5" thickTop="1" thickBot="1">
      <c r="B5">
        <v>4.0839808665749641E-2</v>
      </c>
      <c r="C5" s="27">
        <v>0.90862206767429787</v>
      </c>
      <c r="D5">
        <v>9.9435612576093249</v>
      </c>
      <c r="E5">
        <v>1993</v>
      </c>
      <c r="F5">
        <v>737</v>
      </c>
      <c r="G5">
        <v>15.036683527266073</v>
      </c>
      <c r="H5">
        <v>2</v>
      </c>
      <c r="K5" s="24">
        <v>4.3117406241937113</v>
      </c>
      <c r="L5">
        <v>1</v>
      </c>
      <c r="O5" s="24">
        <v>8.4611646782358658</v>
      </c>
      <c r="P5">
        <v>1</v>
      </c>
      <c r="S5" s="24">
        <v>77.466886134627089</v>
      </c>
      <c r="T5">
        <v>1</v>
      </c>
      <c r="W5" s="24">
        <v>9.9435612576093249</v>
      </c>
      <c r="X5">
        <v>1</v>
      </c>
    </row>
    <row r="6" spans="1:24" ht="15.75" thickTop="1">
      <c r="A6" t="s">
        <v>43</v>
      </c>
      <c r="B6" s="18">
        <f>AVERAGE(B2:B5)</f>
        <v>5.9345654359374389E-2</v>
      </c>
      <c r="C6" s="18">
        <f>AVERAGE(C2:C5)</f>
        <v>0.9004801003030819</v>
      </c>
      <c r="D6" s="18">
        <f>AVERAGE(D2:D5)</f>
        <v>25.045838173666496</v>
      </c>
      <c r="E6" s="18">
        <f>AVERAGE(E2:E5)</f>
        <v>1985.5</v>
      </c>
      <c r="F6" s="18">
        <f>AVERAGE(F2:F5)</f>
        <v>433.91999999999996</v>
      </c>
      <c r="G6">
        <v>0.56251188433563271</v>
      </c>
      <c r="H6">
        <v>7.4818610542095654E-2</v>
      </c>
      <c r="K6">
        <v>0.30536102319868874</v>
      </c>
      <c r="L6">
        <v>7.0820823842062799E-2</v>
      </c>
      <c r="O6">
        <v>0.49857063115966838</v>
      </c>
      <c r="P6">
        <v>5.8924586640195176E-2</v>
      </c>
      <c r="S6">
        <v>0.6220053177455982</v>
      </c>
      <c r="T6">
        <v>8.0293057947964513E-3</v>
      </c>
      <c r="W6">
        <v>0.12342385791727296</v>
      </c>
      <c r="X6">
        <v>1.2412440042326152E-2</v>
      </c>
    </row>
    <row r="7" spans="1:24">
      <c r="A7" t="s">
        <v>44</v>
      </c>
      <c r="B7" s="18">
        <f>STDEV(B2:B5)</f>
        <v>1.3687020414198567E-2</v>
      </c>
      <c r="C7" s="18">
        <f>STDEV(C2:C5)</f>
        <v>7.1901877560987676E-2</v>
      </c>
      <c r="D7" s="18">
        <f>STDEV(D2:D5)</f>
        <v>35.028556129324429</v>
      </c>
      <c r="E7" s="18">
        <f>STDEV(E2:E5)</f>
        <v>7.047458170621991</v>
      </c>
      <c r="F7" s="18">
        <f>STDEV(F2:F5)</f>
        <v>214.57771925342124</v>
      </c>
      <c r="G7" t="s">
        <v>24</v>
      </c>
      <c r="H7">
        <f>TINV(0.0455,H5)</f>
        <v>4.5265507598681651</v>
      </c>
      <c r="K7" t="s">
        <v>24</v>
      </c>
      <c r="L7">
        <f>TINV(0.0455,L5)</f>
        <v>13.96781148509934</v>
      </c>
      <c r="O7" t="s">
        <v>24</v>
      </c>
      <c r="P7">
        <f>TINV(0.0455,P5)</f>
        <v>13.96781148509934</v>
      </c>
      <c r="S7" t="s">
        <v>24</v>
      </c>
      <c r="T7">
        <f>TINV(0.0455,T5)</f>
        <v>13.96781148509934</v>
      </c>
    </row>
    <row r="8" spans="1:24">
      <c r="A8" t="s">
        <v>45</v>
      </c>
      <c r="B8" s="18">
        <f>MIN(B2:B5)</f>
        <v>4.0839808665749641E-2</v>
      </c>
      <c r="C8" s="18">
        <f>MIN(C2:C5)</f>
        <v>0.81173779543277425</v>
      </c>
      <c r="D8" s="18">
        <f>MIN(D2:D5)</f>
        <v>4.3117406241937113</v>
      </c>
      <c r="E8" s="18">
        <f>MIN(E2:E5)</f>
        <v>1979</v>
      </c>
      <c r="F8" s="18">
        <f>MIN(F2:F5)</f>
        <v>256.39999999999998</v>
      </c>
      <c r="G8" t="s">
        <v>25</v>
      </c>
      <c r="H8">
        <f>H7*G3</f>
        <v>7.1723930675065342E-2</v>
      </c>
      <c r="K8" t="s">
        <v>25</v>
      </c>
      <c r="L8">
        <f>L7*K3</f>
        <v>0.3861420355572231</v>
      </c>
      <c r="O8" t="s">
        <v>25</v>
      </c>
      <c r="P8">
        <f>P7*O3</f>
        <v>0.32525835755174953</v>
      </c>
      <c r="S8" t="s">
        <v>25</v>
      </c>
      <c r="T8">
        <f>T7*S3</f>
        <v>0.11331501191657342</v>
      </c>
    </row>
    <row r="9" spans="1:24">
      <c r="A9" t="s">
        <v>46</v>
      </c>
      <c r="B9" s="18">
        <f>MAX(B2:B5)</f>
        <v>7.1403110883324697E-2</v>
      </c>
      <c r="C9" s="18">
        <f>MAX(C2:C5)</f>
        <v>0.98725577056435909</v>
      </c>
      <c r="D9" s="18">
        <f>MAX(D2:D5)</f>
        <v>77.466886134627089</v>
      </c>
      <c r="E9" s="18">
        <f>MAX(E2:E5)</f>
        <v>1993</v>
      </c>
      <c r="F9" s="18">
        <f>MAX(F2:F5)</f>
        <v>737</v>
      </c>
      <c r="G9" t="s">
        <v>26</v>
      </c>
      <c r="H9">
        <f>G2+H8</f>
        <v>1.1350938592285411</v>
      </c>
      <c r="K9" t="s">
        <v>26</v>
      </c>
      <c r="L9">
        <f>K2+L8</f>
        <v>1.4452260317315329</v>
      </c>
      <c r="O9" t="s">
        <v>26</v>
      </c>
      <c r="P9">
        <f>O2+P8</f>
        <v>1.3953403969974276</v>
      </c>
      <c r="S9" t="s">
        <v>26</v>
      </c>
      <c r="T9">
        <f>S2+T8</f>
        <v>1.1873290973005406</v>
      </c>
    </row>
    <row r="10" spans="1:24">
      <c r="A10" t="s">
        <v>47</v>
      </c>
      <c r="B10" s="18">
        <f>ABS(B9-B8)</f>
        <v>3.0563302217575056E-2</v>
      </c>
      <c r="C10" s="18">
        <f>ABS(C9-C8)</f>
        <v>0.17551797513158485</v>
      </c>
      <c r="D10" s="18">
        <f>ABS(D9-D8)</f>
        <v>73.155145510433371</v>
      </c>
      <c r="E10" s="18">
        <f>ABS(E9-E8)</f>
        <v>14</v>
      </c>
      <c r="F10" s="18">
        <f>ABS(F9-F8)</f>
        <v>480.6</v>
      </c>
      <c r="G10" t="s">
        <v>27</v>
      </c>
      <c r="H10">
        <f>G2-H8</f>
        <v>0.99164599787841035</v>
      </c>
      <c r="K10" t="s">
        <v>27</v>
      </c>
      <c r="L10">
        <f>K2-L8</f>
        <v>0.67294196061708655</v>
      </c>
      <c r="O10" t="s">
        <v>27</v>
      </c>
      <c r="P10">
        <f>O2-P8</f>
        <v>0.74482368189392845</v>
      </c>
      <c r="S10" t="s">
        <v>27</v>
      </c>
      <c r="T10">
        <f>S2-T8</f>
        <v>0.9606990734673938</v>
      </c>
    </row>
    <row r="11" spans="1:24">
      <c r="A11" t="s">
        <v>48</v>
      </c>
      <c r="B11" s="18">
        <f>COUNT(B2:B5)</f>
        <v>4</v>
      </c>
      <c r="G11" t="s">
        <v>28</v>
      </c>
      <c r="H11" s="28">
        <f>LN(G2)</f>
        <v>6.1443043103973437E-2</v>
      </c>
      <c r="K11" t="s">
        <v>28</v>
      </c>
      <c r="L11" s="28">
        <f>LN(K2)</f>
        <v>5.7404379974646674E-2</v>
      </c>
      <c r="O11" t="s">
        <v>28</v>
      </c>
      <c r="P11" s="28">
        <f>LN(O2)</f>
        <v>6.773531791377653E-2</v>
      </c>
      <c r="S11" t="s">
        <v>28</v>
      </c>
      <c r="T11" s="28">
        <f>LN(S2)</f>
        <v>7.1403110883324697E-2</v>
      </c>
    </row>
    <row r="12" spans="1:24">
      <c r="G12" t="s">
        <v>29</v>
      </c>
      <c r="H12" s="28">
        <f>LN(H9)</f>
        <v>0.12671534286983641</v>
      </c>
      <c r="K12" t="s">
        <v>29</v>
      </c>
      <c r="L12" s="28">
        <f>LN(L9)</f>
        <v>0.36826573267516127</v>
      </c>
      <c r="O12" t="s">
        <v>29</v>
      </c>
      <c r="P12" s="28">
        <f>LN(P9)</f>
        <v>0.33313839769173387</v>
      </c>
      <c r="S12" t="s">
        <v>29</v>
      </c>
      <c r="T12" s="28">
        <f>LN(T9)</f>
        <v>0.17170632850675843</v>
      </c>
    </row>
    <row r="13" spans="1:24">
      <c r="G13" t="s">
        <v>30</v>
      </c>
      <c r="H13" s="28">
        <f>LN(H10)</f>
        <v>-8.3890923632766127E-3</v>
      </c>
      <c r="K13" t="s">
        <v>30</v>
      </c>
      <c r="L13" s="28">
        <f>LN(L10)</f>
        <v>-0.39609619285257958</v>
      </c>
      <c r="O13" t="s">
        <v>30</v>
      </c>
      <c r="P13" s="28">
        <f>LN(P10)</f>
        <v>-0.29460775721176369</v>
      </c>
      <c r="S13" t="s">
        <v>30</v>
      </c>
      <c r="T13" s="28">
        <f>LN(T10)</f>
        <v>-4.0094058001806966E-2</v>
      </c>
    </row>
    <row r="14" spans="1:24">
      <c r="G14" t="s">
        <v>31</v>
      </c>
      <c r="H14" s="28">
        <f>H12-H11</f>
        <v>6.5272299765862962E-2</v>
      </c>
      <c r="K14" t="s">
        <v>31</v>
      </c>
      <c r="L14" s="28">
        <f>L12-L11</f>
        <v>0.31086135270051463</v>
      </c>
      <c r="O14" t="s">
        <v>31</v>
      </c>
      <c r="P14" s="28">
        <f>P12-P11</f>
        <v>0.26540307977795735</v>
      </c>
      <c r="S14" t="s">
        <v>31</v>
      </c>
      <c r="T14" s="28">
        <f>T12-T11</f>
        <v>0.10030321762343374</v>
      </c>
    </row>
    <row r="15" spans="1:24">
      <c r="G15" t="s">
        <v>32</v>
      </c>
      <c r="H15" s="28">
        <f>H11-H13</f>
        <v>6.9832135467250048E-2</v>
      </c>
      <c r="K15" t="s">
        <v>32</v>
      </c>
      <c r="L15" s="28">
        <f>L11-L13</f>
        <v>0.45350057282722622</v>
      </c>
      <c r="O15" t="s">
        <v>32</v>
      </c>
      <c r="P15" s="28">
        <f>P11-P13</f>
        <v>0.3623430751255402</v>
      </c>
      <c r="S15" t="s">
        <v>32</v>
      </c>
      <c r="T15" s="28">
        <f>T11-T13</f>
        <v>0.11149716888513167</v>
      </c>
    </row>
    <row r="16" spans="1:24">
      <c r="G16" t="s">
        <v>33</v>
      </c>
      <c r="H16" s="29">
        <f>AVERAGE(H14:H15)</f>
        <v>6.7552217616556498E-2</v>
      </c>
      <c r="K16" t="s">
        <v>33</v>
      </c>
      <c r="L16" s="29">
        <f>AVERAGE(L14:L15)</f>
        <v>0.38218096276387042</v>
      </c>
      <c r="O16" t="s">
        <v>33</v>
      </c>
      <c r="P16" s="29">
        <f>AVERAGE(P14:P15)</f>
        <v>0.31387307745174875</v>
      </c>
      <c r="S16" t="s">
        <v>33</v>
      </c>
      <c r="T16" s="29">
        <f>AVERAGE(T14:T15)</f>
        <v>0.10590019325428271</v>
      </c>
    </row>
    <row r="17" spans="7:20">
      <c r="G17" t="s">
        <v>34</v>
      </c>
      <c r="H17">
        <f>TINV(0.3173,H5)</f>
        <v>1.3213154595816055</v>
      </c>
      <c r="K17" t="s">
        <v>34</v>
      </c>
      <c r="L17">
        <f>TINV(0.3173,L5)</f>
        <v>1.8374094280605857</v>
      </c>
      <c r="O17" t="s">
        <v>34</v>
      </c>
      <c r="P17">
        <f>TINV(0.3173,P5)</f>
        <v>1.8374094280605857</v>
      </c>
      <c r="S17" t="s">
        <v>34</v>
      </c>
      <c r="T17">
        <f>TINV(0.3173,T5)</f>
        <v>1.8374094280605857</v>
      </c>
    </row>
    <row r="18" spans="7:20">
      <c r="G18" t="s">
        <v>35</v>
      </c>
      <c r="H18">
        <f>H17*G3</f>
        <v>2.093645768056809E-2</v>
      </c>
      <c r="K18" t="s">
        <v>35</v>
      </c>
      <c r="L18">
        <f>L17*K3</f>
        <v>5.0795431872790744E-2</v>
      </c>
      <c r="O18" t="s">
        <v>35</v>
      </c>
      <c r="P18">
        <f>P17*O3</f>
        <v>4.2786428880331871E-2</v>
      </c>
      <c r="S18" t="s">
        <v>35</v>
      </c>
      <c r="T18">
        <f>T17*S3</f>
        <v>1.4906134111161285E-2</v>
      </c>
    </row>
    <row r="19" spans="7:20">
      <c r="G19" t="s">
        <v>36</v>
      </c>
      <c r="H19">
        <f>G2+H18</f>
        <v>1.0843063862340439</v>
      </c>
      <c r="K19" t="s">
        <v>36</v>
      </c>
      <c r="L19">
        <f>K2+L18</f>
        <v>1.1098794280471005</v>
      </c>
      <c r="O19" t="s">
        <v>36</v>
      </c>
      <c r="P19">
        <f>O2+P18</f>
        <v>1.1128684683260099</v>
      </c>
      <c r="S19" t="s">
        <v>36</v>
      </c>
      <c r="T19">
        <f>S2+T18</f>
        <v>1.0889202194951286</v>
      </c>
    </row>
    <row r="20" spans="7:20">
      <c r="G20" t="s">
        <v>37</v>
      </c>
      <c r="H20">
        <f>G2-H18</f>
        <v>1.0424334708729075</v>
      </c>
      <c r="K20" t="s">
        <v>37</v>
      </c>
      <c r="L20">
        <f>K2-L18</f>
        <v>1.0082885643015189</v>
      </c>
      <c r="O20" t="s">
        <v>37</v>
      </c>
      <c r="P20">
        <f>O2-P18</f>
        <v>1.0272956105653461</v>
      </c>
      <c r="S20" t="s">
        <v>37</v>
      </c>
      <c r="T20">
        <f>S2-T18</f>
        <v>1.0591079512728059</v>
      </c>
    </row>
    <row r="21" spans="7:20">
      <c r="G21" t="s">
        <v>28</v>
      </c>
      <c r="H21" s="28">
        <f>LN(G2)</f>
        <v>6.1443043103973437E-2</v>
      </c>
      <c r="K21" t="s">
        <v>28</v>
      </c>
      <c r="L21" s="28">
        <f>LN(K2)</f>
        <v>5.7404379974646674E-2</v>
      </c>
      <c r="O21" t="s">
        <v>28</v>
      </c>
      <c r="P21" s="28">
        <f>LN(O2)</f>
        <v>6.773531791377653E-2</v>
      </c>
      <c r="S21" t="s">
        <v>28</v>
      </c>
      <c r="T21" s="28">
        <f>LN(S2)</f>
        <v>7.1403110883324697E-2</v>
      </c>
    </row>
    <row r="22" spans="7:20">
      <c r="G22" t="s">
        <v>38</v>
      </c>
      <c r="H22" s="28">
        <f>LN(H19)</f>
        <v>8.0940507208474829E-2</v>
      </c>
      <c r="K22" t="s">
        <v>38</v>
      </c>
      <c r="L22" s="28">
        <f>LN(L19)</f>
        <v>0.10425138604330551</v>
      </c>
      <c r="O22" t="s">
        <v>38</v>
      </c>
      <c r="P22" s="28">
        <f>LN(P19)</f>
        <v>0.10694088770522132</v>
      </c>
      <c r="S22" t="s">
        <v>38</v>
      </c>
      <c r="T22" s="28">
        <f>LN(T19)</f>
        <v>8.518658093210224E-2</v>
      </c>
    </row>
    <row r="23" spans="7:20">
      <c r="G23" t="s">
        <v>39</v>
      </c>
      <c r="H23" s="28">
        <f>LN(H20)</f>
        <v>4.1557855745951902E-2</v>
      </c>
      <c r="K23" t="s">
        <v>39</v>
      </c>
      <c r="L23" s="28">
        <f>LN(L20)</f>
        <v>8.2544027892126025E-3</v>
      </c>
      <c r="O23" t="s">
        <v>39</v>
      </c>
      <c r="P23" s="28">
        <f>LN(P20)</f>
        <v>2.6929728443398904E-2</v>
      </c>
      <c r="S23" t="s">
        <v>39</v>
      </c>
      <c r="T23" s="28">
        <f>LN(T20)</f>
        <v>5.7426998414421282E-2</v>
      </c>
    </row>
    <row r="24" spans="7:20">
      <c r="G24" t="s">
        <v>40</v>
      </c>
      <c r="H24" s="28">
        <f>H22-H21</f>
        <v>1.9497464104501393E-2</v>
      </c>
      <c r="K24" t="s">
        <v>40</v>
      </c>
      <c r="L24" s="28">
        <f>L22-L21</f>
        <v>4.6847006068658839E-2</v>
      </c>
      <c r="O24" t="s">
        <v>40</v>
      </c>
      <c r="P24" s="28">
        <f>P22-P21</f>
        <v>3.9205569791444794E-2</v>
      </c>
      <c r="S24" t="s">
        <v>40</v>
      </c>
      <c r="T24" s="28">
        <f>T22-T21</f>
        <v>1.3783470048777544E-2</v>
      </c>
    </row>
    <row r="25" spans="7:20">
      <c r="G25" t="s">
        <v>41</v>
      </c>
      <c r="H25" s="28">
        <f>H21-H23</f>
        <v>1.9885187358021535E-2</v>
      </c>
      <c r="K25" t="s">
        <v>41</v>
      </c>
      <c r="L25" s="28">
        <f>L21-L23</f>
        <v>4.9149977185434068E-2</v>
      </c>
      <c r="O25" t="s">
        <v>41</v>
      </c>
      <c r="P25" s="28">
        <f>P21-P23</f>
        <v>4.0805589470377629E-2</v>
      </c>
      <c r="S25" t="s">
        <v>41</v>
      </c>
      <c r="T25" s="28">
        <f>T21-T23</f>
        <v>1.3976112468903415E-2</v>
      </c>
    </row>
    <row r="26" spans="7:20">
      <c r="G26" t="s">
        <v>42</v>
      </c>
      <c r="H26" s="29">
        <f>AVERAGE(H24:H25)</f>
        <v>1.9691325731261464E-2</v>
      </c>
      <c r="K26" t="s">
        <v>42</v>
      </c>
      <c r="L26" s="29">
        <f>AVERAGE(L24:L25)</f>
        <v>4.7998491627046454E-2</v>
      </c>
      <c r="O26" t="s">
        <v>42</v>
      </c>
      <c r="P26" s="29">
        <f>AVERAGE(P24:P25)</f>
        <v>4.0005579630911212E-2</v>
      </c>
      <c r="S26" t="s">
        <v>42</v>
      </c>
      <c r="T26" s="29">
        <f>AVERAGE(T24:T25)</f>
        <v>1.3879791258840479E-2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BH26"/>
  <sheetViews>
    <sheetView workbookViewId="0">
      <selection activeCell="F1" sqref="F1"/>
    </sheetView>
  </sheetViews>
  <sheetFormatPr defaultRowHeight="15"/>
  <sheetData>
    <row r="1" spans="1:60" ht="16.5" thickTop="1" thickBot="1">
      <c r="B1" s="18" t="s">
        <v>21</v>
      </c>
      <c r="C1" s="18" t="s">
        <v>22</v>
      </c>
      <c r="D1" s="18" t="s">
        <v>23</v>
      </c>
      <c r="E1" s="18" t="s">
        <v>8</v>
      </c>
      <c r="F1" s="18" t="s">
        <v>9</v>
      </c>
      <c r="G1" s="25">
        <f>LN(G2)</f>
        <v>2.9288823948540189E-2</v>
      </c>
      <c r="H1" s="26">
        <f>G4</f>
        <v>0.82654360892151568</v>
      </c>
      <c r="I1" t="s">
        <v>8</v>
      </c>
      <c r="J1" t="s">
        <v>9</v>
      </c>
      <c r="K1" s="25">
        <f>LN(K2)</f>
        <v>2.557536767967215E-2</v>
      </c>
      <c r="L1" s="26">
        <f>K4</f>
        <v>0.80696675773429094</v>
      </c>
      <c r="M1" t="s">
        <v>8</v>
      </c>
      <c r="N1" t="s">
        <v>9</v>
      </c>
      <c r="O1" s="25">
        <f>LN(O2)</f>
        <v>2.7712184868467941E-2</v>
      </c>
      <c r="P1" s="26">
        <f>O4</f>
        <v>0.7988357751024141</v>
      </c>
      <c r="Q1" t="s">
        <v>8</v>
      </c>
      <c r="R1" t="s">
        <v>9</v>
      </c>
      <c r="S1" s="25">
        <f>LN(S2)</f>
        <v>2.8509453000879148E-2</v>
      </c>
      <c r="T1" s="26">
        <f>S4</f>
        <v>0.80447972868225448</v>
      </c>
      <c r="U1" t="s">
        <v>8</v>
      </c>
      <c r="V1" t="s">
        <v>9</v>
      </c>
      <c r="W1" s="25">
        <f>LN(W2)</f>
        <v>3.2070183788812927E-2</v>
      </c>
      <c r="X1" s="26">
        <f>W4</f>
        <v>0.90702456620452432</v>
      </c>
      <c r="Y1" t="s">
        <v>8</v>
      </c>
      <c r="Z1" t="s">
        <v>9</v>
      </c>
      <c r="AA1" s="25">
        <f>LN(AA2)</f>
        <v>2.9548799801373194E-2</v>
      </c>
      <c r="AB1" s="26">
        <f>AA4</f>
        <v>0.82940404549146662</v>
      </c>
      <c r="AC1" t="s">
        <v>8</v>
      </c>
      <c r="AD1" t="s">
        <v>9</v>
      </c>
      <c r="AE1" s="25">
        <f>LN(AE2)</f>
        <v>2.966226847430067E-2</v>
      </c>
      <c r="AF1" s="26">
        <f>AE4</f>
        <v>0.84280816764336342</v>
      </c>
      <c r="AG1" t="s">
        <v>8</v>
      </c>
      <c r="AH1" t="s">
        <v>9</v>
      </c>
      <c r="AI1" s="25">
        <f>LN(AI2)</f>
        <v>2.9318020862533076E-2</v>
      </c>
      <c r="AJ1" s="26">
        <f>AI4</f>
        <v>0.83916923257969422</v>
      </c>
      <c r="AK1" t="s">
        <v>8</v>
      </c>
      <c r="AL1" t="s">
        <v>9</v>
      </c>
      <c r="AM1" s="25">
        <f>LN(AM2)</f>
        <v>2.9295905394535957E-2</v>
      </c>
      <c r="AN1" s="26">
        <f>AM4</f>
        <v>0.82228359318572386</v>
      </c>
      <c r="AO1" t="s">
        <v>8</v>
      </c>
      <c r="AP1" t="s">
        <v>9</v>
      </c>
      <c r="AQ1" s="25">
        <f>LN(AQ2)</f>
        <v>2.9376654039919761E-2</v>
      </c>
      <c r="AR1" s="26">
        <f>AQ4</f>
        <v>0.82245253113512218</v>
      </c>
      <c r="AS1" t="s">
        <v>8</v>
      </c>
      <c r="AT1" t="s">
        <v>9</v>
      </c>
      <c r="AU1" s="25">
        <f>LN(AU2)</f>
        <v>3.0329933093674571E-2</v>
      </c>
      <c r="AV1" s="26">
        <f>AU4</f>
        <v>0.83459850151517645</v>
      </c>
      <c r="AW1" t="s">
        <v>8</v>
      </c>
      <c r="AX1" t="s">
        <v>9</v>
      </c>
      <c r="AY1" s="25">
        <f>LN(AY2)</f>
        <v>2.9962032547328921E-2</v>
      </c>
      <c r="AZ1" s="26">
        <f>AY4</f>
        <v>0.82430147700207845</v>
      </c>
      <c r="BA1" t="s">
        <v>8</v>
      </c>
      <c r="BB1" t="s">
        <v>9</v>
      </c>
      <c r="BC1" s="25">
        <f>LN(BC2)</f>
        <v>3.0101264771777051E-2</v>
      </c>
      <c r="BD1" s="26">
        <f>BC4</f>
        <v>0.81704162181896245</v>
      </c>
      <c r="BE1" t="s">
        <v>8</v>
      </c>
      <c r="BF1" t="s">
        <v>9</v>
      </c>
      <c r="BG1" s="25">
        <f>LN(BG2)</f>
        <v>2.8627835708472427E-2</v>
      </c>
      <c r="BH1" s="26">
        <f>BG4</f>
        <v>0.79675268087972517</v>
      </c>
    </row>
    <row r="2" spans="1:60" ht="15.75" thickTop="1">
      <c r="B2">
        <v>2.557536767967215E-2</v>
      </c>
      <c r="C2" s="27">
        <v>0.80696675773429094</v>
      </c>
      <c r="D2">
        <v>41.804548701694912</v>
      </c>
      <c r="E2">
        <v>1881</v>
      </c>
      <c r="F2">
        <v>9.4</v>
      </c>
      <c r="G2">
        <f t="array" ref="G2:H6">LOGEST(F2:F14,E2:E14,TRUE, TRUE)</f>
        <v>1.0297219598922913</v>
      </c>
      <c r="H2">
        <v>2.7065930846899187E-23</v>
      </c>
      <c r="I2">
        <v>1890</v>
      </c>
      <c r="J2">
        <v>18.5</v>
      </c>
      <c r="K2">
        <f t="array" ref="K2:L6">LOGEST(J2:J13,I2:I13,TRUE, TRUE)</f>
        <v>1.0259052234530548</v>
      </c>
      <c r="L2">
        <v>4.0080497436946098E-20</v>
      </c>
      <c r="M2">
        <v>1881</v>
      </c>
      <c r="N2">
        <v>9.4</v>
      </c>
      <c r="O2">
        <f t="array" ref="O2:P6">LOGEST(N2:N13,M2:M13,TRUE, TRUE)</f>
        <v>1.0280997391730495</v>
      </c>
      <c r="P2">
        <v>6.0471742479719408E-22</v>
      </c>
      <c r="Q2">
        <v>1881</v>
      </c>
      <c r="R2">
        <v>9.4</v>
      </c>
      <c r="S2">
        <f t="array" ref="S2:T6">LOGEST(R2:R13,Q2:Q13,TRUE, TRUE)</f>
        <v>1.0289197371677323</v>
      </c>
      <c r="T2">
        <v>1.2608217516078389E-22</v>
      </c>
      <c r="U2">
        <v>1881</v>
      </c>
      <c r="V2">
        <v>9.4</v>
      </c>
      <c r="W2">
        <f t="array" ref="W2:X6">LOGEST(V2:V13,U2:U13,TRUE, TRUE)</f>
        <v>1.0325899738386848</v>
      </c>
      <c r="X2">
        <v>1.1003135583545945E-25</v>
      </c>
      <c r="Y2">
        <v>1881</v>
      </c>
      <c r="Z2">
        <v>9.4</v>
      </c>
      <c r="AA2">
        <f t="array" ref="AA2:AB6">LOGEST(Z2:Z13,Y2:Y13,TRUE, TRUE)</f>
        <v>1.0299896975381486</v>
      </c>
      <c r="AB2">
        <v>1.5991617015314548E-23</v>
      </c>
      <c r="AC2">
        <v>1881</v>
      </c>
      <c r="AD2">
        <v>9.4</v>
      </c>
      <c r="AE2">
        <f t="array" ref="AE2:AF6">LOGEST(AD2:AD13,AC2:AC13,TRUE, TRUE)</f>
        <v>1.0301065757331387</v>
      </c>
      <c r="AF2">
        <v>1.2514437964920119E-23</v>
      </c>
      <c r="AG2">
        <v>1881</v>
      </c>
      <c r="AH2">
        <v>9.4</v>
      </c>
      <c r="AI2">
        <f t="array" ref="AI2:AJ6">LOGEST(AH2:AH13,AG2:AG13,TRUE, TRUE)</f>
        <v>1.0297520250346934</v>
      </c>
      <c r="AJ2">
        <v>2.4482141823550418E-23</v>
      </c>
      <c r="AK2">
        <v>1881</v>
      </c>
      <c r="AL2">
        <v>9.4</v>
      </c>
      <c r="AM2">
        <f t="array" ref="AM2:AN6">LOGEST(AL2:AL13,AK2:AK13,TRUE, TRUE)</f>
        <v>1.0297292518385597</v>
      </c>
      <c r="AN2">
        <v>2.6708746563289495E-23</v>
      </c>
      <c r="AO2">
        <v>1881</v>
      </c>
      <c r="AP2">
        <v>9.4</v>
      </c>
      <c r="AQ2">
        <f t="array" ref="AQ2:AR6">LOGEST(AP2:AP13,AO2:AO13,TRUE, TRUE)</f>
        <v>1.0298124044379424</v>
      </c>
      <c r="AR2">
        <v>2.2943878203992181E-23</v>
      </c>
      <c r="AS2">
        <v>1881</v>
      </c>
      <c r="AT2">
        <v>9.4</v>
      </c>
      <c r="AU2">
        <f t="array" ref="AU2:AV6">LOGEST(AT2:AT13,AS2:AS13,TRUE, TRUE)</f>
        <v>1.030794571097464</v>
      </c>
      <c r="AV2">
        <v>3.7376343519662323E-24</v>
      </c>
      <c r="AW2">
        <v>1881</v>
      </c>
      <c r="AX2">
        <v>9.4</v>
      </c>
      <c r="AY2">
        <f t="array" ref="AY2:AZ6">LOGEST(AX2:AX13,AW2:AW13,TRUE, TRUE)</f>
        <v>1.0304154109624741</v>
      </c>
      <c r="AZ2">
        <v>7.5186819589226307E-24</v>
      </c>
      <c r="BA2">
        <v>1881</v>
      </c>
      <c r="BB2">
        <v>9.4</v>
      </c>
      <c r="BC2">
        <f t="array" ref="BC2:BD6">LOGEST(BB2:BB13,BA2:BA13,TRUE, TRUE)</f>
        <v>1.0305588879803285</v>
      </c>
      <c r="BD2">
        <v>5.7323309592408726E-24</v>
      </c>
      <c r="BE2">
        <v>1881</v>
      </c>
      <c r="BF2">
        <v>9.4</v>
      </c>
      <c r="BG2">
        <f t="array" ref="BG2:BH6">LOGEST(BF2:BF13,BE2:BE13,TRUE, TRUE)</f>
        <v>1.029041550682279</v>
      </c>
      <c r="BH2">
        <v>9.5798367658293661E-23</v>
      </c>
    </row>
    <row r="3" spans="1:60">
      <c r="B3">
        <v>2.7712184868467941E-2</v>
      </c>
      <c r="C3" s="27">
        <v>0.7988357751024141</v>
      </c>
      <c r="D3">
        <v>39.710628244614931</v>
      </c>
      <c r="E3">
        <v>1890</v>
      </c>
      <c r="F3">
        <v>18.5</v>
      </c>
      <c r="G3">
        <v>4.0454595029025577E-3</v>
      </c>
      <c r="H3">
        <v>7.8537950913548409</v>
      </c>
      <c r="I3">
        <v>1896</v>
      </c>
      <c r="J3">
        <v>26.9</v>
      </c>
      <c r="K3">
        <v>3.9555794892188389E-3</v>
      </c>
      <c r="L3">
        <v>7.6988737285645978</v>
      </c>
      <c r="M3">
        <v>1896</v>
      </c>
      <c r="N3">
        <v>26.9</v>
      </c>
      <c r="O3">
        <v>4.3976168557614582E-3</v>
      </c>
      <c r="P3">
        <v>8.5560297885999628</v>
      </c>
      <c r="Q3">
        <v>1890</v>
      </c>
      <c r="R3">
        <v>18.5</v>
      </c>
      <c r="S3">
        <v>4.4445441821057132E-3</v>
      </c>
      <c r="T3">
        <v>8.6451694209493386</v>
      </c>
      <c r="U3">
        <v>1890</v>
      </c>
      <c r="V3">
        <v>18.5</v>
      </c>
      <c r="W3">
        <v>3.246953211916123E-3</v>
      </c>
      <c r="X3">
        <v>6.3141267261943392</v>
      </c>
      <c r="Y3">
        <v>1890</v>
      </c>
      <c r="Z3">
        <v>18.5</v>
      </c>
      <c r="AA3">
        <v>4.2378066195985688E-3</v>
      </c>
      <c r="AB3">
        <v>8.2336743857341066</v>
      </c>
      <c r="AC3">
        <v>1890</v>
      </c>
      <c r="AD3">
        <v>18.5</v>
      </c>
      <c r="AE3">
        <v>4.0509322678929788E-3</v>
      </c>
      <c r="AF3">
        <v>7.8685863537515708</v>
      </c>
      <c r="AG3">
        <v>1890</v>
      </c>
      <c r="AH3">
        <v>18.5</v>
      </c>
      <c r="AI3">
        <v>4.0587699885187619E-3</v>
      </c>
      <c r="AJ3">
        <v>7.8801041974530293</v>
      </c>
      <c r="AK3">
        <v>1890</v>
      </c>
      <c r="AL3">
        <v>18.5</v>
      </c>
      <c r="AM3">
        <v>4.3068512653072627E-3</v>
      </c>
      <c r="AN3">
        <v>8.353089360799169</v>
      </c>
      <c r="AO3">
        <v>1890</v>
      </c>
      <c r="AP3">
        <v>18.5</v>
      </c>
      <c r="AQ3">
        <v>4.3162257430075773E-3</v>
      </c>
      <c r="AR3">
        <v>8.3705421893448602</v>
      </c>
      <c r="AS3">
        <v>1890</v>
      </c>
      <c r="AT3">
        <v>18.5</v>
      </c>
      <c r="AU3">
        <v>4.2697492593807502E-3</v>
      </c>
      <c r="AV3">
        <v>8.275703384302405</v>
      </c>
      <c r="AW3">
        <v>1890</v>
      </c>
      <c r="AX3">
        <v>18.5</v>
      </c>
      <c r="AY3">
        <v>4.3743374996797115E-3</v>
      </c>
      <c r="AZ3">
        <v>8.4780458574146014</v>
      </c>
      <c r="BA3">
        <v>1890</v>
      </c>
      <c r="BB3">
        <v>18.5</v>
      </c>
      <c r="BC3">
        <v>4.5044192341402861E-3</v>
      </c>
      <c r="BD3">
        <v>8.7263161998737342</v>
      </c>
      <c r="BE3">
        <v>1890</v>
      </c>
      <c r="BF3">
        <v>18.5</v>
      </c>
      <c r="BG3">
        <v>4.5723467934068503E-3</v>
      </c>
      <c r="BH3">
        <v>8.8567356673726696</v>
      </c>
    </row>
    <row r="4" spans="1:60" ht="15.75" thickBot="1">
      <c r="B4">
        <v>2.8509453000879148E-2</v>
      </c>
      <c r="C4" s="27">
        <v>0.80447972868225448</v>
      </c>
      <c r="D4">
        <v>41.145591874454347</v>
      </c>
      <c r="E4">
        <v>1896</v>
      </c>
      <c r="F4">
        <v>26.9</v>
      </c>
      <c r="G4">
        <v>0.82654360892151568</v>
      </c>
      <c r="H4">
        <v>0.56404790216993306</v>
      </c>
      <c r="I4">
        <v>1902</v>
      </c>
      <c r="J4">
        <v>136.30000000000001</v>
      </c>
      <c r="K4">
        <v>0.80696675773429094</v>
      </c>
      <c r="L4">
        <v>0.49310070507404175</v>
      </c>
      <c r="M4">
        <v>1902</v>
      </c>
      <c r="N4">
        <v>136.30000000000001</v>
      </c>
      <c r="O4">
        <v>0.7988357751024141</v>
      </c>
      <c r="P4">
        <v>0.56697289006971696</v>
      </c>
      <c r="Q4">
        <v>1902</v>
      </c>
      <c r="R4">
        <v>136.30000000000001</v>
      </c>
      <c r="S4">
        <v>0.80447972868225448</v>
      </c>
      <c r="T4">
        <v>0.58367966952918438</v>
      </c>
      <c r="U4">
        <v>1896</v>
      </c>
      <c r="V4">
        <v>26.9</v>
      </c>
      <c r="W4">
        <v>0.90702456620452432</v>
      </c>
      <c r="X4">
        <v>0.43310327393086778</v>
      </c>
      <c r="Y4">
        <v>1896</v>
      </c>
      <c r="Z4">
        <v>26.9</v>
      </c>
      <c r="AA4">
        <v>0.82940404549146662</v>
      </c>
      <c r="AB4">
        <v>0.58550785254962268</v>
      </c>
      <c r="AC4">
        <v>1896</v>
      </c>
      <c r="AD4">
        <v>26.9</v>
      </c>
      <c r="AE4">
        <v>0.84280816764336342</v>
      </c>
      <c r="AF4">
        <v>0.56254017401245804</v>
      </c>
      <c r="AG4">
        <v>1896</v>
      </c>
      <c r="AH4">
        <v>26.9</v>
      </c>
      <c r="AI4">
        <v>0.83916923257969422</v>
      </c>
      <c r="AJ4">
        <v>0.56588798029292708</v>
      </c>
      <c r="AK4">
        <v>1896</v>
      </c>
      <c r="AL4">
        <v>26.9</v>
      </c>
      <c r="AM4">
        <v>0.82228359318572386</v>
      </c>
      <c r="AN4">
        <v>0.59157571801124631</v>
      </c>
      <c r="AO4">
        <v>1896</v>
      </c>
      <c r="AP4">
        <v>26.9</v>
      </c>
      <c r="AQ4">
        <v>0.82245253113512218</v>
      </c>
      <c r="AR4">
        <v>0.59122709041297528</v>
      </c>
      <c r="AS4">
        <v>1896</v>
      </c>
      <c r="AT4">
        <v>26.9</v>
      </c>
      <c r="AU4">
        <v>0.83459850151517645</v>
      </c>
      <c r="AV4">
        <v>0.57086510340061536</v>
      </c>
      <c r="AW4">
        <v>1896</v>
      </c>
      <c r="AX4">
        <v>26.9</v>
      </c>
      <c r="AY4">
        <v>0.82430147700207845</v>
      </c>
      <c r="AZ4">
        <v>0.58348235060394527</v>
      </c>
      <c r="BA4">
        <v>1896</v>
      </c>
      <c r="BB4">
        <v>26.9</v>
      </c>
      <c r="BC4">
        <v>0.81704162181896245</v>
      </c>
      <c r="BD4">
        <v>0.58451529269693836</v>
      </c>
      <c r="BE4">
        <v>1896</v>
      </c>
      <c r="BF4">
        <v>26.9</v>
      </c>
      <c r="BG4">
        <v>0.79675268087972517</v>
      </c>
      <c r="BH4">
        <v>0.58751839282575646</v>
      </c>
    </row>
    <row r="5" spans="1:60" ht="16.5" thickTop="1" thickBot="1">
      <c r="B5">
        <v>3.2070183788812927E-2</v>
      </c>
      <c r="C5" s="27">
        <v>0.90702456620452432</v>
      </c>
      <c r="D5">
        <v>97.555292745368291</v>
      </c>
      <c r="E5">
        <v>1902</v>
      </c>
      <c r="F5">
        <v>136.30000000000001</v>
      </c>
      <c r="G5">
        <v>52.416515999244993</v>
      </c>
      <c r="H5">
        <v>11</v>
      </c>
      <c r="I5">
        <v>1923</v>
      </c>
      <c r="J5">
        <v>100.8</v>
      </c>
      <c r="K5" s="24">
        <v>41.804548701694912</v>
      </c>
      <c r="L5">
        <v>10</v>
      </c>
      <c r="M5">
        <v>1923</v>
      </c>
      <c r="N5">
        <v>100.8</v>
      </c>
      <c r="O5" s="24">
        <v>39.710628244614931</v>
      </c>
      <c r="P5">
        <v>10</v>
      </c>
      <c r="Q5">
        <v>1923</v>
      </c>
      <c r="R5">
        <v>100.8</v>
      </c>
      <c r="S5" s="24">
        <v>41.145591874454347</v>
      </c>
      <c r="T5">
        <v>10</v>
      </c>
      <c r="U5">
        <v>1923</v>
      </c>
      <c r="V5">
        <v>100.8</v>
      </c>
      <c r="W5" s="24">
        <v>97.555292745368291</v>
      </c>
      <c r="X5">
        <v>10</v>
      </c>
      <c r="Y5">
        <v>1902</v>
      </c>
      <c r="Z5">
        <v>136.30000000000001</v>
      </c>
      <c r="AA5" s="24">
        <v>48.618037155739195</v>
      </c>
      <c r="AB5">
        <v>10</v>
      </c>
      <c r="AC5">
        <v>1902</v>
      </c>
      <c r="AD5">
        <v>136.30000000000001</v>
      </c>
      <c r="AE5" s="24">
        <v>53.616536877768667</v>
      </c>
      <c r="AF5">
        <v>10</v>
      </c>
      <c r="AG5">
        <v>1902</v>
      </c>
      <c r="AH5">
        <v>136.30000000000001</v>
      </c>
      <c r="AI5" s="24">
        <v>52.177157768989467</v>
      </c>
      <c r="AJ5">
        <v>10</v>
      </c>
      <c r="AK5">
        <v>1902</v>
      </c>
      <c r="AL5">
        <v>136.30000000000001</v>
      </c>
      <c r="AM5" s="24">
        <v>46.269424862109545</v>
      </c>
      <c r="AN5">
        <v>10</v>
      </c>
      <c r="AO5">
        <v>1902</v>
      </c>
      <c r="AP5">
        <v>136.30000000000001</v>
      </c>
      <c r="AQ5" s="24">
        <v>46.322965705641671</v>
      </c>
      <c r="AR5">
        <v>10</v>
      </c>
      <c r="AS5">
        <v>1902</v>
      </c>
      <c r="AT5">
        <v>136.30000000000001</v>
      </c>
      <c r="AU5" s="24">
        <v>50.458944396550024</v>
      </c>
      <c r="AV5">
        <v>10</v>
      </c>
      <c r="AW5">
        <v>1902</v>
      </c>
      <c r="AX5">
        <v>136.30000000000001</v>
      </c>
      <c r="AY5" s="24">
        <v>46.915674812578217</v>
      </c>
      <c r="AZ5">
        <v>10</v>
      </c>
      <c r="BA5">
        <v>1902</v>
      </c>
      <c r="BB5">
        <v>136.30000000000001</v>
      </c>
      <c r="BC5" s="24">
        <v>44.65724007514423</v>
      </c>
      <c r="BD5">
        <v>10</v>
      </c>
      <c r="BE5">
        <v>1902</v>
      </c>
      <c r="BF5">
        <v>136.30000000000001</v>
      </c>
      <c r="BG5" s="24">
        <v>39.201140970928826</v>
      </c>
      <c r="BH5">
        <v>10</v>
      </c>
    </row>
    <row r="6" spans="1:60" ht="15.75" thickTop="1">
      <c r="B6">
        <v>2.9548799801373194E-2</v>
      </c>
      <c r="C6" s="27">
        <v>0.82940404549146662</v>
      </c>
      <c r="D6">
        <v>48.618037155739195</v>
      </c>
      <c r="E6">
        <v>1923</v>
      </c>
      <c r="F6">
        <v>100.8</v>
      </c>
      <c r="G6">
        <v>16.676316449130063</v>
      </c>
      <c r="H6">
        <v>3.4996503953653266</v>
      </c>
      <c r="I6">
        <v>1929</v>
      </c>
      <c r="J6">
        <v>162.12</v>
      </c>
      <c r="K6">
        <v>10.16470517250945</v>
      </c>
      <c r="L6">
        <v>2.431483053445171</v>
      </c>
      <c r="M6">
        <v>1929</v>
      </c>
      <c r="N6">
        <v>162.12</v>
      </c>
      <c r="O6">
        <v>12.765309382538394</v>
      </c>
      <c r="P6">
        <v>3.2145825807400739</v>
      </c>
      <c r="Q6">
        <v>1929</v>
      </c>
      <c r="R6">
        <v>162.12</v>
      </c>
      <c r="S6">
        <v>14.017560746146941</v>
      </c>
      <c r="T6">
        <v>3.4068195662169787</v>
      </c>
      <c r="U6">
        <v>1929</v>
      </c>
      <c r="V6">
        <v>162.12</v>
      </c>
      <c r="W6">
        <v>18.299270201484696</v>
      </c>
      <c r="X6">
        <v>1.8757844588963632</v>
      </c>
      <c r="Y6">
        <v>1929</v>
      </c>
      <c r="Z6">
        <v>162.12</v>
      </c>
      <c r="AA6">
        <v>16.667208534034412</v>
      </c>
      <c r="AB6">
        <v>3.4281944539727069</v>
      </c>
      <c r="AC6">
        <v>1923</v>
      </c>
      <c r="AD6">
        <v>100.8</v>
      </c>
      <c r="AE6">
        <v>16.967030698364013</v>
      </c>
      <c r="AF6">
        <v>3.1645144737796653</v>
      </c>
      <c r="AG6">
        <v>1923</v>
      </c>
      <c r="AH6">
        <v>100.8</v>
      </c>
      <c r="AI6">
        <v>16.708649816223179</v>
      </c>
      <c r="AJ6">
        <v>3.2022920624000828</v>
      </c>
      <c r="AK6">
        <v>1923</v>
      </c>
      <c r="AL6">
        <v>100.8</v>
      </c>
      <c r="AM6">
        <v>16.192532604293209</v>
      </c>
      <c r="AN6">
        <v>3.4996183014052162</v>
      </c>
      <c r="AO6">
        <v>1923</v>
      </c>
      <c r="AP6">
        <v>100.8</v>
      </c>
      <c r="AQ6">
        <v>16.192168224179529</v>
      </c>
      <c r="AR6">
        <v>3.4954947243819245</v>
      </c>
      <c r="AS6">
        <v>1923</v>
      </c>
      <c r="AT6">
        <v>100.8</v>
      </c>
      <c r="AU6">
        <v>16.443912311112928</v>
      </c>
      <c r="AV6">
        <v>3.2588696628059526</v>
      </c>
      <c r="AW6">
        <v>1923</v>
      </c>
      <c r="AX6">
        <v>100.8</v>
      </c>
      <c r="AY6">
        <v>15.972519063429747</v>
      </c>
      <c r="AZ6">
        <v>3.404516534663053</v>
      </c>
      <c r="BA6">
        <v>1923</v>
      </c>
      <c r="BB6">
        <v>100.8</v>
      </c>
      <c r="BC6">
        <v>15.257509018773618</v>
      </c>
      <c r="BD6">
        <v>3.4165812739658747</v>
      </c>
      <c r="BE6">
        <v>1923</v>
      </c>
      <c r="BF6">
        <v>100.8</v>
      </c>
      <c r="BG6">
        <v>13.53136602472126</v>
      </c>
      <c r="BH6">
        <v>3.4517786190855992</v>
      </c>
    </row>
    <row r="7" spans="1:60">
      <c r="B7">
        <v>2.966226847430067E-2</v>
      </c>
      <c r="C7" s="27">
        <v>0.84280816764336342</v>
      </c>
      <c r="D7">
        <v>53.616536877768667</v>
      </c>
      <c r="E7">
        <v>1929</v>
      </c>
      <c r="F7">
        <v>162.12</v>
      </c>
      <c r="G7" t="s">
        <v>24</v>
      </c>
      <c r="H7">
        <f>TINV(0.0455,H5)</f>
        <v>2.2548659916061329</v>
      </c>
      <c r="I7">
        <v>1940</v>
      </c>
      <c r="J7">
        <v>217.12</v>
      </c>
      <c r="K7" t="s">
        <v>24</v>
      </c>
      <c r="L7">
        <f>TINV(0.0455,L5)</f>
        <v>2.2836816067711974</v>
      </c>
      <c r="M7">
        <v>1940</v>
      </c>
      <c r="N7">
        <v>217.12</v>
      </c>
      <c r="O7" t="s">
        <v>24</v>
      </c>
      <c r="P7">
        <f>TINV(0.0455,P5)</f>
        <v>2.2836816067711974</v>
      </c>
      <c r="Q7">
        <v>1940</v>
      </c>
      <c r="R7">
        <v>217.12</v>
      </c>
      <c r="S7" t="s">
        <v>24</v>
      </c>
      <c r="T7">
        <f>TINV(0.0455,T5)</f>
        <v>2.2836816067711974</v>
      </c>
      <c r="U7">
        <v>1940</v>
      </c>
      <c r="V7">
        <v>217.12</v>
      </c>
      <c r="W7" t="s">
        <v>24</v>
      </c>
      <c r="X7">
        <f>TINV(0.0455,X5)</f>
        <v>2.2836816067711974</v>
      </c>
      <c r="Y7">
        <v>1940</v>
      </c>
      <c r="Z7">
        <v>217.12</v>
      </c>
      <c r="AA7" t="s">
        <v>24</v>
      </c>
      <c r="AB7">
        <f>TINV(0.0455,AB5)</f>
        <v>2.2836816067711974</v>
      </c>
      <c r="AC7">
        <v>1940</v>
      </c>
      <c r="AD7">
        <v>217.12</v>
      </c>
      <c r="AE7" t="s">
        <v>24</v>
      </c>
      <c r="AF7">
        <f>TINV(0.0455,AF5)</f>
        <v>2.2836816067711974</v>
      </c>
      <c r="AG7">
        <v>1929</v>
      </c>
      <c r="AH7">
        <v>162.12</v>
      </c>
      <c r="AI7" t="s">
        <v>24</v>
      </c>
      <c r="AJ7">
        <f>TINV(0.0455,AJ5)</f>
        <v>2.2836816067711974</v>
      </c>
      <c r="AK7">
        <v>1929</v>
      </c>
      <c r="AL7">
        <v>162.12</v>
      </c>
      <c r="AM7" t="s">
        <v>24</v>
      </c>
      <c r="AN7">
        <f>TINV(0.0455,AN5)</f>
        <v>2.2836816067711974</v>
      </c>
      <c r="AO7">
        <v>1929</v>
      </c>
      <c r="AP7">
        <v>162.12</v>
      </c>
      <c r="AQ7" t="s">
        <v>24</v>
      </c>
      <c r="AR7">
        <f>TINV(0.0455,AR5)</f>
        <v>2.2836816067711974</v>
      </c>
      <c r="AS7">
        <v>1929</v>
      </c>
      <c r="AT7">
        <v>162.12</v>
      </c>
      <c r="AU7" t="s">
        <v>24</v>
      </c>
      <c r="AV7">
        <f>TINV(0.0455,AV5)</f>
        <v>2.2836816067711974</v>
      </c>
      <c r="AW7">
        <v>1929</v>
      </c>
      <c r="AX7">
        <v>162.12</v>
      </c>
      <c r="AY7" t="s">
        <v>24</v>
      </c>
      <c r="AZ7">
        <f>TINV(0.0455,AZ5)</f>
        <v>2.2836816067711974</v>
      </c>
      <c r="BA7">
        <v>1929</v>
      </c>
      <c r="BB7">
        <v>162.12</v>
      </c>
      <c r="BC7" t="s">
        <v>24</v>
      </c>
      <c r="BD7">
        <f>TINV(0.0455,BD5)</f>
        <v>2.2836816067711974</v>
      </c>
      <c r="BE7">
        <v>1929</v>
      </c>
      <c r="BF7">
        <v>162.12</v>
      </c>
    </row>
    <row r="8" spans="1:60">
      <c r="B8">
        <v>2.9318020862533076E-2</v>
      </c>
      <c r="C8" s="27">
        <v>0.83916923257969422</v>
      </c>
      <c r="D8">
        <v>52.177157768989467</v>
      </c>
      <c r="E8">
        <v>1940</v>
      </c>
      <c r="F8">
        <v>217.12</v>
      </c>
      <c r="G8" t="s">
        <v>25</v>
      </c>
      <c r="H8">
        <f>H7*G3</f>
        <v>9.1219690535148286E-3</v>
      </c>
      <c r="I8">
        <v>1964</v>
      </c>
      <c r="J8">
        <v>258.3</v>
      </c>
      <c r="K8" t="s">
        <v>25</v>
      </c>
      <c r="L8">
        <f>L7*K3</f>
        <v>9.0332841236504709E-3</v>
      </c>
      <c r="M8">
        <v>1964</v>
      </c>
      <c r="N8">
        <v>258.3</v>
      </c>
      <c r="O8" t="s">
        <v>25</v>
      </c>
      <c r="P8">
        <f>P7*O3</f>
        <v>1.0042756727129428E-2</v>
      </c>
      <c r="Q8">
        <v>1964</v>
      </c>
      <c r="R8">
        <v>258.3</v>
      </c>
      <c r="S8" t="s">
        <v>25</v>
      </c>
      <c r="T8">
        <f>T7*S3</f>
        <v>1.0149923799156753E-2</v>
      </c>
      <c r="U8">
        <v>1964</v>
      </c>
      <c r="V8">
        <v>258.3</v>
      </c>
      <c r="W8" t="s">
        <v>25</v>
      </c>
      <c r="X8">
        <f>X7*W3</f>
        <v>7.4150073280995115E-3</v>
      </c>
      <c r="Y8">
        <v>1964</v>
      </c>
      <c r="Z8">
        <v>258.3</v>
      </c>
      <c r="AA8" t="s">
        <v>25</v>
      </c>
      <c r="AB8">
        <f>AB7*AA3</f>
        <v>9.6778010302304759E-3</v>
      </c>
      <c r="AC8">
        <v>1964</v>
      </c>
      <c r="AD8">
        <v>258.3</v>
      </c>
      <c r="AE8" t="s">
        <v>25</v>
      </c>
      <c r="AF8">
        <f>AF7*AE3</f>
        <v>9.2510395104631275E-3</v>
      </c>
      <c r="AG8">
        <v>1964</v>
      </c>
      <c r="AH8">
        <v>258.3</v>
      </c>
      <c r="AI8" t="s">
        <v>25</v>
      </c>
      <c r="AJ8">
        <f>AJ7*AI3</f>
        <v>9.2689383688952399E-3</v>
      </c>
      <c r="AK8">
        <v>1940</v>
      </c>
      <c r="AL8">
        <v>217.12</v>
      </c>
      <c r="AM8" t="s">
        <v>25</v>
      </c>
      <c r="AN8">
        <f>AN7*AM3</f>
        <v>9.835477017681454E-3</v>
      </c>
      <c r="AO8">
        <v>1940</v>
      </c>
      <c r="AP8">
        <v>217.12</v>
      </c>
      <c r="AQ8" t="s">
        <v>25</v>
      </c>
      <c r="AR8">
        <f>AR7*AQ3</f>
        <v>9.8568853399787493E-3</v>
      </c>
      <c r="AS8">
        <v>1940</v>
      </c>
      <c r="AT8">
        <v>217.12</v>
      </c>
      <c r="AU8" t="s">
        <v>25</v>
      </c>
      <c r="AV8">
        <f>AV7*AU3</f>
        <v>9.7507478491727622E-3</v>
      </c>
      <c r="AW8">
        <v>1940</v>
      </c>
      <c r="AX8">
        <v>217.12</v>
      </c>
      <c r="AY8" t="s">
        <v>25</v>
      </c>
      <c r="AZ8">
        <f>AZ7*AY3</f>
        <v>9.9895940898280661E-3</v>
      </c>
      <c r="BA8">
        <v>1940</v>
      </c>
      <c r="BB8">
        <v>217.12</v>
      </c>
      <c r="BC8" t="s">
        <v>25</v>
      </c>
      <c r="BD8">
        <f>BD7*BC3</f>
        <v>1.0286659354192575E-2</v>
      </c>
      <c r="BE8">
        <v>1940</v>
      </c>
      <c r="BF8">
        <v>217.12</v>
      </c>
    </row>
    <row r="9" spans="1:60">
      <c r="B9">
        <v>2.9295905394535957E-2</v>
      </c>
      <c r="C9" s="27">
        <v>0.82228359318572386</v>
      </c>
      <c r="D9">
        <v>46.269424862109545</v>
      </c>
      <c r="E9">
        <v>1964</v>
      </c>
      <c r="F9">
        <v>258.3</v>
      </c>
      <c r="G9" t="s">
        <v>26</v>
      </c>
      <c r="H9">
        <f>G2+H8</f>
        <v>1.0388439289458062</v>
      </c>
      <c r="I9">
        <v>1966</v>
      </c>
      <c r="J9">
        <v>259.10000000000002</v>
      </c>
      <c r="K9" t="s">
        <v>26</v>
      </c>
      <c r="L9">
        <f>K2+L8</f>
        <v>1.0349385075767052</v>
      </c>
      <c r="M9">
        <v>1966</v>
      </c>
      <c r="N9">
        <v>259.10000000000002</v>
      </c>
      <c r="O9" t="s">
        <v>26</v>
      </c>
      <c r="P9">
        <f>O2+P8</f>
        <v>1.038142495900179</v>
      </c>
      <c r="Q9">
        <v>1966</v>
      </c>
      <c r="R9">
        <v>259.10000000000002</v>
      </c>
      <c r="S9" t="s">
        <v>26</v>
      </c>
      <c r="T9">
        <f>S2+T8</f>
        <v>1.039069660966889</v>
      </c>
      <c r="U9">
        <v>1966</v>
      </c>
      <c r="V9">
        <v>259.10000000000002</v>
      </c>
      <c r="W9" t="s">
        <v>26</v>
      </c>
      <c r="X9">
        <f>W2+X8</f>
        <v>1.0400049811667842</v>
      </c>
      <c r="Y9">
        <v>1966</v>
      </c>
      <c r="Z9">
        <v>259.10000000000002</v>
      </c>
      <c r="AA9" t="s">
        <v>26</v>
      </c>
      <c r="AB9">
        <f>AA2+AB8</f>
        <v>1.0396674985683791</v>
      </c>
      <c r="AC9">
        <v>1966</v>
      </c>
      <c r="AD9">
        <v>259.10000000000002</v>
      </c>
      <c r="AE9" t="s">
        <v>26</v>
      </c>
      <c r="AF9">
        <f>AE2+AF8</f>
        <v>1.0393576152436017</v>
      </c>
      <c r="AG9">
        <v>1966</v>
      </c>
      <c r="AH9">
        <v>259.10000000000002</v>
      </c>
      <c r="AI9" t="s">
        <v>26</v>
      </c>
      <c r="AJ9">
        <f>AI2+AJ8</f>
        <v>1.0390209634035887</v>
      </c>
      <c r="AK9">
        <v>1966</v>
      </c>
      <c r="AL9">
        <v>259.10000000000002</v>
      </c>
      <c r="AM9" t="s">
        <v>26</v>
      </c>
      <c r="AN9">
        <f>AM2+AN8</f>
        <v>1.0395647288562411</v>
      </c>
      <c r="AO9">
        <v>1964</v>
      </c>
      <c r="AP9">
        <v>258.3</v>
      </c>
      <c r="AQ9" t="s">
        <v>26</v>
      </c>
      <c r="AR9">
        <f>AQ2+AR8</f>
        <v>1.0396692897779212</v>
      </c>
      <c r="AS9">
        <v>1964</v>
      </c>
      <c r="AT9">
        <v>258.3</v>
      </c>
      <c r="AU9" t="s">
        <v>26</v>
      </c>
      <c r="AV9">
        <f>AU2+AV8</f>
        <v>1.0405453189466367</v>
      </c>
      <c r="AW9">
        <v>1964</v>
      </c>
      <c r="AX9">
        <v>258.3</v>
      </c>
      <c r="AY9" t="s">
        <v>26</v>
      </c>
      <c r="AZ9">
        <f>AY2+AZ8</f>
        <v>1.0404050050523022</v>
      </c>
      <c r="BA9">
        <v>1964</v>
      </c>
      <c r="BB9">
        <v>258.3</v>
      </c>
      <c r="BC9" t="s">
        <v>26</v>
      </c>
      <c r="BD9">
        <f>BC2+BD8</f>
        <v>1.0408455473345211</v>
      </c>
      <c r="BE9">
        <v>1964</v>
      </c>
      <c r="BF9">
        <v>258.3</v>
      </c>
    </row>
    <row r="10" spans="1:60">
      <c r="B10">
        <v>2.9376654039919761E-2</v>
      </c>
      <c r="C10" s="27">
        <v>0.82245253113512218</v>
      </c>
      <c r="D10">
        <v>46.322965705641671</v>
      </c>
      <c r="E10">
        <v>1966</v>
      </c>
      <c r="F10">
        <v>259.10000000000002</v>
      </c>
      <c r="G10" t="s">
        <v>27</v>
      </c>
      <c r="H10">
        <f>G2-H8</f>
        <v>1.0205999908387764</v>
      </c>
      <c r="I10">
        <v>1979</v>
      </c>
      <c r="J10">
        <v>256.39999999999998</v>
      </c>
      <c r="K10" t="s">
        <v>27</v>
      </c>
      <c r="L10">
        <f>K2-L8</f>
        <v>1.0168719393294043</v>
      </c>
      <c r="M10">
        <v>1979</v>
      </c>
      <c r="N10">
        <v>256.39999999999998</v>
      </c>
      <c r="O10" t="s">
        <v>27</v>
      </c>
      <c r="P10">
        <f>O2-P8</f>
        <v>1.01805698244592</v>
      </c>
      <c r="Q10">
        <v>1979</v>
      </c>
      <c r="R10">
        <v>256.39999999999998</v>
      </c>
      <c r="S10" t="s">
        <v>27</v>
      </c>
      <c r="T10">
        <f>S2-T8</f>
        <v>1.0187698133685756</v>
      </c>
      <c r="U10">
        <v>1979</v>
      </c>
      <c r="V10">
        <v>256.39999999999998</v>
      </c>
      <c r="W10" t="s">
        <v>27</v>
      </c>
      <c r="X10">
        <f>W2-X8</f>
        <v>1.0251749665105854</v>
      </c>
      <c r="Y10">
        <v>1979</v>
      </c>
      <c r="Z10">
        <v>256.39999999999998</v>
      </c>
      <c r="AA10" t="s">
        <v>27</v>
      </c>
      <c r="AB10">
        <f>AA2-AB8</f>
        <v>1.0203118965079181</v>
      </c>
      <c r="AC10">
        <v>1979</v>
      </c>
      <c r="AD10">
        <v>256.39999999999998</v>
      </c>
      <c r="AE10" t="s">
        <v>27</v>
      </c>
      <c r="AF10">
        <f>AE2-AF8</f>
        <v>1.0208555362226757</v>
      </c>
      <c r="AG10">
        <v>1979</v>
      </c>
      <c r="AH10">
        <v>256.39999999999998</v>
      </c>
      <c r="AI10" t="s">
        <v>27</v>
      </c>
      <c r="AJ10">
        <f>AI2-AJ8</f>
        <v>1.0204830866657981</v>
      </c>
      <c r="AK10">
        <v>1979</v>
      </c>
      <c r="AL10">
        <v>256.39999999999998</v>
      </c>
      <c r="AM10" t="s">
        <v>27</v>
      </c>
      <c r="AN10">
        <f>AM2-AN8</f>
        <v>1.0198937748208783</v>
      </c>
      <c r="AO10">
        <v>1979</v>
      </c>
      <c r="AP10">
        <v>256.39999999999998</v>
      </c>
      <c r="AQ10" t="s">
        <v>27</v>
      </c>
      <c r="AR10">
        <f>AQ2-AR8</f>
        <v>1.0199555190979637</v>
      </c>
      <c r="AS10">
        <v>1966</v>
      </c>
      <c r="AT10">
        <v>259.10000000000002</v>
      </c>
      <c r="AU10" t="s">
        <v>27</v>
      </c>
      <c r="AV10">
        <f>AU2-AV8</f>
        <v>1.0210438232482912</v>
      </c>
      <c r="AW10">
        <v>1966</v>
      </c>
      <c r="AX10">
        <v>259.10000000000002</v>
      </c>
      <c r="AY10" t="s">
        <v>27</v>
      </c>
      <c r="AZ10">
        <f>AY2-AZ8</f>
        <v>1.0204258168726461</v>
      </c>
      <c r="BA10">
        <v>1966</v>
      </c>
      <c r="BB10">
        <v>259.10000000000002</v>
      </c>
      <c r="BC10" t="s">
        <v>27</v>
      </c>
      <c r="BD10">
        <f>BC2-BD8</f>
        <v>1.0202722286261359</v>
      </c>
      <c r="BE10">
        <v>1966</v>
      </c>
      <c r="BF10">
        <v>259.10000000000002</v>
      </c>
    </row>
    <row r="11" spans="1:60">
      <c r="B11">
        <v>3.0329933093674571E-2</v>
      </c>
      <c r="C11" s="27">
        <v>0.83459850151517645</v>
      </c>
      <c r="D11">
        <v>50.458944396550024</v>
      </c>
      <c r="E11">
        <v>1979</v>
      </c>
      <c r="F11">
        <v>256.39999999999998</v>
      </c>
      <c r="G11" t="s">
        <v>28</v>
      </c>
      <c r="H11" s="28">
        <f>LN(G2)</f>
        <v>2.9288823948540189E-2</v>
      </c>
      <c r="I11">
        <v>1980</v>
      </c>
      <c r="J11">
        <v>312.5</v>
      </c>
      <c r="K11" t="s">
        <v>28</v>
      </c>
      <c r="L11" s="28">
        <f>LN(K2)</f>
        <v>2.557536767967215E-2</v>
      </c>
      <c r="M11">
        <v>1980</v>
      </c>
      <c r="N11">
        <v>312.5</v>
      </c>
      <c r="O11" t="s">
        <v>28</v>
      </c>
      <c r="P11" s="28">
        <f>LN(O2)</f>
        <v>2.7712184868467941E-2</v>
      </c>
      <c r="Q11">
        <v>1980</v>
      </c>
      <c r="R11">
        <v>312.5</v>
      </c>
      <c r="S11" t="s">
        <v>28</v>
      </c>
      <c r="T11" s="28">
        <f>LN(S2)</f>
        <v>2.8509453000879148E-2</v>
      </c>
      <c r="U11">
        <v>1980</v>
      </c>
      <c r="V11">
        <v>312.5</v>
      </c>
      <c r="W11" t="s">
        <v>28</v>
      </c>
      <c r="X11" s="28">
        <f>LN(W2)</f>
        <v>3.2070183788812927E-2</v>
      </c>
      <c r="Y11">
        <v>1980</v>
      </c>
      <c r="Z11">
        <v>312.5</v>
      </c>
      <c r="AA11" t="s">
        <v>28</v>
      </c>
      <c r="AB11" s="28">
        <f>LN(AA2)</f>
        <v>2.9548799801373194E-2</v>
      </c>
      <c r="AC11">
        <v>1980</v>
      </c>
      <c r="AD11">
        <v>312.5</v>
      </c>
      <c r="AE11" t="s">
        <v>28</v>
      </c>
      <c r="AF11" s="28">
        <f>LN(AE2)</f>
        <v>2.966226847430067E-2</v>
      </c>
      <c r="AG11">
        <v>1980</v>
      </c>
      <c r="AH11">
        <v>312.5</v>
      </c>
      <c r="AI11" t="s">
        <v>28</v>
      </c>
      <c r="AJ11" s="28">
        <f>LN(AI2)</f>
        <v>2.9318020862533076E-2</v>
      </c>
      <c r="AK11">
        <v>1980</v>
      </c>
      <c r="AL11">
        <v>312.5</v>
      </c>
      <c r="AM11" t="s">
        <v>28</v>
      </c>
      <c r="AN11" s="28">
        <f>LN(AM2)</f>
        <v>2.9295905394535957E-2</v>
      </c>
      <c r="AO11">
        <v>1980</v>
      </c>
      <c r="AP11">
        <v>312.5</v>
      </c>
      <c r="AQ11" t="s">
        <v>28</v>
      </c>
      <c r="AR11" s="28">
        <f>LN(AQ2)</f>
        <v>2.9376654039919761E-2</v>
      </c>
      <c r="AS11">
        <v>1980</v>
      </c>
      <c r="AT11">
        <v>312.5</v>
      </c>
      <c r="AU11" t="s">
        <v>28</v>
      </c>
      <c r="AV11" s="28">
        <f>LN(AU2)</f>
        <v>3.0329933093674571E-2</v>
      </c>
      <c r="AW11">
        <v>1979</v>
      </c>
      <c r="AX11">
        <v>256.39999999999998</v>
      </c>
      <c r="AY11" t="s">
        <v>28</v>
      </c>
      <c r="AZ11" s="28">
        <f>LN(AY2)</f>
        <v>2.9962032547328921E-2</v>
      </c>
      <c r="BA11">
        <v>1979</v>
      </c>
      <c r="BB11">
        <v>256.39999999999998</v>
      </c>
      <c r="BC11" t="s">
        <v>28</v>
      </c>
      <c r="BD11" s="28">
        <f>LN(BC2)</f>
        <v>3.0101264771777051E-2</v>
      </c>
      <c r="BE11">
        <v>1979</v>
      </c>
      <c r="BF11">
        <v>256.39999999999998</v>
      </c>
    </row>
    <row r="12" spans="1:60">
      <c r="B12">
        <v>2.9962032547328921E-2</v>
      </c>
      <c r="C12" s="27">
        <v>0.82430147700207845</v>
      </c>
      <c r="D12">
        <v>46.915674812578217</v>
      </c>
      <c r="E12">
        <v>1980</v>
      </c>
      <c r="F12">
        <v>312.5</v>
      </c>
      <c r="G12" t="s">
        <v>29</v>
      </c>
      <c r="H12" s="28">
        <f>LN(H9)</f>
        <v>3.8108488077341164E-2</v>
      </c>
      <c r="I12">
        <v>1990</v>
      </c>
      <c r="J12">
        <v>429.78</v>
      </c>
      <c r="K12" t="s">
        <v>29</v>
      </c>
      <c r="L12" s="28">
        <f>LN(L9)</f>
        <v>3.4342011982945113E-2</v>
      </c>
      <c r="M12">
        <v>1990</v>
      </c>
      <c r="N12">
        <v>429.78</v>
      </c>
      <c r="O12" t="s">
        <v>29</v>
      </c>
      <c r="P12" s="28">
        <f>LN(P9)</f>
        <v>3.7433054609020869E-2</v>
      </c>
      <c r="Q12">
        <v>1990</v>
      </c>
      <c r="R12">
        <v>429.78</v>
      </c>
      <c r="S12" t="s">
        <v>29</v>
      </c>
      <c r="T12" s="28">
        <f>LN(T9)</f>
        <v>3.8325756035996021E-2</v>
      </c>
      <c r="U12">
        <v>1990</v>
      </c>
      <c r="V12">
        <v>429.78</v>
      </c>
      <c r="W12" t="s">
        <v>29</v>
      </c>
      <c r="X12" s="28">
        <f>LN(X9)</f>
        <v>3.922550272525762E-2</v>
      </c>
      <c r="Y12">
        <v>1990</v>
      </c>
      <c r="Z12">
        <v>429.78</v>
      </c>
      <c r="AA12" t="s">
        <v>29</v>
      </c>
      <c r="AB12" s="28">
        <f>LN(AB9)</f>
        <v>3.8900949119191321E-2</v>
      </c>
      <c r="AC12">
        <v>1990</v>
      </c>
      <c r="AD12">
        <v>429.78</v>
      </c>
      <c r="AE12" t="s">
        <v>29</v>
      </c>
      <c r="AF12" s="28">
        <f>LN(AF9)</f>
        <v>3.8602844661468724E-2</v>
      </c>
      <c r="AG12">
        <v>1990</v>
      </c>
      <c r="AH12">
        <v>429.78</v>
      </c>
      <c r="AI12" t="s">
        <v>29</v>
      </c>
      <c r="AJ12" s="28">
        <f>LN(AJ9)</f>
        <v>3.8278888432881797E-2</v>
      </c>
      <c r="AK12">
        <v>1990</v>
      </c>
      <c r="AL12">
        <v>429.78</v>
      </c>
      <c r="AM12" t="s">
        <v>29</v>
      </c>
      <c r="AN12" s="28">
        <f>LN(AN9)</f>
        <v>3.8802095599256167E-2</v>
      </c>
      <c r="AO12">
        <v>1990</v>
      </c>
      <c r="AP12">
        <v>429.78</v>
      </c>
      <c r="AQ12" t="s">
        <v>29</v>
      </c>
      <c r="AR12" s="28">
        <f>LN(AR9)</f>
        <v>3.8902671985397569E-2</v>
      </c>
      <c r="AS12">
        <v>1990</v>
      </c>
      <c r="AT12">
        <v>429.78</v>
      </c>
      <c r="AU12" t="s">
        <v>29</v>
      </c>
      <c r="AV12" s="28">
        <f>LN(AV9)</f>
        <v>3.9744920873399904E-2</v>
      </c>
      <c r="AW12">
        <v>1990</v>
      </c>
      <c r="AX12">
        <v>429.78</v>
      </c>
      <c r="AY12" t="s">
        <v>29</v>
      </c>
      <c r="AZ12" s="28">
        <f>LN(AZ9)</f>
        <v>3.9610065280809341E-2</v>
      </c>
      <c r="BA12">
        <v>1980</v>
      </c>
      <c r="BB12">
        <v>312.5</v>
      </c>
      <c r="BC12" t="s">
        <v>29</v>
      </c>
      <c r="BD12" s="28">
        <f>LN(BD9)</f>
        <v>4.0033409109636847E-2</v>
      </c>
      <c r="BE12">
        <v>1980</v>
      </c>
      <c r="BF12">
        <v>312.5</v>
      </c>
    </row>
    <row r="13" spans="1:60">
      <c r="B13">
        <v>3.0101264771777051E-2</v>
      </c>
      <c r="C13" s="27">
        <v>0.81704162181896245</v>
      </c>
      <c r="D13">
        <v>44.65724007514423</v>
      </c>
      <c r="E13">
        <v>1990</v>
      </c>
      <c r="F13">
        <v>429.78</v>
      </c>
      <c r="G13" t="s">
        <v>30</v>
      </c>
      <c r="H13" s="28">
        <f>LN(H10)</f>
        <v>2.0390680671422398E-2</v>
      </c>
      <c r="I13">
        <v>1993</v>
      </c>
      <c r="J13">
        <v>737</v>
      </c>
      <c r="K13" t="s">
        <v>30</v>
      </c>
      <c r="L13" s="28">
        <f>LN(L10)</f>
        <v>1.6731189107746097E-2</v>
      </c>
      <c r="M13">
        <v>1993</v>
      </c>
      <c r="N13">
        <v>737</v>
      </c>
      <c r="O13" t="s">
        <v>30</v>
      </c>
      <c r="P13" s="28">
        <f>LN(P10)</f>
        <v>1.7895891459555203E-2</v>
      </c>
      <c r="Q13">
        <v>1993</v>
      </c>
      <c r="R13">
        <v>737</v>
      </c>
      <c r="S13" t="s">
        <v>30</v>
      </c>
      <c r="T13" s="28">
        <f>LN(T10)</f>
        <v>1.8595834089162114E-2</v>
      </c>
      <c r="U13">
        <v>1993</v>
      </c>
      <c r="V13">
        <v>737</v>
      </c>
      <c r="W13" t="s">
        <v>30</v>
      </c>
      <c r="X13" s="28">
        <f>LN(X10)</f>
        <v>2.4863297057666451E-2</v>
      </c>
      <c r="Y13">
        <v>1993</v>
      </c>
      <c r="Z13">
        <v>737</v>
      </c>
      <c r="AA13" t="s">
        <v>30</v>
      </c>
      <c r="AB13" s="28">
        <f>LN(AB10)</f>
        <v>2.0108361444847296E-2</v>
      </c>
      <c r="AC13">
        <v>1993</v>
      </c>
      <c r="AD13">
        <v>737</v>
      </c>
      <c r="AE13" t="s">
        <v>30</v>
      </c>
      <c r="AF13" s="28">
        <f>LN(AF10)</f>
        <v>2.0641036735364552E-2</v>
      </c>
      <c r="AG13">
        <v>1993</v>
      </c>
      <c r="AH13">
        <v>737</v>
      </c>
      <c r="AI13" t="s">
        <v>30</v>
      </c>
      <c r="AJ13" s="28">
        <f>LN(AJ10)</f>
        <v>2.0276129554523195E-2</v>
      </c>
      <c r="AK13">
        <v>1993</v>
      </c>
      <c r="AL13">
        <v>737</v>
      </c>
      <c r="AM13" t="s">
        <v>30</v>
      </c>
      <c r="AN13" s="28">
        <f>LN(AN10)</f>
        <v>1.9698479540518211E-2</v>
      </c>
      <c r="AO13">
        <v>1993</v>
      </c>
      <c r="AP13">
        <v>737</v>
      </c>
      <c r="AQ13" t="s">
        <v>30</v>
      </c>
      <c r="AR13" s="28">
        <f>LN(AR10)</f>
        <v>1.9759017617804915E-2</v>
      </c>
      <c r="AS13">
        <v>1993</v>
      </c>
      <c r="AT13">
        <v>737</v>
      </c>
      <c r="AU13" t="s">
        <v>30</v>
      </c>
      <c r="AV13" s="28">
        <f>LN(AV10)</f>
        <v>2.0825460150040605E-2</v>
      </c>
      <c r="AW13">
        <v>1993</v>
      </c>
      <c r="AX13">
        <v>737</v>
      </c>
      <c r="AY13" t="s">
        <v>30</v>
      </c>
      <c r="AZ13" s="28">
        <f>LN(AZ10)</f>
        <v>2.0220007703060101E-2</v>
      </c>
      <c r="BA13">
        <v>1993</v>
      </c>
      <c r="BB13">
        <v>737</v>
      </c>
      <c r="BC13" t="s">
        <v>30</v>
      </c>
      <c r="BD13" s="28">
        <f>LN(BD10)</f>
        <v>2.0069482497100298E-2</v>
      </c>
      <c r="BE13">
        <v>1990</v>
      </c>
      <c r="BF13">
        <v>429.78</v>
      </c>
    </row>
    <row r="14" spans="1:60">
      <c r="B14">
        <v>2.8627835708472427E-2</v>
      </c>
      <c r="C14" s="27">
        <v>0.79675268087972517</v>
      </c>
      <c r="D14">
        <v>39.201140970928826</v>
      </c>
      <c r="E14">
        <v>1993</v>
      </c>
      <c r="F14">
        <v>737</v>
      </c>
      <c r="G14" t="s">
        <v>31</v>
      </c>
      <c r="H14" s="28">
        <f>H12-H11</f>
        <v>8.8196641288009747E-3</v>
      </c>
      <c r="K14" t="s">
        <v>31</v>
      </c>
      <c r="L14" s="28">
        <f>L12-L11</f>
        <v>8.7666443032729628E-3</v>
      </c>
      <c r="O14" t="s">
        <v>31</v>
      </c>
      <c r="P14" s="28">
        <f>P12-P11</f>
        <v>9.720869740552928E-3</v>
      </c>
      <c r="S14" t="s">
        <v>31</v>
      </c>
      <c r="T14" s="28">
        <f>T12-T11</f>
        <v>9.8163030351168731E-3</v>
      </c>
      <c r="W14" t="s">
        <v>31</v>
      </c>
      <c r="X14" s="28">
        <f>X12-X11</f>
        <v>7.1553189364446934E-3</v>
      </c>
      <c r="AA14" t="s">
        <v>31</v>
      </c>
      <c r="AB14" s="28">
        <f>AB12-AB11</f>
        <v>9.3521493178181266E-3</v>
      </c>
      <c r="AE14" t="s">
        <v>31</v>
      </c>
      <c r="AF14" s="28">
        <f>AF12-AF11</f>
        <v>8.9405761871680541E-3</v>
      </c>
      <c r="AI14" t="s">
        <v>31</v>
      </c>
      <c r="AJ14" s="28">
        <f>AJ12-AJ11</f>
        <v>8.9608675703487205E-3</v>
      </c>
      <c r="AM14" t="s">
        <v>31</v>
      </c>
      <c r="AN14" s="28">
        <f>AN12-AN11</f>
        <v>9.5061902047202107E-3</v>
      </c>
      <c r="AQ14" t="s">
        <v>31</v>
      </c>
      <c r="AR14" s="28">
        <f>AR12-AR11</f>
        <v>9.5260179454778084E-3</v>
      </c>
      <c r="AU14" t="s">
        <v>31</v>
      </c>
      <c r="AV14" s="28">
        <f>AV12-AV11</f>
        <v>9.4149877797253326E-3</v>
      </c>
      <c r="AY14" t="s">
        <v>31</v>
      </c>
      <c r="AZ14" s="28">
        <f>AZ12-AZ11</f>
        <v>9.6480327334804196E-3</v>
      </c>
      <c r="BC14" t="s">
        <v>31</v>
      </c>
      <c r="BD14" s="28">
        <f>BD12-BD11</f>
        <v>9.9321443378597961E-3</v>
      </c>
    </row>
    <row r="15" spans="1:60">
      <c r="A15" t="s">
        <v>43</v>
      </c>
      <c r="B15" s="18">
        <f>AVERAGE(B2:B14)</f>
        <v>2.9237684925519057E-2</v>
      </c>
      <c r="C15" s="18">
        <f>AVERAGE(C2:C14)</f>
        <v>0.82662451376729207</v>
      </c>
      <c r="D15" s="18">
        <f>AVERAGE(D2:D14)</f>
        <v>49.881014168583256</v>
      </c>
      <c r="E15" s="18">
        <f>AVERAGE(E2:E14)</f>
        <v>1941</v>
      </c>
      <c r="F15" s="18">
        <f>AVERAGE(F2:F14)</f>
        <v>224.94000000000003</v>
      </c>
      <c r="G15" t="s">
        <v>32</v>
      </c>
      <c r="H15" s="28">
        <f>H11-H13</f>
        <v>8.8981432771177912E-3</v>
      </c>
      <c r="K15" t="s">
        <v>32</v>
      </c>
      <c r="L15" s="28">
        <f>L11-L13</f>
        <v>8.8441785719260528E-3</v>
      </c>
      <c r="O15" t="s">
        <v>32</v>
      </c>
      <c r="P15" s="28">
        <f>P11-P13</f>
        <v>9.8162934089127372E-3</v>
      </c>
      <c r="S15" t="s">
        <v>32</v>
      </c>
      <c r="T15" s="28">
        <f>T11-T13</f>
        <v>9.9136189117170342E-3</v>
      </c>
      <c r="W15" t="s">
        <v>32</v>
      </c>
      <c r="X15" s="28">
        <f>X11-X13</f>
        <v>7.2068867311464758E-3</v>
      </c>
      <c r="AA15" t="s">
        <v>32</v>
      </c>
      <c r="AB15" s="28">
        <f>AB11-AB13</f>
        <v>9.440438356525898E-3</v>
      </c>
      <c r="AE15" t="s">
        <v>32</v>
      </c>
      <c r="AF15" s="28">
        <f>AF11-AF13</f>
        <v>9.0212317389361182E-3</v>
      </c>
      <c r="AI15" t="s">
        <v>32</v>
      </c>
      <c r="AJ15" s="28">
        <f>AJ11-AJ13</f>
        <v>9.0418913080098813E-3</v>
      </c>
      <c r="AM15" t="s">
        <v>32</v>
      </c>
      <c r="AN15" s="28">
        <f>AN11-AN13</f>
        <v>9.5974258540177451E-3</v>
      </c>
      <c r="AQ15" t="s">
        <v>32</v>
      </c>
      <c r="AR15" s="28">
        <f>AR11-AR13</f>
        <v>9.6176364221148454E-3</v>
      </c>
      <c r="AU15" t="s">
        <v>32</v>
      </c>
      <c r="AV15" s="28">
        <f>AV11-AV13</f>
        <v>9.504472943633966E-3</v>
      </c>
      <c r="AY15" t="s">
        <v>32</v>
      </c>
      <c r="AZ15" s="28">
        <f>AZ11-AZ13</f>
        <v>9.74202484426882E-3</v>
      </c>
      <c r="BC15" t="s">
        <v>32</v>
      </c>
      <c r="BD15" s="28">
        <f>BD11-BD13</f>
        <v>1.0031782274676753E-2</v>
      </c>
    </row>
    <row r="16" spans="1:60">
      <c r="A16" t="s">
        <v>44</v>
      </c>
      <c r="B16" s="18">
        <f>STDEV(B2:B14)</f>
        <v>1.5120262589428356E-3</v>
      </c>
      <c r="C16" s="18">
        <f>STDEV(C2:C14)</f>
        <v>2.8327836656766199E-2</v>
      </c>
      <c r="D16" s="18">
        <f>STDEV(D2:D14)</f>
        <v>15.041082727424332</v>
      </c>
      <c r="E16" s="18">
        <f>STDEV(E2:E14)</f>
        <v>40.249223594996216</v>
      </c>
      <c r="F16" s="18">
        <f>STDEV(F2:F14)</f>
        <v>198.04697473074407</v>
      </c>
      <c r="G16" t="s">
        <v>33</v>
      </c>
      <c r="H16" s="29">
        <f>AVERAGE(H14:H15)</f>
        <v>8.858903702959383E-3</v>
      </c>
      <c r="K16" t="s">
        <v>33</v>
      </c>
      <c r="L16" s="29">
        <f>AVERAGE(L14:L15)</f>
        <v>8.8054114375995078E-3</v>
      </c>
      <c r="O16" t="s">
        <v>33</v>
      </c>
      <c r="P16" s="29">
        <f>AVERAGE(P14:P15)</f>
        <v>9.7685815747328326E-3</v>
      </c>
      <c r="S16" t="s">
        <v>33</v>
      </c>
      <c r="T16" s="29">
        <f>AVERAGE(T14:T15)</f>
        <v>9.8649609734169537E-3</v>
      </c>
      <c r="W16" t="s">
        <v>33</v>
      </c>
      <c r="X16" s="29">
        <f>AVERAGE(X14:X15)</f>
        <v>7.1811028337955846E-3</v>
      </c>
      <c r="AA16" t="s">
        <v>33</v>
      </c>
      <c r="AB16" s="29">
        <f>AVERAGE(AB14:AB15)</f>
        <v>9.3962938371720123E-3</v>
      </c>
      <c r="AE16" t="s">
        <v>33</v>
      </c>
      <c r="AF16" s="29">
        <f>AVERAGE(AF14:AF15)</f>
        <v>8.9809039630520861E-3</v>
      </c>
      <c r="AI16" t="s">
        <v>33</v>
      </c>
      <c r="AJ16" s="29">
        <f>AVERAGE(AJ14:AJ15)</f>
        <v>9.0013794391793009E-3</v>
      </c>
      <c r="AM16" t="s">
        <v>33</v>
      </c>
      <c r="AN16" s="29">
        <f>AVERAGE(AN14:AN15)</f>
        <v>9.5518080293689779E-3</v>
      </c>
      <c r="AQ16" t="s">
        <v>33</v>
      </c>
      <c r="AR16" s="29">
        <f>AVERAGE(AR14:AR15)</f>
        <v>9.5718271837963269E-3</v>
      </c>
      <c r="AU16" t="s">
        <v>33</v>
      </c>
      <c r="AV16" s="29">
        <f>AVERAGE(AV14:AV15)</f>
        <v>9.4597303616796493E-3</v>
      </c>
      <c r="AY16" t="s">
        <v>33</v>
      </c>
      <c r="AZ16" s="29">
        <f>AVERAGE(AZ14:AZ15)</f>
        <v>9.6950287888746198E-3</v>
      </c>
      <c r="BC16" t="s">
        <v>33</v>
      </c>
      <c r="BD16" s="29">
        <f>AVERAGE(BD14:BD15)</f>
        <v>9.9819633062682746E-3</v>
      </c>
    </row>
    <row r="17" spans="1:56">
      <c r="A17" t="s">
        <v>45</v>
      </c>
      <c r="B17" s="18">
        <f>MIN(B2:B14)</f>
        <v>2.557536767967215E-2</v>
      </c>
      <c r="C17" s="18">
        <f>MIN(C2:C14)</f>
        <v>0.79675268087972517</v>
      </c>
      <c r="D17" s="18">
        <f>MIN(D2:D14)</f>
        <v>39.201140970928826</v>
      </c>
      <c r="E17" s="18">
        <f>MIN(E2:E14)</f>
        <v>1881</v>
      </c>
      <c r="F17" s="18">
        <f>MIN(F2:F14)</f>
        <v>9.4</v>
      </c>
      <c r="G17" t="s">
        <v>34</v>
      </c>
      <c r="H17">
        <f>TINV(0.3173,H5)</f>
        <v>1.0475913650928272</v>
      </c>
      <c r="K17" t="s">
        <v>34</v>
      </c>
      <c r="L17">
        <f>TINV(0.3173,L5)</f>
        <v>1.0525864807323404</v>
      </c>
      <c r="O17" t="s">
        <v>34</v>
      </c>
      <c r="P17">
        <f>TINV(0.3173,P5)</f>
        <v>1.0525864807323404</v>
      </c>
      <c r="S17" t="s">
        <v>34</v>
      </c>
      <c r="T17">
        <f>TINV(0.3173,T5)</f>
        <v>1.0525864807323404</v>
      </c>
      <c r="W17" t="s">
        <v>34</v>
      </c>
      <c r="X17">
        <f>TINV(0.3173,X5)</f>
        <v>1.0525864807323404</v>
      </c>
      <c r="AA17" t="s">
        <v>34</v>
      </c>
      <c r="AB17">
        <f>TINV(0.3173,AB5)</f>
        <v>1.0525864807323404</v>
      </c>
      <c r="AE17" t="s">
        <v>34</v>
      </c>
      <c r="AF17">
        <f>TINV(0.3173,AF5)</f>
        <v>1.0525864807323404</v>
      </c>
      <c r="AI17" t="s">
        <v>34</v>
      </c>
      <c r="AJ17">
        <f>TINV(0.3173,AJ5)</f>
        <v>1.0525864807323404</v>
      </c>
      <c r="AM17" t="s">
        <v>34</v>
      </c>
      <c r="AN17">
        <f>TINV(0.3173,AN5)</f>
        <v>1.0525864807323404</v>
      </c>
      <c r="AQ17" t="s">
        <v>34</v>
      </c>
      <c r="AR17">
        <f>TINV(0.3173,AR5)</f>
        <v>1.0525864807323404</v>
      </c>
      <c r="AU17" t="s">
        <v>34</v>
      </c>
      <c r="AV17">
        <f>TINV(0.3173,AV5)</f>
        <v>1.0525864807323404</v>
      </c>
      <c r="AY17" t="s">
        <v>34</v>
      </c>
      <c r="AZ17">
        <f>TINV(0.3173,AZ5)</f>
        <v>1.0525864807323404</v>
      </c>
      <c r="BC17" t="s">
        <v>34</v>
      </c>
      <c r="BD17">
        <f>TINV(0.3173,BD5)</f>
        <v>1.0525864807323404</v>
      </c>
    </row>
    <row r="18" spans="1:56">
      <c r="A18" t="s">
        <v>46</v>
      </c>
      <c r="B18" s="18">
        <f>MAX(B2:B14)</f>
        <v>3.2070183788812927E-2</v>
      </c>
      <c r="C18" s="18">
        <f>MAX(C2:C14)</f>
        <v>0.90702456620452432</v>
      </c>
      <c r="D18" s="18">
        <f>MAX(D2:D14)</f>
        <v>97.555292745368291</v>
      </c>
      <c r="E18" s="18">
        <f>MAX(E2:E14)</f>
        <v>1993</v>
      </c>
      <c r="F18" s="18">
        <f>MAX(F2:F14)</f>
        <v>737</v>
      </c>
      <c r="G18" t="s">
        <v>35</v>
      </c>
      <c r="H18">
        <f>H17*G3</f>
        <v>4.2379884430734406E-3</v>
      </c>
      <c r="K18" t="s">
        <v>35</v>
      </c>
      <c r="L18">
        <f>L17*K3</f>
        <v>4.1635894938138861E-3</v>
      </c>
      <c r="O18" t="s">
        <v>35</v>
      </c>
      <c r="P18">
        <f>P17*O3</f>
        <v>4.6288720498151737E-3</v>
      </c>
      <c r="S18" t="s">
        <v>35</v>
      </c>
      <c r="T18">
        <f>T17*S3</f>
        <v>4.678267119102051E-3</v>
      </c>
      <c r="W18" t="s">
        <v>35</v>
      </c>
      <c r="X18">
        <f>X17*W3</f>
        <v>3.4176990544333612E-3</v>
      </c>
      <c r="AA18" t="s">
        <v>35</v>
      </c>
      <c r="AB18">
        <f>AB17*AA3</f>
        <v>4.4606579557474732E-3</v>
      </c>
      <c r="AE18" t="s">
        <v>35</v>
      </c>
      <c r="AF18">
        <f>AF17*AE3</f>
        <v>4.2639565395465491E-3</v>
      </c>
      <c r="AI18" t="s">
        <v>35</v>
      </c>
      <c r="AJ18">
        <f>AJ17*AI3</f>
        <v>4.2722064183170049E-3</v>
      </c>
      <c r="AM18" t="s">
        <v>35</v>
      </c>
      <c r="AN18">
        <f>AN17*AM3</f>
        <v>4.533333416387399E-3</v>
      </c>
      <c r="AQ18" t="s">
        <v>35</v>
      </c>
      <c r="AR18">
        <f>AR17*AQ3</f>
        <v>4.5432008648786772E-3</v>
      </c>
      <c r="AU18" t="s">
        <v>35</v>
      </c>
      <c r="AV18">
        <f>AV17*AU3</f>
        <v>4.4942803465411003E-3</v>
      </c>
      <c r="AY18" t="s">
        <v>35</v>
      </c>
      <c r="AZ18">
        <f>AZ17*AY3</f>
        <v>4.6043685143233731E-3</v>
      </c>
      <c r="BC18" t="s">
        <v>35</v>
      </c>
      <c r="BD18">
        <f>BD17*BC3</f>
        <v>4.7412907894067878E-3</v>
      </c>
    </row>
    <row r="19" spans="1:56">
      <c r="A19" t="s">
        <v>47</v>
      </c>
      <c r="B19" s="18">
        <f>ABS(B18-B17)</f>
        <v>6.4948161091407768E-3</v>
      </c>
      <c r="C19" s="18">
        <f>ABS(C18-C17)</f>
        <v>0.11027188532479915</v>
      </c>
      <c r="D19" s="18">
        <f>ABS(D18-D17)</f>
        <v>58.354151774439465</v>
      </c>
      <c r="E19" s="18">
        <f>ABS(E18-E17)</f>
        <v>112</v>
      </c>
      <c r="F19" s="18">
        <f>ABS(F18-F17)</f>
        <v>727.6</v>
      </c>
      <c r="G19" t="s">
        <v>36</v>
      </c>
      <c r="H19">
        <f>G2+H18</f>
        <v>1.0339599483353648</v>
      </c>
      <c r="K19" t="s">
        <v>36</v>
      </c>
      <c r="L19">
        <f>K2+L18</f>
        <v>1.0300688129468687</v>
      </c>
      <c r="O19" t="s">
        <v>36</v>
      </c>
      <c r="P19">
        <f>O2+P18</f>
        <v>1.0327286112228646</v>
      </c>
      <c r="S19" t="s">
        <v>36</v>
      </c>
      <c r="T19">
        <f>S2+T18</f>
        <v>1.0335980042868345</v>
      </c>
      <c r="W19" t="s">
        <v>36</v>
      </c>
      <c r="X19">
        <f>W2+X18</f>
        <v>1.0360076728931182</v>
      </c>
      <c r="AA19" t="s">
        <v>36</v>
      </c>
      <c r="AB19">
        <f>AA2+AB18</f>
        <v>1.0344503554938962</v>
      </c>
      <c r="AE19" t="s">
        <v>36</v>
      </c>
      <c r="AF19">
        <f>AE2+AF18</f>
        <v>1.0343705322726853</v>
      </c>
      <c r="AI19" t="s">
        <v>36</v>
      </c>
      <c r="AJ19">
        <f>AI2+AJ18</f>
        <v>1.0340242314530104</v>
      </c>
      <c r="AM19" t="s">
        <v>36</v>
      </c>
      <c r="AN19">
        <f>AM2+AN18</f>
        <v>1.0342625852549472</v>
      </c>
      <c r="AQ19" t="s">
        <v>36</v>
      </c>
      <c r="AR19">
        <f>AQ2+AR18</f>
        <v>1.0343556053028211</v>
      </c>
      <c r="AU19" t="s">
        <v>36</v>
      </c>
      <c r="AV19">
        <f>AU2+AV18</f>
        <v>1.0352888514440051</v>
      </c>
      <c r="AY19" t="s">
        <v>36</v>
      </c>
      <c r="AZ19">
        <f>AY2+AZ18</f>
        <v>1.0350197794767975</v>
      </c>
      <c r="BC19" t="s">
        <v>36</v>
      </c>
      <c r="BD19">
        <f>BC2+BD18</f>
        <v>1.0353001787697353</v>
      </c>
    </row>
    <row r="20" spans="1:56">
      <c r="A20" t="s">
        <v>48</v>
      </c>
      <c r="B20" s="18">
        <f>COUNT(B2:B14)</f>
        <v>13</v>
      </c>
      <c r="G20" t="s">
        <v>37</v>
      </c>
      <c r="H20">
        <f>G2-H18</f>
        <v>1.0254839714492179</v>
      </c>
      <c r="K20" t="s">
        <v>37</v>
      </c>
      <c r="L20">
        <f>K2-L18</f>
        <v>1.0217416339592409</v>
      </c>
      <c r="O20" t="s">
        <v>37</v>
      </c>
      <c r="P20">
        <f>O2-P18</f>
        <v>1.0234708671232344</v>
      </c>
      <c r="S20" t="s">
        <v>37</v>
      </c>
      <c r="T20">
        <f>S2-T18</f>
        <v>1.0242414700486302</v>
      </c>
      <c r="W20" t="s">
        <v>37</v>
      </c>
      <c r="X20">
        <f>W2-X18</f>
        <v>1.0291722747842513</v>
      </c>
      <c r="AA20" t="s">
        <v>37</v>
      </c>
      <c r="AB20">
        <f>AA2-AB18</f>
        <v>1.025529039582401</v>
      </c>
      <c r="AE20" t="s">
        <v>37</v>
      </c>
      <c r="AF20">
        <f>AE2-AF18</f>
        <v>1.0258426191935921</v>
      </c>
      <c r="AI20" t="s">
        <v>37</v>
      </c>
      <c r="AJ20">
        <f>AI2-AJ18</f>
        <v>1.0254798186163765</v>
      </c>
      <c r="AM20" t="s">
        <v>37</v>
      </c>
      <c r="AN20">
        <f>AM2-AN18</f>
        <v>1.0251959184221722</v>
      </c>
      <c r="AQ20" t="s">
        <v>37</v>
      </c>
      <c r="AR20">
        <f>AQ2-AR18</f>
        <v>1.0252692035730637</v>
      </c>
      <c r="AU20" t="s">
        <v>37</v>
      </c>
      <c r="AV20">
        <f>AU2-AV18</f>
        <v>1.0263002907509229</v>
      </c>
      <c r="AY20" t="s">
        <v>37</v>
      </c>
      <c r="AZ20">
        <f>AY2-AZ18</f>
        <v>1.0258110424481508</v>
      </c>
      <c r="BC20" t="s">
        <v>37</v>
      </c>
      <c r="BD20">
        <f>BC2-BD18</f>
        <v>1.0258175971909216</v>
      </c>
    </row>
    <row r="21" spans="1:56">
      <c r="G21" t="s">
        <v>28</v>
      </c>
      <c r="H21" s="28">
        <f>LN(G2)</f>
        <v>2.9288823948540189E-2</v>
      </c>
      <c r="K21" t="s">
        <v>28</v>
      </c>
      <c r="L21" s="28">
        <f>LN(K2)</f>
        <v>2.557536767967215E-2</v>
      </c>
      <c r="O21" t="s">
        <v>28</v>
      </c>
      <c r="P21" s="28">
        <f>LN(O2)</f>
        <v>2.7712184868467941E-2</v>
      </c>
      <c r="S21" t="s">
        <v>28</v>
      </c>
      <c r="T21" s="28">
        <f>LN(S2)</f>
        <v>2.8509453000879148E-2</v>
      </c>
      <c r="W21" t="s">
        <v>28</v>
      </c>
      <c r="X21" s="28">
        <f>LN(W2)</f>
        <v>3.2070183788812927E-2</v>
      </c>
      <c r="AA21" t="s">
        <v>28</v>
      </c>
      <c r="AB21" s="28">
        <f>LN(AA2)</f>
        <v>2.9548799801373194E-2</v>
      </c>
      <c r="AE21" t="s">
        <v>28</v>
      </c>
      <c r="AF21" s="28">
        <f>LN(AE2)</f>
        <v>2.966226847430067E-2</v>
      </c>
      <c r="AI21" t="s">
        <v>28</v>
      </c>
      <c r="AJ21" s="28">
        <f>LN(AI2)</f>
        <v>2.9318020862533076E-2</v>
      </c>
      <c r="AM21" t="s">
        <v>28</v>
      </c>
      <c r="AN21" s="28">
        <f>LN(AM2)</f>
        <v>2.9295905394535957E-2</v>
      </c>
      <c r="AQ21" t="s">
        <v>28</v>
      </c>
      <c r="AR21" s="28">
        <f>LN(AQ2)</f>
        <v>2.9376654039919761E-2</v>
      </c>
      <c r="AU21" t="s">
        <v>28</v>
      </c>
      <c r="AV21" s="28">
        <f>LN(AU2)</f>
        <v>3.0329933093674571E-2</v>
      </c>
      <c r="AY21" t="s">
        <v>28</v>
      </c>
      <c r="AZ21" s="28">
        <f>LN(AY2)</f>
        <v>2.9962032547328921E-2</v>
      </c>
      <c r="BC21" t="s">
        <v>28</v>
      </c>
      <c r="BD21" s="28">
        <f>LN(BC2)</f>
        <v>3.0101264771777051E-2</v>
      </c>
    </row>
    <row r="22" spans="1:56">
      <c r="G22" t="s">
        <v>38</v>
      </c>
      <c r="H22" s="28">
        <f>LN(H19)</f>
        <v>3.33960406506962E-2</v>
      </c>
      <c r="K22" t="s">
        <v>38</v>
      </c>
      <c r="L22" s="28">
        <f>LN(L19)</f>
        <v>2.9625608696223802E-2</v>
      </c>
      <c r="O22" t="s">
        <v>38</v>
      </c>
      <c r="P22" s="28">
        <f>LN(P19)</f>
        <v>3.220443657227292E-2</v>
      </c>
      <c r="S22" t="s">
        <v>38</v>
      </c>
      <c r="T22" s="28">
        <f>LN(T19)</f>
        <v>3.3045923207295318E-2</v>
      </c>
      <c r="W22" t="s">
        <v>38</v>
      </c>
      <c r="X22" s="28">
        <f>LN(X19)</f>
        <v>3.5374550077353697E-2</v>
      </c>
      <c r="AA22" t="s">
        <v>38</v>
      </c>
      <c r="AB22" s="28">
        <f>LN(AB19)</f>
        <v>3.3870228162538214E-2</v>
      </c>
      <c r="AE22" t="s">
        <v>38</v>
      </c>
      <c r="AF22" s="28">
        <f>LN(AF19)</f>
        <v>3.3793060320969577E-2</v>
      </c>
      <c r="AI22" t="s">
        <v>38</v>
      </c>
      <c r="AJ22" s="28">
        <f>LN(AJ19)</f>
        <v>3.345821048574097E-2</v>
      </c>
      <c r="AM22" t="s">
        <v>38</v>
      </c>
      <c r="AN22" s="28">
        <f>LN(AN19)</f>
        <v>3.3688694769706352E-2</v>
      </c>
      <c r="AQ22" t="s">
        <v>38</v>
      </c>
      <c r="AR22" s="28">
        <f>LN(AR19)</f>
        <v>3.3778629247089582E-2</v>
      </c>
      <c r="AU22" t="s">
        <v>38</v>
      </c>
      <c r="AV22" s="28">
        <f>LN(AV19)</f>
        <v>3.4680471301548652E-2</v>
      </c>
      <c r="AY22" t="s">
        <v>38</v>
      </c>
      <c r="AZ22" s="28">
        <f>LN(AZ19)</f>
        <v>3.4420537140328514E-2</v>
      </c>
      <c r="BC22" t="s">
        <v>38</v>
      </c>
      <c r="BD22" s="28">
        <f>LN(BD19)</f>
        <v>3.4691412464246903E-2</v>
      </c>
    </row>
    <row r="23" spans="1:56">
      <c r="G23" t="s">
        <v>39</v>
      </c>
      <c r="H23" s="28">
        <f>LN(H20)</f>
        <v>2.5164668422013082E-2</v>
      </c>
      <c r="K23" t="s">
        <v>39</v>
      </c>
      <c r="L23" s="28">
        <f>LN(L20)</f>
        <v>2.1508655475942155E-2</v>
      </c>
      <c r="O23" t="s">
        <v>39</v>
      </c>
      <c r="P23" s="28">
        <f>LN(P20)</f>
        <v>2.3199661740709705E-2</v>
      </c>
      <c r="S23" t="s">
        <v>39</v>
      </c>
      <c r="T23" s="28">
        <f>LN(T20)</f>
        <v>2.3952309412733366E-2</v>
      </c>
      <c r="W23" t="s">
        <v>39</v>
      </c>
      <c r="X23" s="28">
        <f>LN(X20)</f>
        <v>2.8754862454217361E-2</v>
      </c>
      <c r="AA23" t="s">
        <v>39</v>
      </c>
      <c r="AB23" s="28">
        <f>LN(AB20)</f>
        <v>2.5208615615861213E-2</v>
      </c>
      <c r="AE23" t="s">
        <v>39</v>
      </c>
      <c r="AF23" s="28">
        <f>LN(AF20)</f>
        <v>2.5514342383891778E-2</v>
      </c>
      <c r="AI23" t="s">
        <v>39</v>
      </c>
      <c r="AJ23" s="28">
        <f>LN(AJ20)</f>
        <v>2.5160618781681538E-2</v>
      </c>
      <c r="AM23" t="s">
        <v>39</v>
      </c>
      <c r="AN23" s="28">
        <f>LN(AN20)</f>
        <v>2.4883734249534023E-2</v>
      </c>
      <c r="AQ23" t="s">
        <v>39</v>
      </c>
      <c r="AR23" s="28">
        <f>LN(AR20)</f>
        <v>2.4955215739403451E-2</v>
      </c>
      <c r="AU23" t="s">
        <v>39</v>
      </c>
      <c r="AV23" s="28">
        <f>LN(AV20)</f>
        <v>2.5960384969620984E-2</v>
      </c>
      <c r="AY23" t="s">
        <v>39</v>
      </c>
      <c r="AZ23" s="28">
        <f>LN(AZ20)</f>
        <v>2.5483560633507533E-2</v>
      </c>
      <c r="BC23" t="s">
        <v>39</v>
      </c>
      <c r="BD23" s="28">
        <f>LN(BD20)</f>
        <v>2.548995042807772E-2</v>
      </c>
    </row>
    <row r="24" spans="1:56">
      <c r="G24" t="s">
        <v>40</v>
      </c>
      <c r="H24" s="28">
        <f>H22-H21</f>
        <v>4.1072167021560108E-3</v>
      </c>
      <c r="K24" t="s">
        <v>40</v>
      </c>
      <c r="L24" s="28">
        <f>L22-L21</f>
        <v>4.050241016551652E-3</v>
      </c>
      <c r="O24" t="s">
        <v>40</v>
      </c>
      <c r="P24" s="28">
        <f>P22-P21</f>
        <v>4.4922517038049788E-3</v>
      </c>
      <c r="S24" t="s">
        <v>40</v>
      </c>
      <c r="T24" s="28">
        <f>T22-T21</f>
        <v>4.5364702064161697E-3</v>
      </c>
      <c r="W24" t="s">
        <v>40</v>
      </c>
      <c r="X24" s="28">
        <f>X22-X21</f>
        <v>3.3043662885407707E-3</v>
      </c>
      <c r="AA24" t="s">
        <v>40</v>
      </c>
      <c r="AB24" s="28">
        <f>AB22-AB21</f>
        <v>4.3214283611650202E-3</v>
      </c>
      <c r="AE24" t="s">
        <v>40</v>
      </c>
      <c r="AF24" s="28">
        <f>AF22-AF21</f>
        <v>4.1307918466689068E-3</v>
      </c>
      <c r="AI24" t="s">
        <v>40</v>
      </c>
      <c r="AJ24" s="28">
        <f>AJ22-AJ21</f>
        <v>4.140189623207894E-3</v>
      </c>
      <c r="AM24" t="s">
        <v>40</v>
      </c>
      <c r="AN24" s="28">
        <f>AN22-AN21</f>
        <v>4.3927893751703959E-3</v>
      </c>
      <c r="AQ24" t="s">
        <v>40</v>
      </c>
      <c r="AR24" s="28">
        <f>AR22-AR21</f>
        <v>4.4019752071698219E-3</v>
      </c>
      <c r="AU24" t="s">
        <v>40</v>
      </c>
      <c r="AV24" s="28">
        <f>AV22-AV21</f>
        <v>4.3505382078740801E-3</v>
      </c>
      <c r="AY24" t="s">
        <v>40</v>
      </c>
      <c r="AZ24" s="28">
        <f>AZ22-AZ21</f>
        <v>4.4585045929995924E-3</v>
      </c>
      <c r="BC24" t="s">
        <v>40</v>
      </c>
      <c r="BD24" s="28">
        <f>BD22-BD21</f>
        <v>4.5901476924698516E-3</v>
      </c>
    </row>
    <row r="25" spans="1:56">
      <c r="G25" t="s">
        <v>41</v>
      </c>
      <c r="H25" s="28">
        <f>H21-H23</f>
        <v>4.1241555265271075E-3</v>
      </c>
      <c r="K25" t="s">
        <v>41</v>
      </c>
      <c r="L25" s="28">
        <f>L21-L23</f>
        <v>4.0667122037299948E-3</v>
      </c>
      <c r="O25" t="s">
        <v>41</v>
      </c>
      <c r="P25" s="28">
        <f>P21-P23</f>
        <v>4.5125231277582355E-3</v>
      </c>
      <c r="S25" t="s">
        <v>41</v>
      </c>
      <c r="T25" s="28">
        <f>T21-T23</f>
        <v>4.5571435881457817E-3</v>
      </c>
      <c r="W25" t="s">
        <v>41</v>
      </c>
      <c r="X25" s="28">
        <f>X21-X23</f>
        <v>3.3153213345955661E-3</v>
      </c>
      <c r="AA25" t="s">
        <v>41</v>
      </c>
      <c r="AB25" s="28">
        <f>AB21-AB23</f>
        <v>4.3401841855119812E-3</v>
      </c>
      <c r="AE25" t="s">
        <v>41</v>
      </c>
      <c r="AF25" s="28">
        <f>AF21-AF23</f>
        <v>4.1479260904088919E-3</v>
      </c>
      <c r="AI25" t="s">
        <v>41</v>
      </c>
      <c r="AJ25" s="28">
        <f>AJ21-AJ23</f>
        <v>4.1574020808515383E-3</v>
      </c>
      <c r="AM25" t="s">
        <v>41</v>
      </c>
      <c r="AN25" s="28">
        <f>AN21-AN23</f>
        <v>4.4121711450019335E-3</v>
      </c>
      <c r="AQ25" t="s">
        <v>41</v>
      </c>
      <c r="AR25" s="28">
        <f>AR21-AR23</f>
        <v>4.4214383005163095E-3</v>
      </c>
      <c r="AU25" t="s">
        <v>41</v>
      </c>
      <c r="AV25" s="28">
        <f>AV21-AV23</f>
        <v>4.3695481240535877E-3</v>
      </c>
      <c r="AY25" t="s">
        <v>41</v>
      </c>
      <c r="AZ25" s="28">
        <f>AZ21-AZ23</f>
        <v>4.4784719138213878E-3</v>
      </c>
      <c r="BC25" t="s">
        <v>41</v>
      </c>
      <c r="BD25" s="28">
        <f>BD21-BD23</f>
        <v>4.6113143436993312E-3</v>
      </c>
    </row>
    <row r="26" spans="1:56">
      <c r="G26" t="s">
        <v>42</v>
      </c>
      <c r="H26" s="29">
        <f>AVERAGE(H24:H25)</f>
        <v>4.1156861143415591E-3</v>
      </c>
      <c r="K26" t="s">
        <v>42</v>
      </c>
      <c r="L26" s="29">
        <f>AVERAGE(L24:L25)</f>
        <v>4.0584766101408234E-3</v>
      </c>
      <c r="O26" t="s">
        <v>42</v>
      </c>
      <c r="P26" s="29">
        <f>AVERAGE(P24:P25)</f>
        <v>4.5023874157816071E-3</v>
      </c>
      <c r="S26" t="s">
        <v>42</v>
      </c>
      <c r="T26" s="29">
        <f>AVERAGE(T24:T25)</f>
        <v>4.5468068972809757E-3</v>
      </c>
      <c r="W26" t="s">
        <v>42</v>
      </c>
      <c r="X26" s="29">
        <f>AVERAGE(X24:X25)</f>
        <v>3.3098438115681684E-3</v>
      </c>
      <c r="AA26" t="s">
        <v>42</v>
      </c>
      <c r="AB26" s="29">
        <f>AVERAGE(AB24:AB25)</f>
        <v>4.3308062733385007E-3</v>
      </c>
      <c r="AE26" t="s">
        <v>42</v>
      </c>
      <c r="AF26" s="29">
        <f>AVERAGE(AF24:AF25)</f>
        <v>4.1393589685388994E-3</v>
      </c>
      <c r="AI26" t="s">
        <v>42</v>
      </c>
      <c r="AJ26" s="29">
        <f>AVERAGE(AJ24:AJ25)</f>
        <v>4.1487958520297161E-3</v>
      </c>
      <c r="AM26" t="s">
        <v>42</v>
      </c>
      <c r="AN26" s="29">
        <f>AVERAGE(AN24:AN25)</f>
        <v>4.4024802600861647E-3</v>
      </c>
      <c r="AQ26" t="s">
        <v>42</v>
      </c>
      <c r="AR26" s="29">
        <f>AVERAGE(AR24:AR25)</f>
        <v>4.4117067538430657E-3</v>
      </c>
      <c r="AU26" t="s">
        <v>42</v>
      </c>
      <c r="AV26" s="29">
        <f>AVERAGE(AV24:AV25)</f>
        <v>4.3600431659638339E-3</v>
      </c>
      <c r="AY26" t="s">
        <v>42</v>
      </c>
      <c r="AZ26" s="29">
        <f>AVERAGE(AZ24:AZ25)</f>
        <v>4.4684882534104901E-3</v>
      </c>
      <c r="BC26" t="s">
        <v>42</v>
      </c>
      <c r="BD26" s="29">
        <f>AVERAGE(BD24:BD25)</f>
        <v>4.6007310180845914E-3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14"/>
  <sheetViews>
    <sheetView workbookViewId="0">
      <selection sqref="A1:B14"/>
    </sheetView>
  </sheetViews>
  <sheetFormatPr defaultRowHeight="15"/>
  <sheetData>
    <row r="1" spans="1:2">
      <c r="A1" t="s">
        <v>8</v>
      </c>
      <c r="B1" t="s">
        <v>9</v>
      </c>
    </row>
    <row r="2" spans="1:2">
      <c r="A2">
        <v>1881</v>
      </c>
      <c r="B2">
        <v>9.4</v>
      </c>
    </row>
    <row r="3" spans="1:2">
      <c r="A3">
        <v>1890</v>
      </c>
      <c r="B3">
        <v>18.5</v>
      </c>
    </row>
    <row r="4" spans="1:2">
      <c r="A4">
        <v>1896</v>
      </c>
      <c r="B4">
        <v>26.9</v>
      </c>
    </row>
    <row r="5" spans="1:2">
      <c r="A5">
        <v>1902</v>
      </c>
      <c r="B5">
        <v>136.30000000000001</v>
      </c>
    </row>
    <row r="6" spans="1:2">
      <c r="A6">
        <v>1923</v>
      </c>
      <c r="B6">
        <v>100.8</v>
      </c>
    </row>
    <row r="7" spans="1:2">
      <c r="A7">
        <v>1929</v>
      </c>
      <c r="B7">
        <v>162.12</v>
      </c>
    </row>
    <row r="8" spans="1:2">
      <c r="A8">
        <v>1940</v>
      </c>
      <c r="B8">
        <v>217.12</v>
      </c>
    </row>
    <row r="9" spans="1:2">
      <c r="A9">
        <v>1964</v>
      </c>
      <c r="B9">
        <v>258.3</v>
      </c>
    </row>
    <row r="10" spans="1:2">
      <c r="A10">
        <v>1966</v>
      </c>
      <c r="B10">
        <v>259.10000000000002</v>
      </c>
    </row>
    <row r="11" spans="1:2">
      <c r="A11">
        <v>1979</v>
      </c>
      <c r="B11">
        <v>256.39999999999998</v>
      </c>
    </row>
    <row r="12" spans="1:2">
      <c r="A12">
        <v>1980</v>
      </c>
      <c r="B12">
        <v>312.5</v>
      </c>
    </row>
    <row r="13" spans="1:2">
      <c r="A13">
        <v>1990</v>
      </c>
      <c r="B13">
        <v>429.78</v>
      </c>
    </row>
    <row r="14" spans="1:2">
      <c r="A14">
        <v>1993</v>
      </c>
      <c r="B14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L20"/>
  <sheetViews>
    <sheetView workbookViewId="0">
      <selection activeCell="E24" sqref="E24"/>
    </sheetView>
  </sheetViews>
  <sheetFormatPr defaultRowHeight="15"/>
  <sheetData>
    <row r="1" spans="1:12">
      <c r="A1" s="10" t="s">
        <v>6</v>
      </c>
    </row>
    <row r="7" spans="1:12">
      <c r="A7" s="11" t="s">
        <v>8</v>
      </c>
      <c r="B7" s="12" t="s">
        <v>9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</row>
    <row r="8" spans="1:12">
      <c r="A8" s="11">
        <v>1881</v>
      </c>
      <c r="B8" s="12">
        <v>9.4</v>
      </c>
      <c r="G8">
        <v>1</v>
      </c>
      <c r="H8" s="19" t="s">
        <v>17</v>
      </c>
      <c r="I8" t="s">
        <v>18</v>
      </c>
      <c r="J8" t="s">
        <v>19</v>
      </c>
      <c r="K8" t="s">
        <v>20</v>
      </c>
    </row>
    <row r="9" spans="1:12">
      <c r="A9" s="11">
        <v>1890</v>
      </c>
      <c r="B9" s="12">
        <v>18.5</v>
      </c>
    </row>
    <row r="10" spans="1:12">
      <c r="A10" s="16">
        <v>1896</v>
      </c>
      <c r="B10" s="12">
        <v>26.9</v>
      </c>
    </row>
    <row r="11" spans="1:12">
      <c r="A11" s="16">
        <v>1902</v>
      </c>
      <c r="B11" s="12">
        <v>136.30000000000001</v>
      </c>
    </row>
    <row r="12" spans="1:12">
      <c r="A12" s="16">
        <v>1923</v>
      </c>
      <c r="B12" s="12">
        <v>100.8</v>
      </c>
    </row>
    <row r="13" spans="1:12">
      <c r="A13" s="16">
        <v>1929</v>
      </c>
      <c r="B13" s="12">
        <v>162.12</v>
      </c>
    </row>
    <row r="14" spans="1:12">
      <c r="A14" s="16">
        <v>1940</v>
      </c>
      <c r="B14" s="12">
        <v>217.12</v>
      </c>
    </row>
    <row r="15" spans="1:12">
      <c r="A15" s="16">
        <v>1964</v>
      </c>
      <c r="B15" s="12">
        <v>258.3</v>
      </c>
    </row>
    <row r="16" spans="1:12">
      <c r="A16" s="16">
        <v>1966</v>
      </c>
      <c r="B16" s="12">
        <v>259.10000000000002</v>
      </c>
    </row>
    <row r="17" spans="1:2">
      <c r="A17" s="16">
        <v>1979</v>
      </c>
      <c r="B17" s="12">
        <v>256.39999999999998</v>
      </c>
    </row>
    <row r="18" spans="1:2">
      <c r="A18" s="16">
        <v>1980</v>
      </c>
      <c r="B18" s="12">
        <v>312.5</v>
      </c>
    </row>
    <row r="19" spans="1:2">
      <c r="A19" s="16">
        <v>1990</v>
      </c>
      <c r="B19" s="12">
        <v>429.78</v>
      </c>
    </row>
    <row r="20" spans="1:2">
      <c r="A20" s="16">
        <v>1993</v>
      </c>
      <c r="B20" s="12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G108"/>
  <sheetViews>
    <sheetView workbookViewId="0">
      <selection activeCell="G11" sqref="G11"/>
    </sheetView>
  </sheetViews>
  <sheetFormatPr defaultRowHeight="15"/>
  <sheetData>
    <row r="1" spans="1:7">
      <c r="F1" s="1" t="s">
        <v>0</v>
      </c>
      <c r="G1" s="2">
        <v>1960</v>
      </c>
    </row>
    <row r="2" spans="1:7" ht="30">
      <c r="F2" s="3" t="s">
        <v>1</v>
      </c>
      <c r="G2" s="4">
        <f>E23+((E30-E23)/(D30-D23))*(1960-D23)</f>
        <v>-466.09500000000003</v>
      </c>
    </row>
    <row r="3" spans="1:7" ht="24">
      <c r="F3" s="5" t="s">
        <v>2</v>
      </c>
      <c r="G3" s="6">
        <v>70</v>
      </c>
    </row>
    <row r="4" spans="1:7" ht="22.5">
      <c r="D4" s="20" t="s">
        <v>3</v>
      </c>
      <c r="E4" s="21"/>
      <c r="F4" s="7" t="s">
        <v>4</v>
      </c>
      <c r="G4" s="6">
        <v>8</v>
      </c>
    </row>
    <row r="5" spans="1:7" ht="30">
      <c r="D5" s="8"/>
      <c r="E5" s="9"/>
      <c r="F5" s="3" t="s">
        <v>5</v>
      </c>
      <c r="G5" s="6">
        <f>G3*(G4-1)</f>
        <v>490</v>
      </c>
    </row>
    <row r="6" spans="1:7">
      <c r="B6" s="10" t="s">
        <v>6</v>
      </c>
      <c r="D6" s="22" t="s">
        <v>7</v>
      </c>
      <c r="E6" s="22"/>
      <c r="F6" s="22" t="s">
        <v>7</v>
      </c>
      <c r="G6" s="22"/>
    </row>
    <row r="7" spans="1:7">
      <c r="A7" s="11" t="s">
        <v>8</v>
      </c>
      <c r="B7" s="12" t="s">
        <v>9</v>
      </c>
      <c r="D7" s="13" t="s">
        <v>8</v>
      </c>
      <c r="E7" s="13" t="s">
        <v>10</v>
      </c>
      <c r="F7" s="13" t="s">
        <v>8</v>
      </c>
      <c r="G7" s="13" t="s">
        <v>10</v>
      </c>
    </row>
    <row r="8" spans="1:7">
      <c r="A8" s="11">
        <v>1881</v>
      </c>
      <c r="B8" s="12">
        <v>9.4</v>
      </c>
      <c r="D8" s="14">
        <f>A8</f>
        <v>1881</v>
      </c>
      <c r="E8" s="15">
        <f>B8</f>
        <v>9.4</v>
      </c>
    </row>
    <row r="9" spans="1:7">
      <c r="A9" s="11">
        <v>1890</v>
      </c>
      <c r="B9" s="12">
        <v>18.5</v>
      </c>
      <c r="D9" s="14">
        <f t="shared" ref="D9:E40" si="0">A9</f>
        <v>1890</v>
      </c>
      <c r="E9" s="15">
        <f t="shared" si="0"/>
        <v>18.5</v>
      </c>
    </row>
    <row r="10" spans="1:7">
      <c r="A10" s="16">
        <v>1896</v>
      </c>
      <c r="B10" s="12">
        <v>26.9</v>
      </c>
      <c r="D10" s="14">
        <f t="shared" si="0"/>
        <v>1896</v>
      </c>
      <c r="E10" s="15">
        <f t="shared" si="0"/>
        <v>26.9</v>
      </c>
    </row>
    <row r="11" spans="1:7">
      <c r="A11" s="16">
        <v>1902</v>
      </c>
      <c r="B11" s="12">
        <v>136.30000000000001</v>
      </c>
      <c r="D11" s="14">
        <f t="shared" si="0"/>
        <v>1902</v>
      </c>
      <c r="E11" s="15">
        <f t="shared" si="0"/>
        <v>136.30000000000001</v>
      </c>
    </row>
    <row r="12" spans="1:7">
      <c r="A12" s="16">
        <v>1903</v>
      </c>
      <c r="B12" s="12"/>
      <c r="D12" s="14">
        <f t="shared" si="0"/>
        <v>1903</v>
      </c>
      <c r="E12" s="15"/>
    </row>
    <row r="13" spans="1:7">
      <c r="A13" s="16">
        <v>1904</v>
      </c>
      <c r="B13" s="12"/>
      <c r="D13" s="14">
        <f t="shared" si="0"/>
        <v>1904</v>
      </c>
      <c r="E13" s="15"/>
    </row>
    <row r="14" spans="1:7">
      <c r="A14" s="16">
        <v>1906</v>
      </c>
      <c r="B14" s="12"/>
      <c r="D14" s="14">
        <f t="shared" si="0"/>
        <v>1906</v>
      </c>
      <c r="E14" s="15"/>
    </row>
    <row r="15" spans="1:7">
      <c r="A15" s="16">
        <v>1914</v>
      </c>
      <c r="B15" s="12"/>
      <c r="D15" s="14">
        <f t="shared" si="0"/>
        <v>1914</v>
      </c>
      <c r="E15" s="15"/>
    </row>
    <row r="16" spans="1:7">
      <c r="A16" s="16">
        <v>1915</v>
      </c>
      <c r="D16" s="14">
        <f t="shared" si="0"/>
        <v>1915</v>
      </c>
      <c r="E16" s="15"/>
    </row>
    <row r="17" spans="1:5">
      <c r="A17" s="16">
        <v>1916</v>
      </c>
      <c r="D17" s="14">
        <f t="shared" si="0"/>
        <v>1916</v>
      </c>
      <c r="E17" s="15"/>
    </row>
    <row r="18" spans="1:5">
      <c r="A18" s="16">
        <v>1917</v>
      </c>
      <c r="B18" s="12"/>
      <c r="D18" s="14">
        <f t="shared" si="0"/>
        <v>1917</v>
      </c>
      <c r="E18" s="15"/>
    </row>
    <row r="19" spans="1:5">
      <c r="A19" s="16">
        <v>1918</v>
      </c>
      <c r="D19" s="14">
        <f t="shared" si="0"/>
        <v>1918</v>
      </c>
      <c r="E19" s="15"/>
    </row>
    <row r="20" spans="1:5">
      <c r="A20" s="16">
        <v>1922</v>
      </c>
      <c r="D20" s="14">
        <f t="shared" si="0"/>
        <v>1922</v>
      </c>
      <c r="E20" s="15"/>
    </row>
    <row r="21" spans="1:5">
      <c r="A21" s="16">
        <v>1923</v>
      </c>
      <c r="B21" s="12">
        <v>100.8</v>
      </c>
      <c r="D21" s="14">
        <f t="shared" si="0"/>
        <v>1923</v>
      </c>
      <c r="E21" s="15"/>
    </row>
    <row r="22" spans="1:5">
      <c r="A22" s="16">
        <v>1925</v>
      </c>
      <c r="D22" s="14">
        <f t="shared" si="0"/>
        <v>1925</v>
      </c>
      <c r="E22" s="15"/>
    </row>
    <row r="23" spans="1:5">
      <c r="A23" s="16">
        <v>1929</v>
      </c>
      <c r="B23" s="12">
        <v>162.12</v>
      </c>
      <c r="D23" s="14">
        <f t="shared" si="0"/>
        <v>1929</v>
      </c>
      <c r="E23" s="15">
        <f t="shared" si="0"/>
        <v>162.12</v>
      </c>
    </row>
    <row r="24" spans="1:5">
      <c r="A24" s="16">
        <v>1931</v>
      </c>
      <c r="D24" s="14">
        <f t="shared" si="0"/>
        <v>1931</v>
      </c>
      <c r="E24" s="15"/>
    </row>
    <row r="25" spans="1:5">
      <c r="A25" s="16">
        <v>1932</v>
      </c>
      <c r="D25" s="14">
        <f t="shared" si="0"/>
        <v>1932</v>
      </c>
      <c r="E25" s="15"/>
    </row>
    <row r="26" spans="1:5">
      <c r="A26" s="16">
        <v>1933</v>
      </c>
      <c r="D26" s="14">
        <f t="shared" si="0"/>
        <v>1933</v>
      </c>
      <c r="E26" s="15"/>
    </row>
    <row r="27" spans="1:5">
      <c r="A27" s="16">
        <v>1934</v>
      </c>
      <c r="D27" s="14">
        <f t="shared" si="0"/>
        <v>1934</v>
      </c>
      <c r="E27" s="15"/>
    </row>
    <row r="28" spans="1:5">
      <c r="A28" s="16">
        <v>1935</v>
      </c>
      <c r="D28" s="14">
        <f t="shared" si="0"/>
        <v>1935</v>
      </c>
      <c r="E28" s="15"/>
    </row>
    <row r="29" spans="1:5">
      <c r="A29" s="16">
        <v>1936</v>
      </c>
      <c r="D29" s="14">
        <f t="shared" si="0"/>
        <v>1936</v>
      </c>
      <c r="E29" s="15"/>
    </row>
    <row r="30" spans="1:5">
      <c r="A30" s="16">
        <v>1937</v>
      </c>
      <c r="D30" s="14">
        <f t="shared" si="0"/>
        <v>1937</v>
      </c>
      <c r="E30" s="15"/>
    </row>
    <row r="31" spans="1:5">
      <c r="A31" s="16">
        <v>1938</v>
      </c>
      <c r="D31" s="14">
        <f t="shared" si="0"/>
        <v>1938</v>
      </c>
      <c r="E31" s="15"/>
    </row>
    <row r="32" spans="1:5">
      <c r="A32" s="16">
        <v>1939</v>
      </c>
      <c r="D32" s="14">
        <f t="shared" si="0"/>
        <v>1939</v>
      </c>
      <c r="E32" s="15"/>
    </row>
    <row r="33" spans="1:5">
      <c r="A33" s="16">
        <v>1940</v>
      </c>
      <c r="B33" s="12">
        <v>217.12</v>
      </c>
      <c r="D33" s="14">
        <f t="shared" si="0"/>
        <v>1940</v>
      </c>
      <c r="E33" s="15"/>
    </row>
    <row r="34" spans="1:5">
      <c r="A34" s="16">
        <v>1941</v>
      </c>
      <c r="D34" s="14">
        <f t="shared" si="0"/>
        <v>1941</v>
      </c>
      <c r="E34" s="15"/>
    </row>
    <row r="35" spans="1:5">
      <c r="A35" s="16">
        <v>1942</v>
      </c>
      <c r="D35" s="14">
        <f t="shared" si="0"/>
        <v>1942</v>
      </c>
      <c r="E35" s="15"/>
    </row>
    <row r="36" spans="1:5">
      <c r="A36" s="16">
        <v>1946</v>
      </c>
      <c r="D36" s="14">
        <f t="shared" si="0"/>
        <v>1946</v>
      </c>
      <c r="E36" s="15"/>
    </row>
    <row r="37" spans="1:5">
      <c r="A37" s="16">
        <v>1947</v>
      </c>
      <c r="D37" s="14">
        <f t="shared" si="0"/>
        <v>1947</v>
      </c>
      <c r="E37" s="15"/>
    </row>
    <row r="38" spans="1:5">
      <c r="A38" s="16">
        <v>1948</v>
      </c>
      <c r="D38" s="14">
        <f t="shared" si="0"/>
        <v>1948</v>
      </c>
      <c r="E38" s="15"/>
    </row>
    <row r="39" spans="1:5">
      <c r="A39" s="16">
        <v>1949</v>
      </c>
      <c r="D39" s="14">
        <f t="shared" si="0"/>
        <v>1949</v>
      </c>
      <c r="E39" s="15"/>
    </row>
    <row r="40" spans="1:5">
      <c r="A40" s="16">
        <v>1950</v>
      </c>
      <c r="D40" s="14">
        <f t="shared" si="0"/>
        <v>1950</v>
      </c>
      <c r="E40" s="15"/>
    </row>
    <row r="41" spans="1:5">
      <c r="A41" s="16">
        <v>1951</v>
      </c>
      <c r="D41" s="14">
        <f t="shared" ref="D41:D104" si="1">A41</f>
        <v>1951</v>
      </c>
      <c r="E41" s="15"/>
    </row>
    <row r="42" spans="1:5">
      <c r="A42" s="16">
        <v>1952</v>
      </c>
      <c r="D42" s="14">
        <f t="shared" si="1"/>
        <v>1952</v>
      </c>
      <c r="E42" s="15"/>
    </row>
    <row r="43" spans="1:5">
      <c r="A43" s="16">
        <v>1953</v>
      </c>
      <c r="D43" s="14">
        <f t="shared" si="1"/>
        <v>1953</v>
      </c>
      <c r="E43" s="15"/>
    </row>
    <row r="44" spans="1:5">
      <c r="A44" s="16">
        <v>1954</v>
      </c>
      <c r="D44" s="14">
        <f t="shared" si="1"/>
        <v>1954</v>
      </c>
      <c r="E44" s="15"/>
    </row>
    <row r="45" spans="1:5">
      <c r="A45" s="16">
        <v>1955</v>
      </c>
      <c r="B45" s="12"/>
      <c r="D45" s="14">
        <f t="shared" si="1"/>
        <v>1955</v>
      </c>
      <c r="E45" s="15"/>
    </row>
    <row r="46" spans="1:5">
      <c r="A46" s="16">
        <v>1956</v>
      </c>
      <c r="D46" s="14">
        <f t="shared" si="1"/>
        <v>1956</v>
      </c>
      <c r="E46" s="15"/>
    </row>
    <row r="47" spans="1:5">
      <c r="A47" s="16">
        <v>1957</v>
      </c>
      <c r="D47" s="14">
        <f t="shared" si="1"/>
        <v>1957</v>
      </c>
      <c r="E47" s="15"/>
    </row>
    <row r="48" spans="1:5">
      <c r="A48" s="16">
        <v>1958</v>
      </c>
      <c r="D48" s="14">
        <f t="shared" si="1"/>
        <v>1958</v>
      </c>
      <c r="E48" s="15"/>
    </row>
    <row r="49" spans="1:5">
      <c r="A49" s="16">
        <v>1959</v>
      </c>
      <c r="D49" s="14">
        <f t="shared" si="1"/>
        <v>1959</v>
      </c>
      <c r="E49" s="15"/>
    </row>
    <row r="50" spans="1:5">
      <c r="A50" s="16">
        <v>1960</v>
      </c>
      <c r="B50" s="12"/>
      <c r="D50" s="14">
        <f t="shared" si="1"/>
        <v>1960</v>
      </c>
      <c r="E50" s="15"/>
    </row>
    <row r="51" spans="1:5">
      <c r="A51" s="16">
        <v>1961</v>
      </c>
      <c r="D51" s="14">
        <f t="shared" si="1"/>
        <v>1961</v>
      </c>
      <c r="E51" s="15"/>
    </row>
    <row r="52" spans="1:5">
      <c r="A52" s="16">
        <v>1962</v>
      </c>
      <c r="D52" s="14">
        <f t="shared" si="1"/>
        <v>1962</v>
      </c>
      <c r="E52" s="15"/>
    </row>
    <row r="53" spans="1:5">
      <c r="A53" s="16">
        <v>1963</v>
      </c>
      <c r="D53" s="14">
        <f t="shared" si="1"/>
        <v>1963</v>
      </c>
      <c r="E53" s="15"/>
    </row>
    <row r="54" spans="1:5">
      <c r="A54" s="16">
        <v>1964</v>
      </c>
      <c r="B54" s="12">
        <v>258.3</v>
      </c>
      <c r="D54" s="14">
        <f t="shared" si="1"/>
        <v>1964</v>
      </c>
      <c r="E54" s="15"/>
    </row>
    <row r="55" spans="1:5">
      <c r="A55" s="16">
        <v>1965</v>
      </c>
      <c r="B55" s="12"/>
      <c r="D55" s="14">
        <f t="shared" si="1"/>
        <v>1965</v>
      </c>
      <c r="E55" s="15"/>
    </row>
    <row r="56" spans="1:5">
      <c r="A56" s="16">
        <v>1966</v>
      </c>
      <c r="B56" s="12">
        <v>259.10000000000002</v>
      </c>
      <c r="D56" s="14">
        <f t="shared" si="1"/>
        <v>1966</v>
      </c>
      <c r="E56" s="15"/>
    </row>
    <row r="57" spans="1:5">
      <c r="A57" s="16">
        <v>1967</v>
      </c>
      <c r="D57" s="14">
        <f t="shared" si="1"/>
        <v>1967</v>
      </c>
      <c r="E57" s="15"/>
    </row>
    <row r="58" spans="1:5">
      <c r="A58" s="16">
        <v>1968</v>
      </c>
      <c r="D58" s="14">
        <f t="shared" si="1"/>
        <v>1968</v>
      </c>
      <c r="E58" s="15"/>
    </row>
    <row r="59" spans="1:5">
      <c r="A59" s="16">
        <v>1969</v>
      </c>
      <c r="D59" s="14">
        <f t="shared" si="1"/>
        <v>1969</v>
      </c>
      <c r="E59" s="15"/>
    </row>
    <row r="60" spans="1:5">
      <c r="A60" s="16">
        <v>1970</v>
      </c>
      <c r="B60" s="12"/>
      <c r="D60" s="14">
        <f t="shared" si="1"/>
        <v>1970</v>
      </c>
      <c r="E60" s="15"/>
    </row>
    <row r="61" spans="1:5">
      <c r="A61" s="16">
        <v>1971</v>
      </c>
      <c r="D61" s="14">
        <f t="shared" si="1"/>
        <v>1971</v>
      </c>
      <c r="E61" s="15"/>
    </row>
    <row r="62" spans="1:5">
      <c r="A62" s="16">
        <v>1972</v>
      </c>
      <c r="D62" s="14">
        <f t="shared" si="1"/>
        <v>1972</v>
      </c>
      <c r="E62" s="15"/>
    </row>
    <row r="63" spans="1:5">
      <c r="A63" s="16">
        <v>1973</v>
      </c>
      <c r="D63" s="14">
        <f t="shared" si="1"/>
        <v>1973</v>
      </c>
      <c r="E63" s="15"/>
    </row>
    <row r="64" spans="1:5">
      <c r="A64" s="16">
        <v>1973</v>
      </c>
      <c r="D64" s="14">
        <f t="shared" si="1"/>
        <v>1973</v>
      </c>
      <c r="E64" s="15"/>
    </row>
    <row r="65" spans="1:5">
      <c r="A65" s="16">
        <v>1974</v>
      </c>
      <c r="D65" s="14">
        <f t="shared" si="1"/>
        <v>1974</v>
      </c>
      <c r="E65" s="15"/>
    </row>
    <row r="66" spans="1:5">
      <c r="A66" s="16">
        <v>1975</v>
      </c>
      <c r="B66" s="12"/>
      <c r="D66" s="14">
        <f t="shared" si="1"/>
        <v>1975</v>
      </c>
      <c r="E66" s="15"/>
    </row>
    <row r="67" spans="1:5">
      <c r="A67" s="16">
        <v>1976</v>
      </c>
      <c r="D67" s="14">
        <f t="shared" si="1"/>
        <v>1976</v>
      </c>
      <c r="E67" s="15"/>
    </row>
    <row r="68" spans="1:5">
      <c r="A68" s="16">
        <v>1976</v>
      </c>
      <c r="D68" s="14">
        <f t="shared" si="1"/>
        <v>1976</v>
      </c>
      <c r="E68" s="15"/>
    </row>
    <row r="69" spans="1:5">
      <c r="A69" s="16">
        <v>1977</v>
      </c>
      <c r="D69" s="14">
        <f t="shared" si="1"/>
        <v>1977</v>
      </c>
      <c r="E69" s="15"/>
    </row>
    <row r="70" spans="1:5">
      <c r="A70" s="16">
        <v>1978</v>
      </c>
      <c r="D70" s="14">
        <f t="shared" si="1"/>
        <v>1978</v>
      </c>
      <c r="E70" s="15"/>
    </row>
    <row r="71" spans="1:5">
      <c r="A71" s="16">
        <v>1979</v>
      </c>
      <c r="B71" s="12">
        <v>256.39999999999998</v>
      </c>
      <c r="D71" s="14">
        <f t="shared" si="1"/>
        <v>1979</v>
      </c>
      <c r="E71" s="15"/>
    </row>
    <row r="72" spans="1:5">
      <c r="A72" s="16">
        <v>1980</v>
      </c>
      <c r="B72" s="12">
        <v>312.5</v>
      </c>
      <c r="D72" s="14">
        <f t="shared" si="1"/>
        <v>1980</v>
      </c>
      <c r="E72" s="15"/>
    </row>
    <row r="73" spans="1:5">
      <c r="A73" s="16">
        <v>1981</v>
      </c>
      <c r="D73" s="14">
        <f t="shared" si="1"/>
        <v>1981</v>
      </c>
      <c r="E73" s="15"/>
    </row>
    <row r="74" spans="1:5">
      <c r="A74" s="16">
        <v>1982</v>
      </c>
      <c r="D74" s="14">
        <f t="shared" si="1"/>
        <v>1982</v>
      </c>
      <c r="E74" s="15"/>
    </row>
    <row r="75" spans="1:5">
      <c r="A75" s="16">
        <v>1982</v>
      </c>
      <c r="D75" s="14"/>
      <c r="E75" s="15"/>
    </row>
    <row r="76" spans="1:5">
      <c r="A76" s="16">
        <v>1982</v>
      </c>
      <c r="D76" s="14"/>
      <c r="E76" s="15"/>
    </row>
    <row r="77" spans="1:5">
      <c r="A77" s="16">
        <v>1983</v>
      </c>
      <c r="D77" s="14">
        <f t="shared" si="1"/>
        <v>1983</v>
      </c>
      <c r="E77" s="15"/>
    </row>
    <row r="78" spans="1:5">
      <c r="A78" s="16">
        <v>1983</v>
      </c>
      <c r="D78" s="14">
        <f t="shared" si="1"/>
        <v>1983</v>
      </c>
      <c r="E78" s="15"/>
    </row>
    <row r="79" spans="1:5">
      <c r="A79" s="16">
        <v>1984</v>
      </c>
      <c r="D79" s="14">
        <f t="shared" si="1"/>
        <v>1984</v>
      </c>
      <c r="E79" s="15"/>
    </row>
    <row r="80" spans="1:5">
      <c r="A80" s="16">
        <v>1985</v>
      </c>
      <c r="B80" s="12"/>
      <c r="D80" s="14">
        <f t="shared" si="1"/>
        <v>1985</v>
      </c>
      <c r="E80" s="15"/>
    </row>
    <row r="81" spans="1:5">
      <c r="A81" s="16">
        <v>1986</v>
      </c>
      <c r="D81" s="14">
        <f t="shared" si="1"/>
        <v>1986</v>
      </c>
      <c r="E81" s="15"/>
    </row>
    <row r="82" spans="1:5">
      <c r="A82" s="16">
        <v>1986</v>
      </c>
      <c r="D82" s="14">
        <f t="shared" si="1"/>
        <v>1986</v>
      </c>
      <c r="E82" s="15"/>
    </row>
    <row r="83" spans="1:5">
      <c r="A83" s="16">
        <v>1986</v>
      </c>
      <c r="D83" s="14">
        <f t="shared" si="1"/>
        <v>1986</v>
      </c>
      <c r="E83" s="15"/>
    </row>
    <row r="84" spans="1:5">
      <c r="A84" s="16">
        <v>1986</v>
      </c>
      <c r="D84" s="14">
        <f t="shared" si="1"/>
        <v>1986</v>
      </c>
      <c r="E84" s="15"/>
    </row>
    <row r="85" spans="1:5">
      <c r="A85" s="16">
        <v>1987</v>
      </c>
      <c r="D85" s="14">
        <f t="shared" si="1"/>
        <v>1987</v>
      </c>
      <c r="E85" s="15"/>
    </row>
    <row r="86" spans="1:5">
      <c r="A86" s="16">
        <v>1987</v>
      </c>
      <c r="D86" s="14">
        <f t="shared" si="1"/>
        <v>1987</v>
      </c>
      <c r="E86" s="15"/>
    </row>
    <row r="87" spans="1:5">
      <c r="A87" s="16">
        <v>1990</v>
      </c>
      <c r="B87" s="12">
        <v>429.78</v>
      </c>
      <c r="D87" s="14">
        <f t="shared" si="1"/>
        <v>1990</v>
      </c>
      <c r="E87" s="15"/>
    </row>
    <row r="88" spans="1:5">
      <c r="A88" s="16">
        <v>1990</v>
      </c>
      <c r="D88" s="14">
        <f t="shared" si="1"/>
        <v>1990</v>
      </c>
      <c r="E88" s="15"/>
    </row>
    <row r="89" spans="1:5">
      <c r="A89" s="16">
        <v>1991</v>
      </c>
      <c r="D89" s="14">
        <f t="shared" si="1"/>
        <v>1991</v>
      </c>
      <c r="E89" s="15"/>
    </row>
    <row r="90" spans="1:5">
      <c r="A90" s="16">
        <v>1993</v>
      </c>
      <c r="B90" s="12">
        <v>737</v>
      </c>
      <c r="D90" s="14">
        <f t="shared" si="1"/>
        <v>1993</v>
      </c>
      <c r="E90" s="15"/>
    </row>
    <row r="91" spans="1:5">
      <c r="A91" s="16">
        <v>1994</v>
      </c>
      <c r="D91" s="14">
        <f t="shared" si="1"/>
        <v>1994</v>
      </c>
      <c r="E91" s="15"/>
    </row>
    <row r="92" spans="1:5">
      <c r="A92" s="16">
        <v>1995</v>
      </c>
      <c r="B92" s="17"/>
      <c r="D92" s="14">
        <f t="shared" si="1"/>
        <v>1995</v>
      </c>
      <c r="E92" s="15"/>
    </row>
    <row r="93" spans="1:5">
      <c r="A93" s="16">
        <v>1996</v>
      </c>
      <c r="D93" s="14">
        <f t="shared" si="1"/>
        <v>1996</v>
      </c>
      <c r="E93" s="15"/>
    </row>
    <row r="94" spans="1:5">
      <c r="A94" s="16">
        <v>1996</v>
      </c>
      <c r="D94" s="14">
        <f t="shared" si="1"/>
        <v>1996</v>
      </c>
      <c r="E94" s="15"/>
    </row>
    <row r="95" spans="1:5">
      <c r="A95" s="16">
        <v>1996</v>
      </c>
      <c r="D95" s="14">
        <f t="shared" si="1"/>
        <v>1996</v>
      </c>
      <c r="E95" s="15"/>
    </row>
    <row r="96" spans="1:5">
      <c r="A96" s="16">
        <v>1996</v>
      </c>
      <c r="D96" s="14">
        <f t="shared" si="1"/>
        <v>1996</v>
      </c>
      <c r="E96" s="15"/>
    </row>
    <row r="97" spans="1:5">
      <c r="A97" s="16">
        <v>1997</v>
      </c>
      <c r="D97" s="14">
        <f t="shared" si="1"/>
        <v>1997</v>
      </c>
      <c r="E97" s="15"/>
    </row>
    <row r="98" spans="1:5">
      <c r="A98" s="16">
        <v>1998</v>
      </c>
      <c r="D98" s="14">
        <f t="shared" si="1"/>
        <v>1998</v>
      </c>
      <c r="E98" s="15"/>
    </row>
    <row r="99" spans="1:5">
      <c r="A99" s="16">
        <v>1998</v>
      </c>
      <c r="D99" s="14">
        <f t="shared" si="1"/>
        <v>1998</v>
      </c>
      <c r="E99" s="15"/>
    </row>
    <row r="100" spans="1:5">
      <c r="A100" s="16">
        <v>1998</v>
      </c>
      <c r="D100" s="14">
        <f t="shared" si="1"/>
        <v>1998</v>
      </c>
      <c r="E100" s="15"/>
    </row>
    <row r="101" spans="1:5">
      <c r="A101" s="16">
        <v>1998</v>
      </c>
      <c r="D101" s="14">
        <f t="shared" si="1"/>
        <v>1998</v>
      </c>
      <c r="E101" s="15"/>
    </row>
    <row r="102" spans="1:5">
      <c r="A102" s="16">
        <v>1998</v>
      </c>
      <c r="D102" s="14">
        <f t="shared" si="1"/>
        <v>1998</v>
      </c>
      <c r="E102" s="15"/>
    </row>
    <row r="103" spans="1:5">
      <c r="A103" s="16">
        <v>1999</v>
      </c>
      <c r="D103" s="14">
        <f t="shared" si="1"/>
        <v>1999</v>
      </c>
      <c r="E103" s="15"/>
    </row>
    <row r="104" spans="1:5">
      <c r="A104" s="16">
        <v>1999</v>
      </c>
      <c r="D104" s="14">
        <f t="shared" si="1"/>
        <v>1999</v>
      </c>
      <c r="E104" s="15"/>
    </row>
    <row r="105" spans="1:5">
      <c r="A105" s="16">
        <v>2000</v>
      </c>
      <c r="D105" s="14">
        <f t="shared" ref="D105:D108" si="2">A105</f>
        <v>2000</v>
      </c>
      <c r="E105" s="15"/>
    </row>
    <row r="106" spans="1:5">
      <c r="A106" s="16">
        <v>2001</v>
      </c>
      <c r="D106" s="14">
        <f t="shared" si="2"/>
        <v>2001</v>
      </c>
      <c r="E106" s="15"/>
    </row>
    <row r="107" spans="1:5">
      <c r="A107" s="16">
        <v>2002</v>
      </c>
      <c r="D107" s="14">
        <f t="shared" si="2"/>
        <v>2002</v>
      </c>
      <c r="E107" s="15"/>
    </row>
    <row r="108" spans="1:5">
      <c r="A108" s="16">
        <v>2002</v>
      </c>
      <c r="D108" s="14">
        <f t="shared" si="2"/>
        <v>2002</v>
      </c>
      <c r="E108" s="15"/>
    </row>
  </sheetData>
  <mergeCells count="3">
    <mergeCell ref="D4:E4"/>
    <mergeCell ref="D6:E6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w_kg elec_mot_orig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2013-11-14T16:09:53Z</dcterms:created>
  <dcterms:modified xsi:type="dcterms:W3CDTF">2013-11-18T16:13:25Z</dcterms:modified>
</cp:coreProperties>
</file>