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05" windowWidth="19695" windowHeight="9360" activeTab="5"/>
  </bookViews>
  <sheets>
    <sheet name="PRM_Summary" sheetId="11" r:id="rId1"/>
    <sheet name="PRM70ND" sheetId="7" r:id="rId2"/>
    <sheet name="PRMallND" sheetId="8" r:id="rId3"/>
    <sheet name="PRM70all" sheetId="9" r:id="rId4"/>
    <sheet name="PRMallall" sheetId="10" r:id="rId5"/>
    <sheet name="rawdata" sheetId="6" r:id="rId6"/>
    <sheet name="sourcedata" sheetId="4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7" l="1"/>
  <c r="E8" i="7"/>
  <c r="E10" i="7"/>
  <c r="E13" i="11"/>
  <c r="B8" i="7"/>
  <c r="E12" i="11"/>
  <c r="B9" i="7"/>
  <c r="E11" i="11"/>
  <c r="B7" i="7"/>
  <c r="E10" i="11"/>
  <c r="B6" i="7"/>
  <c r="E9" i="11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E5" i="11"/>
  <c r="H17" i="7"/>
  <c r="H18" i="7"/>
  <c r="H19" i="7"/>
  <c r="H22" i="7"/>
  <c r="H21" i="7"/>
  <c r="H24" i="7"/>
  <c r="H20" i="7"/>
  <c r="H23" i="7"/>
  <c r="H25" i="7"/>
  <c r="H26" i="7"/>
  <c r="E6" i="11"/>
  <c r="E7" i="11"/>
  <c r="G1" i="7"/>
  <c r="E2" i="11"/>
  <c r="E8" i="11"/>
  <c r="G4" i="7"/>
  <c r="H1" i="7"/>
  <c r="E4" i="11"/>
  <c r="B11" i="7"/>
  <c r="E3" i="11"/>
  <c r="E9" i="9"/>
  <c r="E8" i="9"/>
  <c r="E10" i="9"/>
  <c r="D13" i="11"/>
  <c r="B8" i="9"/>
  <c r="D12" i="11"/>
  <c r="B9" i="9"/>
  <c r="D11" i="11"/>
  <c r="B7" i="9"/>
  <c r="D10" i="11"/>
  <c r="B6" i="9"/>
  <c r="D9" i="11"/>
  <c r="G2" i="9" a="1"/>
  <c r="G2" i="9"/>
  <c r="H5" i="9"/>
  <c r="H7" i="9"/>
  <c r="G3" i="9"/>
  <c r="H8" i="9"/>
  <c r="H9" i="9"/>
  <c r="H12" i="9"/>
  <c r="H11" i="9"/>
  <c r="H14" i="9"/>
  <c r="H10" i="9"/>
  <c r="H13" i="9"/>
  <c r="H15" i="9"/>
  <c r="H16" i="9"/>
  <c r="D5" i="11"/>
  <c r="H17" i="9"/>
  <c r="H18" i="9"/>
  <c r="H19" i="9"/>
  <c r="H22" i="9"/>
  <c r="H21" i="9"/>
  <c r="H24" i="9"/>
  <c r="H20" i="9"/>
  <c r="H23" i="9"/>
  <c r="H25" i="9"/>
  <c r="H26" i="9"/>
  <c r="D6" i="11"/>
  <c r="D7" i="11"/>
  <c r="G1" i="9"/>
  <c r="D2" i="11"/>
  <c r="D8" i="11"/>
  <c r="G4" i="9"/>
  <c r="H1" i="9"/>
  <c r="D4" i="11"/>
  <c r="B11" i="9"/>
  <c r="D3" i="11"/>
  <c r="E9" i="8"/>
  <c r="E8" i="8"/>
  <c r="E10" i="8"/>
  <c r="C13" i="11"/>
  <c r="B8" i="8"/>
  <c r="C12" i="11"/>
  <c r="B9" i="8"/>
  <c r="C11" i="11"/>
  <c r="B7" i="8"/>
  <c r="C10" i="11"/>
  <c r="B6" i="8"/>
  <c r="C9" i="11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C5" i="11"/>
  <c r="H17" i="8"/>
  <c r="H18" i="8"/>
  <c r="H19" i="8"/>
  <c r="H22" i="8"/>
  <c r="H21" i="8"/>
  <c r="H24" i="8"/>
  <c r="H20" i="8"/>
  <c r="H23" i="8"/>
  <c r="H25" i="8"/>
  <c r="H26" i="8"/>
  <c r="C6" i="11"/>
  <c r="C7" i="11"/>
  <c r="G1" i="8"/>
  <c r="C2" i="11"/>
  <c r="C8" i="11"/>
  <c r="G4" i="8"/>
  <c r="H1" i="8"/>
  <c r="C4" i="11"/>
  <c r="B11" i="8"/>
  <c r="C3" i="11"/>
  <c r="E9" i="10"/>
  <c r="E8" i="10"/>
  <c r="E10" i="10"/>
  <c r="B13" i="11"/>
  <c r="B8" i="10"/>
  <c r="B12" i="11"/>
  <c r="B9" i="10"/>
  <c r="B11" i="11"/>
  <c r="B7" i="10"/>
  <c r="B10" i="11"/>
  <c r="B6" i="10"/>
  <c r="B9" i="11"/>
  <c r="G2" i="10" a="1"/>
  <c r="G2" i="10"/>
  <c r="H5" i="10"/>
  <c r="H7" i="10"/>
  <c r="G3" i="10"/>
  <c r="H8" i="10"/>
  <c r="H9" i="10"/>
  <c r="H12" i="10"/>
  <c r="H11" i="10"/>
  <c r="H14" i="10"/>
  <c r="H10" i="10"/>
  <c r="H13" i="10"/>
  <c r="H15" i="10"/>
  <c r="H16" i="10"/>
  <c r="B5" i="11"/>
  <c r="H17" i="10"/>
  <c r="H18" i="10"/>
  <c r="H19" i="10"/>
  <c r="H22" i="10"/>
  <c r="H21" i="10"/>
  <c r="H24" i="10"/>
  <c r="H20" i="10"/>
  <c r="H23" i="10"/>
  <c r="H25" i="10"/>
  <c r="H26" i="10"/>
  <c r="B6" i="11"/>
  <c r="B7" i="11"/>
  <c r="G1" i="10"/>
  <c r="B2" i="11"/>
  <c r="B8" i="11"/>
  <c r="G4" i="10"/>
  <c r="H1" i="10"/>
  <c r="B4" i="11"/>
  <c r="B11" i="10"/>
  <c r="B3" i="11"/>
  <c r="F9" i="10"/>
  <c r="F8" i="10"/>
  <c r="F10" i="10"/>
  <c r="F7" i="10"/>
  <c r="F6" i="10"/>
  <c r="E7" i="10"/>
  <c r="E6" i="10"/>
  <c r="D9" i="10"/>
  <c r="D8" i="10"/>
  <c r="D10" i="10"/>
  <c r="D7" i="10"/>
  <c r="D6" i="10"/>
  <c r="C9" i="10"/>
  <c r="C8" i="10"/>
  <c r="C10" i="10"/>
  <c r="C7" i="10"/>
  <c r="C6" i="10"/>
  <c r="B10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2" i="10" a="1"/>
  <c r="W4" i="10"/>
  <c r="X1" i="10"/>
  <c r="W2" i="10"/>
  <c r="W1" i="10"/>
  <c r="X2" i="10"/>
  <c r="W3" i="10"/>
  <c r="X3" i="10"/>
  <c r="X4" i="10"/>
  <c r="W5" i="10"/>
  <c r="X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K4" i="10"/>
  <c r="L1" i="10"/>
  <c r="K1" i="10"/>
  <c r="L2" i="10"/>
  <c r="L3" i="10"/>
  <c r="L4" i="10"/>
  <c r="K5" i="10"/>
  <c r="K6" i="10"/>
  <c r="L6" i="10"/>
  <c r="H2" i="10"/>
  <c r="H3" i="10"/>
  <c r="H4" i="10"/>
  <c r="G5" i="10"/>
  <c r="G6" i="10"/>
  <c r="H6" i="10"/>
  <c r="F9" i="9"/>
  <c r="F8" i="9"/>
  <c r="F10" i="9"/>
  <c r="F7" i="9"/>
  <c r="F6" i="9"/>
  <c r="E7" i="9"/>
  <c r="E6" i="9"/>
  <c r="D9" i="9"/>
  <c r="D8" i="9"/>
  <c r="D10" i="9"/>
  <c r="D7" i="9"/>
  <c r="D6" i="9"/>
  <c r="C9" i="9"/>
  <c r="C8" i="9"/>
  <c r="C10" i="9"/>
  <c r="C7" i="9"/>
  <c r="C6" i="9"/>
  <c r="B10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2" i="9" a="1"/>
  <c r="W4" i="9"/>
  <c r="X1" i="9"/>
  <c r="W2" i="9"/>
  <c r="W1" i="9"/>
  <c r="X2" i="9"/>
  <c r="W3" i="9"/>
  <c r="X3" i="9"/>
  <c r="X4" i="9"/>
  <c r="W5" i="9"/>
  <c r="X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K4" i="9"/>
  <c r="L1" i="9"/>
  <c r="K1" i="9"/>
  <c r="L2" i="9"/>
  <c r="L3" i="9"/>
  <c r="L4" i="9"/>
  <c r="K5" i="9"/>
  <c r="K6" i="9"/>
  <c r="L6" i="9"/>
  <c r="H2" i="9"/>
  <c r="H3" i="9"/>
  <c r="H4" i="9"/>
  <c r="G5" i="9"/>
  <c r="G6" i="9"/>
  <c r="H6" i="9"/>
  <c r="F9" i="8"/>
  <c r="F8" i="8"/>
  <c r="F10" i="8"/>
  <c r="F7" i="8"/>
  <c r="F6" i="8"/>
  <c r="E7" i="8"/>
  <c r="E6" i="8"/>
  <c r="D9" i="8"/>
  <c r="D8" i="8"/>
  <c r="D10" i="8"/>
  <c r="D7" i="8"/>
  <c r="D6" i="8"/>
  <c r="C9" i="8"/>
  <c r="C8" i="8"/>
  <c r="C10" i="8"/>
  <c r="C7" i="8"/>
  <c r="C6" i="8"/>
  <c r="B10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2" i="8" a="1"/>
  <c r="W4" i="8"/>
  <c r="X1" i="8"/>
  <c r="W2" i="8"/>
  <c r="W1" i="8"/>
  <c r="X2" i="8"/>
  <c r="W3" i="8"/>
  <c r="X3" i="8"/>
  <c r="X4" i="8"/>
  <c r="W5" i="8"/>
  <c r="X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9" i="7"/>
  <c r="F8" i="7"/>
  <c r="F10" i="7"/>
  <c r="F7" i="7"/>
  <c r="F6" i="7"/>
  <c r="E7" i="7"/>
  <c r="E6" i="7"/>
  <c r="D9" i="7"/>
  <c r="D8" i="7"/>
  <c r="D10" i="7"/>
  <c r="D7" i="7"/>
  <c r="D6" i="7"/>
  <c r="C9" i="7"/>
  <c r="C8" i="7"/>
  <c r="C10" i="7"/>
  <c r="C7" i="7"/>
  <c r="C6" i="7"/>
  <c r="B10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2" i="7" a="1"/>
  <c r="W4" i="7"/>
  <c r="X1" i="7"/>
  <c r="W2" i="7"/>
  <c r="W1" i="7"/>
  <c r="X2" i="7"/>
  <c r="W3" i="7"/>
  <c r="X3" i="7"/>
  <c r="X4" i="7"/>
  <c r="W5" i="7"/>
  <c r="X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</calcChain>
</file>

<file path=xl/sharedStrings.xml><?xml version="1.0" encoding="utf-8"?>
<sst xmlns="http://schemas.openxmlformats.org/spreadsheetml/2006/main" count="428" uniqueCount="58">
  <si>
    <t>Optical</t>
  </si>
  <si>
    <t>Year</t>
  </si>
  <si>
    <t>Mbits/$</t>
  </si>
  <si>
    <t>version</t>
  </si>
  <si>
    <t>date</t>
  </si>
  <si>
    <t>who</t>
  </si>
  <si>
    <t>what changes</t>
  </si>
  <si>
    <t>source</t>
  </si>
  <si>
    <t>Note</t>
  </si>
  <si>
    <t>year</t>
  </si>
  <si>
    <t>optical mbits/$</t>
  </si>
  <si>
    <t>sb</t>
  </si>
  <si>
    <t>recently copied from non-dom study; original Koh&amp;Magee</t>
  </si>
  <si>
    <t>Koh&amp;Magee, 2006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</si>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</sst>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68">
    <xf numFmtId="0" fontId="0" fillId="0" borderId="0"/>
    <xf numFmtId="9" fontId="4" fillId="0" borderId="0" applyFont="0" applyFill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0" borderId="0" xfId="0" applyFont="1" applyFill="1"/>
    <xf numFmtId="0" fontId="1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14" fontId="0" fillId="0" borderId="0" xfId="0" applyNumberFormat="1"/>
    <xf numFmtId="0" fontId="5" fillId="4" borderId="2" xfId="2"/>
    <xf numFmtId="0" fontId="6" fillId="5" borderId="3" xfId="3"/>
    <xf numFmtId="164" fontId="5" fillId="4" borderId="2" xfId="2" applyNumberFormat="1"/>
    <xf numFmtId="2" fontId="6" fillId="5" borderId="3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vertical="top" wrapText="1"/>
    </xf>
    <xf numFmtId="11" fontId="9" fillId="0" borderId="0" xfId="0" applyNumberFormat="1" applyFont="1" applyFill="1" applyBorder="1" applyAlignment="1">
      <alignment horizontal="center" vertical="top" wrapText="1"/>
    </xf>
  </cellXfs>
  <cellStyles count="168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9" sqref="G19"/>
    </sheetView>
  </sheetViews>
  <sheetFormatPr defaultColWidth="11.42578125" defaultRowHeight="15" x14ac:dyDescent="0.25"/>
  <sheetData>
    <row r="1" spans="1:5" x14ac:dyDescent="0.25"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t="s">
        <v>46</v>
      </c>
      <c r="B2" s="23">
        <f>PRMallall!G1</f>
        <v>0.34390306107887425</v>
      </c>
      <c r="C2" s="23">
        <f>PRMallND!G1</f>
        <v>0.34390306107887425</v>
      </c>
      <c r="D2" s="23">
        <f>PRM70all!G1</f>
        <v>0.34390306107887425</v>
      </c>
      <c r="E2" s="23">
        <f>PRM70ND!G1</f>
        <v>0.34390306107887425</v>
      </c>
    </row>
    <row r="3" spans="1:5" x14ac:dyDescent="0.25">
      <c r="A3" t="s">
        <v>41</v>
      </c>
      <c r="B3">
        <f>PRMallall!B11</f>
        <v>4</v>
      </c>
      <c r="C3">
        <f>PRMallND!B11</f>
        <v>4</v>
      </c>
      <c r="D3">
        <f>PRM70all!B11</f>
        <v>4</v>
      </c>
      <c r="E3">
        <f>PRM70ND!B11</f>
        <v>4</v>
      </c>
    </row>
    <row r="4" spans="1:5" x14ac:dyDescent="0.25">
      <c r="A4" t="s">
        <v>15</v>
      </c>
      <c r="B4" s="22">
        <f>PRMallall!H1</f>
        <v>0.69685577519391118</v>
      </c>
      <c r="C4" s="22">
        <f>PRMallND!H1</f>
        <v>0.69685577519391118</v>
      </c>
      <c r="D4" s="22">
        <f>PRM70all!H1</f>
        <v>0.69685577519391118</v>
      </c>
      <c r="E4" s="22">
        <f>PRM70ND!H1</f>
        <v>0.69685577519391118</v>
      </c>
    </row>
    <row r="5" spans="1:5" x14ac:dyDescent="0.25">
      <c r="A5" t="s">
        <v>47</v>
      </c>
      <c r="B5" s="23">
        <f>PRMallall!H16</f>
        <v>0.56915473559390739</v>
      </c>
      <c r="C5" s="23">
        <f>PRMallND!H16</f>
        <v>0.56915473559390739</v>
      </c>
      <c r="D5" s="23">
        <f>PRM70all!H16</f>
        <v>0.56915473559390739</v>
      </c>
      <c r="E5" s="23">
        <f>PRM70ND!H16</f>
        <v>0.56915473559390739</v>
      </c>
    </row>
    <row r="6" spans="1:5" x14ac:dyDescent="0.25">
      <c r="A6" t="s">
        <v>48</v>
      </c>
      <c r="B6" s="23">
        <f>PRMallall!H26</f>
        <v>0.15140012073619108</v>
      </c>
      <c r="C6" s="23">
        <f>PRMallND!H26</f>
        <v>0.15140012073619108</v>
      </c>
      <c r="D6" s="23">
        <f>PRM70all!H26</f>
        <v>0.15140012073619108</v>
      </c>
      <c r="E6" s="23">
        <f>PRM70ND!H26</f>
        <v>0.15140012073619108</v>
      </c>
    </row>
    <row r="7" spans="1:5" x14ac:dyDescent="0.25">
      <c r="A7" t="s">
        <v>49</v>
      </c>
      <c r="B7" s="23">
        <f>SUM(B5:B6)/3</f>
        <v>0.24018495211003285</v>
      </c>
      <c r="C7" s="23">
        <f>SUM(C5:C6)/3</f>
        <v>0.24018495211003285</v>
      </c>
      <c r="D7" s="23">
        <f>SUM(D5:D6)/3</f>
        <v>0.24018495211003285</v>
      </c>
      <c r="E7" s="23">
        <f>SUM(E5:E6)/3</f>
        <v>0.24018495211003285</v>
      </c>
    </row>
    <row r="8" spans="1:5" x14ac:dyDescent="0.25">
      <c r="A8" t="s">
        <v>50</v>
      </c>
      <c r="B8" s="24">
        <f>B7/B2</f>
        <v>0.69840888114382438</v>
      </c>
      <c r="C8" s="24">
        <f>C7/C2</f>
        <v>0.69840888114382438</v>
      </c>
      <c r="D8" s="24">
        <f>D7/D2</f>
        <v>0.69840888114382438</v>
      </c>
      <c r="E8" s="24">
        <f>E7/E2</f>
        <v>0.69840888114382438</v>
      </c>
    </row>
    <row r="9" spans="1:5" x14ac:dyDescent="0.25">
      <c r="A9" t="s">
        <v>51</v>
      </c>
      <c r="B9" s="23">
        <f>PRMallall!B6</f>
        <v>0.32948096442422536</v>
      </c>
      <c r="C9" s="23">
        <f>PRMallND!B6</f>
        <v>0.32948096442422536</v>
      </c>
      <c r="D9" s="23">
        <f>PRM70all!B6</f>
        <v>0.32948096442422536</v>
      </c>
      <c r="E9" s="23">
        <f>PRM70ND!B6</f>
        <v>0.32948096442422536</v>
      </c>
    </row>
    <row r="10" spans="1:5" x14ac:dyDescent="0.25">
      <c r="A10" t="s">
        <v>52</v>
      </c>
      <c r="B10" s="23">
        <f>PRMallall!B7</f>
        <v>0.19187515672241665</v>
      </c>
      <c r="C10" s="23">
        <f>PRMallND!B7</f>
        <v>0.19187515672241665</v>
      </c>
      <c r="D10" s="23">
        <f>PRM70all!B7</f>
        <v>0.19187515672241665</v>
      </c>
      <c r="E10" s="23">
        <f>PRM70ND!B7</f>
        <v>0.19187515672241665</v>
      </c>
    </row>
    <row r="11" spans="1:5" x14ac:dyDescent="0.25">
      <c r="A11" t="s">
        <v>54</v>
      </c>
      <c r="B11" s="23">
        <f>PRMallall!B9</f>
        <v>0.52051968945534377</v>
      </c>
      <c r="C11" s="23">
        <f>PRMallND!B9</f>
        <v>0.52051968945534377</v>
      </c>
      <c r="D11" s="23">
        <f>PRM70all!B9</f>
        <v>0.52051968945534377</v>
      </c>
      <c r="E11" s="23">
        <f>PRM70ND!B9</f>
        <v>0.52051968945534377</v>
      </c>
    </row>
    <row r="12" spans="1:5" x14ac:dyDescent="0.25">
      <c r="A12" t="s">
        <v>53</v>
      </c>
      <c r="B12" s="23">
        <f>PRMallall!B8</f>
        <v>6.6331756119862251E-2</v>
      </c>
      <c r="C12" s="23">
        <f>PRMallND!B8</f>
        <v>6.6331756119862251E-2</v>
      </c>
      <c r="D12" s="23">
        <f>PRM70all!B8</f>
        <v>6.6331756119862251E-2</v>
      </c>
      <c r="E12" s="23">
        <f>PRM70ND!B8</f>
        <v>6.6331756119862251E-2</v>
      </c>
    </row>
    <row r="13" spans="1:5" x14ac:dyDescent="0.25">
      <c r="A13" t="s">
        <v>55</v>
      </c>
      <c r="B13">
        <f>PRMallall!E10</f>
        <v>6</v>
      </c>
      <c r="C13">
        <f>PRMallND!E10</f>
        <v>6</v>
      </c>
      <c r="D13">
        <f>PRM70all!E10</f>
        <v>6</v>
      </c>
      <c r="E13">
        <f>PRM70ND!E10</f>
        <v>6</v>
      </c>
    </row>
    <row r="14" spans="1:5" x14ac:dyDescent="0.25">
      <c r="A14" t="s">
        <v>56</v>
      </c>
    </row>
    <row r="15" spans="1:5" x14ac:dyDescent="0.25">
      <c r="A15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defaultColWidth="11.42578125" defaultRowHeight="15" x14ac:dyDescent="0.25"/>
  <sheetData>
    <row r="1" spans="1:24" ht="21" thickTop="1" thickBot="1" x14ac:dyDescent="0.3">
      <c r="B1" s="7" t="s">
        <v>14</v>
      </c>
      <c r="C1" s="7" t="s">
        <v>15</v>
      </c>
      <c r="D1" s="7" t="s">
        <v>16</v>
      </c>
      <c r="E1" s="20" t="s">
        <v>9</v>
      </c>
      <c r="F1" s="21" t="s">
        <v>10</v>
      </c>
      <c r="G1" s="13">
        <f>LN(G2)</f>
        <v>0.34390306107887425</v>
      </c>
      <c r="H1" s="14">
        <f>G4</f>
        <v>0.69685577519391118</v>
      </c>
      <c r="I1" s="11" t="s">
        <v>9</v>
      </c>
      <c r="J1" s="9" t="s">
        <v>10</v>
      </c>
      <c r="K1" s="15">
        <f>LN(K2)</f>
        <v>6.6331756119862251E-2</v>
      </c>
      <c r="L1" s="16">
        <f>K4</f>
        <v>0.95377540541187755</v>
      </c>
      <c r="M1" s="11" t="s">
        <v>9</v>
      </c>
      <c r="N1" s="9" t="s">
        <v>10</v>
      </c>
      <c r="O1" s="15">
        <f>LN(O2)</f>
        <v>0.39797820129909639</v>
      </c>
      <c r="P1" s="16">
        <f>O4</f>
        <v>0.93361402170301822</v>
      </c>
      <c r="Q1" s="11" t="s">
        <v>9</v>
      </c>
      <c r="R1" s="9" t="s">
        <v>10</v>
      </c>
      <c r="S1" s="15">
        <f>LN(S2)</f>
        <v>0.33309421082259905</v>
      </c>
      <c r="T1" s="16">
        <f>S4</f>
        <v>0.67520357660938557</v>
      </c>
      <c r="U1" s="11" t="s">
        <v>9</v>
      </c>
      <c r="V1" s="9" t="s">
        <v>10</v>
      </c>
      <c r="W1" s="15">
        <f>LN(W2)</f>
        <v>0.52051968945534377</v>
      </c>
      <c r="X1" s="16">
        <f>W4</f>
        <v>0.77951815234302035</v>
      </c>
    </row>
    <row r="2" spans="1:24" ht="15.75" thickTop="1" x14ac:dyDescent="0.25">
      <c r="B2">
        <v>6.6331756119862251E-2</v>
      </c>
      <c r="C2" s="17">
        <v>0.95377540541187755</v>
      </c>
      <c r="D2">
        <v>20.633505040127591</v>
      </c>
      <c r="E2" s="8">
        <v>1998</v>
      </c>
      <c r="F2" s="10">
        <v>118.624</v>
      </c>
      <c r="G2">
        <f t="array" ref="G2:H6">LOGEST(F2:F5,E2:E5,TRUE, TRUE)</f>
        <v>1.4104419021640877</v>
      </c>
      <c r="H2">
        <v>8.0089368187349072E-297</v>
      </c>
      <c r="I2" s="8">
        <v>2000</v>
      </c>
      <c r="J2" s="10">
        <v>876.52</v>
      </c>
      <c r="K2">
        <f t="array" ref="K2:L6">LOGEST(J2:J4,I2:I4,TRUE, TRUE)</f>
        <v>1.0685811667089651</v>
      </c>
      <c r="L2">
        <v>2.0912575436347668E-55</v>
      </c>
      <c r="M2" s="8">
        <v>1998</v>
      </c>
      <c r="N2" s="10">
        <v>118.624</v>
      </c>
      <c r="O2">
        <f t="array" ref="O2:P6">LOGEST(N2:N4,M2:M4,TRUE, TRUE)</f>
        <v>1.4888115753953119</v>
      </c>
      <c r="P2">
        <v>0</v>
      </c>
      <c r="Q2" s="8">
        <v>1998</v>
      </c>
      <c r="R2" s="10">
        <v>118.624</v>
      </c>
      <c r="S2">
        <f t="array" ref="S2:T6">LOGEST(R2:R4,Q2:Q4,TRUE, TRUE)</f>
        <v>1.3952787426360735</v>
      </c>
      <c r="T2">
        <v>1.8760569403308973E-287</v>
      </c>
      <c r="U2" s="8">
        <v>1998</v>
      </c>
      <c r="V2" s="10">
        <v>118.624</v>
      </c>
      <c r="W2">
        <f t="array" ref="W2:X6">LOGEST(V2:V4,U2:U4,TRUE, TRUE)</f>
        <v>1.682902008909984</v>
      </c>
      <c r="X2">
        <v>0</v>
      </c>
    </row>
    <row r="3" spans="1:24" x14ac:dyDescent="0.25">
      <c r="B3">
        <v>0.39797820129909639</v>
      </c>
      <c r="C3" s="17">
        <v>0.93361402170301822</v>
      </c>
      <c r="D3">
        <v>14.063421910067188</v>
      </c>
      <c r="E3" s="8">
        <v>2000</v>
      </c>
      <c r="F3" s="10">
        <v>876.52</v>
      </c>
      <c r="G3">
        <v>0.16038887505278684</v>
      </c>
      <c r="H3">
        <v>320.93833936646479</v>
      </c>
      <c r="I3" s="8">
        <v>2002</v>
      </c>
      <c r="J3" s="10">
        <v>951.49800000000005</v>
      </c>
      <c r="K3">
        <v>1.4602761465246116E-2</v>
      </c>
      <c r="L3">
        <v>29.234738178869968</v>
      </c>
      <c r="M3" s="8">
        <v>2002</v>
      </c>
      <c r="N3" s="10">
        <v>951.49800000000005</v>
      </c>
      <c r="O3">
        <v>0.10612404176086035</v>
      </c>
      <c r="P3">
        <v>212.38974721586592</v>
      </c>
      <c r="Q3" s="8">
        <v>2000</v>
      </c>
      <c r="R3" s="10">
        <v>876.52</v>
      </c>
      <c r="S3">
        <v>0.23102306254846572</v>
      </c>
      <c r="T3">
        <v>462.20049972128271</v>
      </c>
      <c r="U3" s="8">
        <v>2000</v>
      </c>
      <c r="V3" s="10">
        <v>876.52</v>
      </c>
      <c r="W3">
        <v>0.27682828703916623</v>
      </c>
      <c r="X3">
        <v>553.65675863049307</v>
      </c>
    </row>
    <row r="4" spans="1:24" ht="15.75" thickBot="1" x14ac:dyDescent="0.3">
      <c r="B4">
        <v>0.33309421082259905</v>
      </c>
      <c r="C4" s="17">
        <v>0.67520357660938557</v>
      </c>
      <c r="D4">
        <v>2.0788516374681754</v>
      </c>
      <c r="E4" s="8">
        <v>2002</v>
      </c>
      <c r="F4" s="10">
        <v>951.49800000000005</v>
      </c>
      <c r="G4">
        <v>0.69685577519391118</v>
      </c>
      <c r="H4">
        <v>0.71728085490550308</v>
      </c>
      <c r="I4" s="8">
        <v>2004</v>
      </c>
      <c r="J4" s="10">
        <v>1142.857</v>
      </c>
      <c r="K4">
        <v>0.95377540541187755</v>
      </c>
      <c r="L4">
        <v>4.1302846624500539E-2</v>
      </c>
      <c r="M4" s="8">
        <v>2004</v>
      </c>
      <c r="N4" s="10">
        <v>1142.857</v>
      </c>
      <c r="O4">
        <v>0.93361402170301822</v>
      </c>
      <c r="P4">
        <v>0.45850826434609537</v>
      </c>
      <c r="Q4" s="8">
        <v>2004</v>
      </c>
      <c r="R4" s="10">
        <v>1142.857</v>
      </c>
      <c r="S4">
        <v>0.67520357660938557</v>
      </c>
      <c r="T4">
        <v>0.99813370915244426</v>
      </c>
      <c r="U4" s="8">
        <v>2002</v>
      </c>
      <c r="V4" s="10">
        <v>951.49800000000005</v>
      </c>
      <c r="W4">
        <v>0.77951815234302035</v>
      </c>
      <c r="X4">
        <v>0.78298863595860202</v>
      </c>
    </row>
    <row r="5" spans="1:24" ht="17.25" thickTop="1" thickBot="1" x14ac:dyDescent="0.3">
      <c r="B5">
        <v>0.52051968945534377</v>
      </c>
      <c r="C5" s="17">
        <v>0.77951815234302035</v>
      </c>
      <c r="D5">
        <v>3.5355207724663842</v>
      </c>
      <c r="E5" s="8">
        <v>2004</v>
      </c>
      <c r="F5" s="10">
        <v>1142.857</v>
      </c>
      <c r="G5">
        <v>4.5975197161659027</v>
      </c>
      <c r="H5">
        <v>2</v>
      </c>
      <c r="K5" s="14">
        <v>20.633505040127591</v>
      </c>
      <c r="L5">
        <v>1</v>
      </c>
      <c r="O5" s="14">
        <v>14.063421910067188</v>
      </c>
      <c r="P5">
        <v>1</v>
      </c>
      <c r="S5" s="14">
        <v>2.0788516374681754</v>
      </c>
      <c r="T5">
        <v>1</v>
      </c>
      <c r="W5" s="14">
        <v>3.5355207724663842</v>
      </c>
      <c r="X5">
        <v>1</v>
      </c>
    </row>
    <row r="6" spans="1:24" ht="15.75" thickTop="1" x14ac:dyDescent="0.25">
      <c r="A6" t="s">
        <v>36</v>
      </c>
      <c r="B6" s="7">
        <f>AVERAGE(B2:B5)</f>
        <v>0.32948096442422536</v>
      </c>
      <c r="C6" s="7">
        <f>AVERAGE(C2:C5)</f>
        <v>0.83552778901682534</v>
      </c>
      <c r="D6" s="7">
        <f>AVERAGE(D2:D5)</f>
        <v>10.077824840032335</v>
      </c>
      <c r="E6" s="7">
        <f>AVERAGE(E2:E5)</f>
        <v>2001</v>
      </c>
      <c r="F6" s="7">
        <f>AVERAGE(F2:F5)</f>
        <v>772.37474999999995</v>
      </c>
      <c r="G6">
        <v>2.3653863083883979</v>
      </c>
      <c r="H6">
        <v>1.0289836496279388</v>
      </c>
      <c r="K6">
        <v>3.5199214959559001E-2</v>
      </c>
      <c r="L6">
        <v>1.7059251392870156E-3</v>
      </c>
      <c r="O6">
        <v>2.9565507759062615</v>
      </c>
      <c r="P6">
        <v>0.21022982847366886</v>
      </c>
      <c r="S6">
        <v>2.0710993946258922</v>
      </c>
      <c r="T6">
        <v>0.99627090134641616</v>
      </c>
      <c r="W6">
        <v>2.1675259768855009</v>
      </c>
      <c r="X6">
        <v>0.61307120404031223</v>
      </c>
    </row>
    <row r="7" spans="1:24" x14ac:dyDescent="0.25">
      <c r="A7" t="s">
        <v>37</v>
      </c>
      <c r="B7" s="7">
        <f>STDEV(B2:B5)</f>
        <v>0.19187515672241665</v>
      </c>
      <c r="C7" s="7">
        <f>STDEV(C2:C5)</f>
        <v>0.13221742233921571</v>
      </c>
      <c r="D7" s="7">
        <f>STDEV(D2:D5)</f>
        <v>8.8335097460217398</v>
      </c>
      <c r="E7" s="7">
        <f>STDEV(E2:E5)</f>
        <v>2.5819888974716112</v>
      </c>
      <c r="F7" s="7">
        <f>STDEV(F2:F5)</f>
        <v>450.02907775637129</v>
      </c>
      <c r="G7" t="s">
        <v>17</v>
      </c>
      <c r="H7">
        <f>TINV(0.0455,H5)</f>
        <v>4.5265507600819905</v>
      </c>
      <c r="K7" t="s">
        <v>17</v>
      </c>
      <c r="L7">
        <f>TINV(0.0455,L5)</f>
        <v>13.96781148750258</v>
      </c>
      <c r="O7" t="s">
        <v>17</v>
      </c>
      <c r="P7">
        <f>TINV(0.0455,P5)</f>
        <v>13.96781148750258</v>
      </c>
      <c r="S7" t="s">
        <v>17</v>
      </c>
      <c r="T7">
        <f>TINV(0.0455,T5)</f>
        <v>13.96781148750258</v>
      </c>
    </row>
    <row r="8" spans="1:24" x14ac:dyDescent="0.25">
      <c r="A8" t="s">
        <v>38</v>
      </c>
      <c r="B8" s="7">
        <f>MIN(B2:B5)</f>
        <v>6.6331756119862251E-2</v>
      </c>
      <c r="C8" s="7">
        <f>MIN(C2:C5)</f>
        <v>0.67520357660938557</v>
      </c>
      <c r="D8" s="7">
        <f>MIN(D2:D5)</f>
        <v>2.0788516374681754</v>
      </c>
      <c r="E8" s="7">
        <f>MIN(E2:E5)</f>
        <v>1998</v>
      </c>
      <c r="F8" s="7">
        <f>MIN(F2:F5)</f>
        <v>118.624</v>
      </c>
      <c r="G8" t="s">
        <v>18</v>
      </c>
      <c r="H8">
        <f>H7*G3</f>
        <v>0.7260083842788877</v>
      </c>
      <c r="K8" t="s">
        <v>18</v>
      </c>
      <c r="L8">
        <f>L7*K3</f>
        <v>0.2039686193435247</v>
      </c>
      <c r="O8" t="s">
        <v>18</v>
      </c>
      <c r="P8">
        <f>P7*O3</f>
        <v>1.4823206096075487</v>
      </c>
      <c r="S8" t="s">
        <v>18</v>
      </c>
      <c r="T8">
        <f>T7*S3</f>
        <v>3.2268865869424865</v>
      </c>
    </row>
    <row r="9" spans="1:24" x14ac:dyDescent="0.25">
      <c r="A9" t="s">
        <v>39</v>
      </c>
      <c r="B9" s="7">
        <f>MAX(B2:B5)</f>
        <v>0.52051968945534377</v>
      </c>
      <c r="C9" s="7">
        <f>MAX(C2:C5)</f>
        <v>0.95377540541187755</v>
      </c>
      <c r="D9" s="7">
        <f>MAX(D2:D5)</f>
        <v>20.633505040127591</v>
      </c>
      <c r="E9" s="7">
        <f>MAX(E2:E5)</f>
        <v>2004</v>
      </c>
      <c r="F9" s="7">
        <f>MAX(F2:F5)</f>
        <v>1142.857</v>
      </c>
      <c r="G9" t="s">
        <v>19</v>
      </c>
      <c r="H9">
        <f>G2+H8</f>
        <v>2.1364502864429755</v>
      </c>
      <c r="K9" t="s">
        <v>19</v>
      </c>
      <c r="L9">
        <f>K2+L8</f>
        <v>1.2725497860524897</v>
      </c>
      <c r="O9" t="s">
        <v>19</v>
      </c>
      <c r="P9">
        <f>O2+P8</f>
        <v>2.9711321850028609</v>
      </c>
      <c r="S9" t="s">
        <v>19</v>
      </c>
      <c r="T9">
        <f>S2+T8</f>
        <v>4.6221653295785599</v>
      </c>
    </row>
    <row r="10" spans="1:24" x14ac:dyDescent="0.25">
      <c r="A10" t="s">
        <v>40</v>
      </c>
      <c r="B10" s="7">
        <f>ABS(B9-B8)</f>
        <v>0.45418793333548152</v>
      </c>
      <c r="C10" s="7">
        <f>ABS(C9-C8)</f>
        <v>0.27857182880249198</v>
      </c>
      <c r="D10" s="7">
        <f>ABS(D9-D8)</f>
        <v>18.554653402659415</v>
      </c>
      <c r="E10" s="7">
        <f>ABS(E9-E8)</f>
        <v>6</v>
      </c>
      <c r="F10" s="7">
        <f>ABS(F9-F8)</f>
        <v>1024.2329999999999</v>
      </c>
      <c r="G10" t="s">
        <v>20</v>
      </c>
      <c r="H10">
        <f>G2-H8</f>
        <v>0.68443351788520002</v>
      </c>
      <c r="K10" t="s">
        <v>20</v>
      </c>
      <c r="L10">
        <f>K2-L8</f>
        <v>0.86461254736544035</v>
      </c>
      <c r="O10" t="s">
        <v>20</v>
      </c>
      <c r="P10">
        <f>O2-P8</f>
        <v>6.4909657877632032E-3</v>
      </c>
      <c r="S10" t="s">
        <v>20</v>
      </c>
      <c r="T10">
        <f>S2-T8</f>
        <v>-1.831607844306413</v>
      </c>
    </row>
    <row r="11" spans="1:24" x14ac:dyDescent="0.25">
      <c r="A11" t="s">
        <v>41</v>
      </c>
      <c r="B11" s="7">
        <f>COUNT(B2:B5)</f>
        <v>4</v>
      </c>
      <c r="G11" t="s">
        <v>21</v>
      </c>
      <c r="H11" s="18">
        <f>LN(G2)</f>
        <v>0.34390306107887425</v>
      </c>
      <c r="K11" t="s">
        <v>21</v>
      </c>
      <c r="L11" s="18">
        <f>LN(K2)</f>
        <v>6.6331756119862251E-2</v>
      </c>
      <c r="O11" t="s">
        <v>21</v>
      </c>
      <c r="P11" s="18">
        <f>LN(O2)</f>
        <v>0.39797820129909639</v>
      </c>
      <c r="S11" t="s">
        <v>21</v>
      </c>
      <c r="T11" s="18">
        <f>LN(S2)</f>
        <v>0.33309421082259905</v>
      </c>
    </row>
    <row r="12" spans="1:24" x14ac:dyDescent="0.25">
      <c r="G12" t="s">
        <v>22</v>
      </c>
      <c r="H12" s="18">
        <f>LN(H9)</f>
        <v>0.75914570714082952</v>
      </c>
      <c r="K12" t="s">
        <v>22</v>
      </c>
      <c r="L12" s="18">
        <f>LN(L9)</f>
        <v>0.24102259327639963</v>
      </c>
      <c r="O12" t="s">
        <v>22</v>
      </c>
      <c r="P12" s="18">
        <f>LN(P9)</f>
        <v>1.0889430872453232</v>
      </c>
      <c r="S12" t="s">
        <v>22</v>
      </c>
      <c r="T12" s="18">
        <f>LN(T9)</f>
        <v>1.5308632813506096</v>
      </c>
    </row>
    <row r="13" spans="1:24" x14ac:dyDescent="0.25">
      <c r="G13" t="s">
        <v>23</v>
      </c>
      <c r="H13" s="18">
        <f>LN(H10)</f>
        <v>-0.37916376404698526</v>
      </c>
      <c r="K13" t="s">
        <v>23</v>
      </c>
      <c r="L13" s="18">
        <f>LN(L10)</f>
        <v>-0.14547379451821535</v>
      </c>
      <c r="O13" t="s">
        <v>23</v>
      </c>
      <c r="P13" s="18">
        <f>LN(P10)</f>
        <v>-5.0373439476636603</v>
      </c>
      <c r="S13" t="s">
        <v>23</v>
      </c>
      <c r="T13" s="18" t="e">
        <f>LN(T10)</f>
        <v>#NUM!</v>
      </c>
    </row>
    <row r="14" spans="1:24" x14ac:dyDescent="0.25">
      <c r="G14" t="s">
        <v>24</v>
      </c>
      <c r="H14" s="18">
        <f>H12-H11</f>
        <v>0.41524264606195527</v>
      </c>
      <c r="K14" t="s">
        <v>24</v>
      </c>
      <c r="L14" s="18">
        <f>L12-L11</f>
        <v>0.17469083715653738</v>
      </c>
      <c r="O14" t="s">
        <v>24</v>
      </c>
      <c r="P14" s="18">
        <f>P12-P11</f>
        <v>0.69096488594622674</v>
      </c>
      <c r="S14" t="s">
        <v>24</v>
      </c>
      <c r="T14" s="18">
        <f>T12-T11</f>
        <v>1.1977690705280106</v>
      </c>
    </row>
    <row r="15" spans="1:24" x14ac:dyDescent="0.25">
      <c r="G15" t="s">
        <v>25</v>
      </c>
      <c r="H15" s="18">
        <f>H11-H13</f>
        <v>0.72306682512585951</v>
      </c>
      <c r="K15" t="s">
        <v>25</v>
      </c>
      <c r="L15" s="18">
        <f>L11-L13</f>
        <v>0.2118055506380776</v>
      </c>
      <c r="O15" t="s">
        <v>25</v>
      </c>
      <c r="P15" s="18">
        <f>P11-P13</f>
        <v>5.435322148962757</v>
      </c>
      <c r="S15" t="s">
        <v>25</v>
      </c>
      <c r="T15" s="18" t="e">
        <f>T11-T13</f>
        <v>#NUM!</v>
      </c>
    </row>
    <row r="16" spans="1:24" x14ac:dyDescent="0.25">
      <c r="G16" t="s">
        <v>26</v>
      </c>
      <c r="H16" s="19">
        <f>AVERAGE(H14:H15)</f>
        <v>0.56915473559390739</v>
      </c>
      <c r="K16" t="s">
        <v>26</v>
      </c>
      <c r="L16" s="19">
        <f>AVERAGE(L14:L15)</f>
        <v>0.19324819389730749</v>
      </c>
      <c r="O16" t="s">
        <v>26</v>
      </c>
      <c r="P16" s="19">
        <f>AVERAGE(P14:P15)</f>
        <v>3.0631435174544919</v>
      </c>
      <c r="S16" t="s">
        <v>26</v>
      </c>
      <c r="T16" s="19" t="e">
        <f>AVERAGE(T14:T15)</f>
        <v>#NUM!</v>
      </c>
    </row>
    <row r="17" spans="7:20" x14ac:dyDescent="0.25">
      <c r="G17" t="s">
        <v>27</v>
      </c>
      <c r="H17">
        <f>TINV(0.3173,H5)</f>
        <v>1.3213154624456929</v>
      </c>
      <c r="K17" t="s">
        <v>27</v>
      </c>
      <c r="L17">
        <f>TINV(0.3173,L5)</f>
        <v>1.8374094294905463</v>
      </c>
      <c r="O17" t="s">
        <v>27</v>
      </c>
      <c r="P17">
        <f>TINV(0.3173,P5)</f>
        <v>1.8374094294905463</v>
      </c>
      <c r="S17" t="s">
        <v>27</v>
      </c>
      <c r="T17">
        <f>TINV(0.3173,T5)</f>
        <v>1.8374094294905463</v>
      </c>
    </row>
    <row r="18" spans="7:20" x14ac:dyDescent="0.25">
      <c r="G18" t="s">
        <v>28</v>
      </c>
      <c r="H18">
        <f>H17*G3</f>
        <v>0.21192430061151751</v>
      </c>
      <c r="K18" t="s">
        <v>28</v>
      </c>
      <c r="L18">
        <f>L17*K3</f>
        <v>2.6831251612844401E-2</v>
      </c>
      <c r="O18" t="s">
        <v>28</v>
      </c>
      <c r="P18">
        <f>P17*O3</f>
        <v>0.19499331502705333</v>
      </c>
      <c r="S18" t="s">
        <v>28</v>
      </c>
      <c r="T18">
        <f>T17*S3</f>
        <v>0.42448395355633517</v>
      </c>
    </row>
    <row r="19" spans="7:20" x14ac:dyDescent="0.25">
      <c r="G19" t="s">
        <v>29</v>
      </c>
      <c r="H19">
        <f>G2+H18</f>
        <v>1.6223662027756052</v>
      </c>
      <c r="K19" t="s">
        <v>29</v>
      </c>
      <c r="L19">
        <f>K2+L18</f>
        <v>1.0954124183218095</v>
      </c>
      <c r="O19" t="s">
        <v>29</v>
      </c>
      <c r="P19">
        <f>O2+P18</f>
        <v>1.6838048904223653</v>
      </c>
      <c r="S19" t="s">
        <v>29</v>
      </c>
      <c r="T19">
        <f>S2+T18</f>
        <v>1.8197626961924087</v>
      </c>
    </row>
    <row r="20" spans="7:20" x14ac:dyDescent="0.25">
      <c r="G20" t="s">
        <v>30</v>
      </c>
      <c r="H20">
        <f>G2-H18</f>
        <v>1.1985176015525703</v>
      </c>
      <c r="K20" t="s">
        <v>30</v>
      </c>
      <c r="L20">
        <f>K2-L18</f>
        <v>1.0417499150961207</v>
      </c>
      <c r="O20" t="s">
        <v>30</v>
      </c>
      <c r="P20">
        <f>O2-P18</f>
        <v>1.2938182603682586</v>
      </c>
      <c r="S20" t="s">
        <v>30</v>
      </c>
      <c r="T20">
        <f>S2-T18</f>
        <v>0.97079478907973837</v>
      </c>
    </row>
    <row r="21" spans="7:20" x14ac:dyDescent="0.25">
      <c r="G21" t="s">
        <v>21</v>
      </c>
      <c r="H21" s="18">
        <f>LN(G2)</f>
        <v>0.34390306107887425</v>
      </c>
      <c r="K21" t="s">
        <v>21</v>
      </c>
      <c r="L21" s="18">
        <f>LN(K2)</f>
        <v>6.6331756119862251E-2</v>
      </c>
      <c r="O21" t="s">
        <v>21</v>
      </c>
      <c r="P21" s="18">
        <f>LN(O2)</f>
        <v>0.39797820129909639</v>
      </c>
      <c r="S21" t="s">
        <v>21</v>
      </c>
      <c r="T21" s="18">
        <f>LN(S2)</f>
        <v>0.33309421082259905</v>
      </c>
    </row>
    <row r="22" spans="7:20" x14ac:dyDescent="0.25">
      <c r="G22" t="s">
        <v>31</v>
      </c>
      <c r="H22" s="18">
        <f>LN(H19)</f>
        <v>0.4838857025752144</v>
      </c>
      <c r="K22" t="s">
        <v>31</v>
      </c>
      <c r="L22" s="18">
        <f>LN(L19)</f>
        <v>9.113093009508845E-2</v>
      </c>
      <c r="O22" t="s">
        <v>31</v>
      </c>
      <c r="P22" s="18">
        <f>LN(P19)</f>
        <v>0.52105604831343477</v>
      </c>
      <c r="S22" t="s">
        <v>31</v>
      </c>
      <c r="T22" s="18">
        <f>LN(T19)</f>
        <v>0.5987061058801505</v>
      </c>
    </row>
    <row r="23" spans="7:20" x14ac:dyDescent="0.25">
      <c r="G23" t="s">
        <v>32</v>
      </c>
      <c r="H23" s="18">
        <f>LN(H20)</f>
        <v>0.18108546110283225</v>
      </c>
      <c r="K23" t="s">
        <v>32</v>
      </c>
      <c r="L23" s="18">
        <f>LN(L20)</f>
        <v>4.0901909819218429E-2</v>
      </c>
      <c r="O23" t="s">
        <v>32</v>
      </c>
      <c r="P23" s="18">
        <f>LN(P20)</f>
        <v>0.25759773827699728</v>
      </c>
      <c r="S23" t="s">
        <v>32</v>
      </c>
      <c r="T23" s="18">
        <f>LN(T20)</f>
        <v>-2.9640172799907969E-2</v>
      </c>
    </row>
    <row r="24" spans="7:20" x14ac:dyDescent="0.25">
      <c r="G24" t="s">
        <v>33</v>
      </c>
      <c r="H24" s="18">
        <f>H22-H21</f>
        <v>0.13998264149634015</v>
      </c>
      <c r="K24" t="s">
        <v>33</v>
      </c>
      <c r="L24" s="18">
        <f>L22-L21</f>
        <v>2.4799173975226199E-2</v>
      </c>
      <c r="O24" t="s">
        <v>33</v>
      </c>
      <c r="P24" s="18">
        <f>P22-P21</f>
        <v>0.12307784701433838</v>
      </c>
      <c r="S24" t="s">
        <v>33</v>
      </c>
      <c r="T24" s="18">
        <f>T22-T21</f>
        <v>0.26561189505755145</v>
      </c>
    </row>
    <row r="25" spans="7:20" x14ac:dyDescent="0.25">
      <c r="G25" t="s">
        <v>34</v>
      </c>
      <c r="H25" s="18">
        <f>H21-H23</f>
        <v>0.162817599976042</v>
      </c>
      <c r="K25" t="s">
        <v>34</v>
      </c>
      <c r="L25" s="18">
        <f>L21-L23</f>
        <v>2.5429846300643821E-2</v>
      </c>
      <c r="O25" t="s">
        <v>34</v>
      </c>
      <c r="P25" s="18">
        <f>P21-P23</f>
        <v>0.14038046302209911</v>
      </c>
      <c r="S25" t="s">
        <v>34</v>
      </c>
      <c r="T25" s="18">
        <f>T21-T23</f>
        <v>0.36273438362250704</v>
      </c>
    </row>
    <row r="26" spans="7:20" x14ac:dyDescent="0.25">
      <c r="G26" t="s">
        <v>35</v>
      </c>
      <c r="H26" s="19">
        <f>AVERAGE(H24:H25)</f>
        <v>0.15140012073619108</v>
      </c>
      <c r="K26" t="s">
        <v>35</v>
      </c>
      <c r="L26" s="19">
        <f>AVERAGE(L24:L25)</f>
        <v>2.511451013793501E-2</v>
      </c>
      <c r="O26" t="s">
        <v>35</v>
      </c>
      <c r="P26" s="19">
        <f>AVERAGE(P24:P25)</f>
        <v>0.13172915501821875</v>
      </c>
      <c r="S26" t="s">
        <v>35</v>
      </c>
      <c r="T26" s="19">
        <f>AVERAGE(T24:T25)</f>
        <v>0.31417313934002922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defaultColWidth="11.42578125" defaultRowHeight="15" x14ac:dyDescent="0.25"/>
  <sheetData>
    <row r="1" spans="1:24" ht="21" thickTop="1" thickBot="1" x14ac:dyDescent="0.3">
      <c r="B1" s="7" t="s">
        <v>14</v>
      </c>
      <c r="C1" s="7" t="s">
        <v>15</v>
      </c>
      <c r="D1" s="7" t="s">
        <v>16</v>
      </c>
      <c r="E1" s="20" t="s">
        <v>9</v>
      </c>
      <c r="F1" s="21" t="s">
        <v>10</v>
      </c>
      <c r="G1" s="13">
        <f>LN(G2)</f>
        <v>0.34390306107887425</v>
      </c>
      <c r="H1" s="14">
        <f>G4</f>
        <v>0.69685577519391118</v>
      </c>
      <c r="I1" s="11" t="s">
        <v>9</v>
      </c>
      <c r="J1" s="9" t="s">
        <v>10</v>
      </c>
      <c r="K1" s="15">
        <f>LN(K2)</f>
        <v>6.6331756119862251E-2</v>
      </c>
      <c r="L1" s="16">
        <f>K4</f>
        <v>0.95377540541187755</v>
      </c>
      <c r="M1" s="11" t="s">
        <v>9</v>
      </c>
      <c r="N1" s="9" t="s">
        <v>10</v>
      </c>
      <c r="O1" s="15">
        <f>LN(O2)</f>
        <v>0.39797820129909639</v>
      </c>
      <c r="P1" s="16">
        <f>O4</f>
        <v>0.93361402170301822</v>
      </c>
      <c r="Q1" s="11" t="s">
        <v>9</v>
      </c>
      <c r="R1" s="9" t="s">
        <v>10</v>
      </c>
      <c r="S1" s="15">
        <f>LN(S2)</f>
        <v>0.33309421082259905</v>
      </c>
      <c r="T1" s="16">
        <f>S4</f>
        <v>0.67520357660938557</v>
      </c>
      <c r="U1" s="11" t="s">
        <v>9</v>
      </c>
      <c r="V1" s="9" t="s">
        <v>10</v>
      </c>
      <c r="W1" s="15">
        <f>LN(W2)</f>
        <v>0.52051968945534377</v>
      </c>
      <c r="X1" s="16">
        <f>W4</f>
        <v>0.77951815234302035</v>
      </c>
    </row>
    <row r="2" spans="1:24" ht="15.75" thickTop="1" x14ac:dyDescent="0.25">
      <c r="B2">
        <v>6.6331756119862251E-2</v>
      </c>
      <c r="C2" s="17">
        <v>0.95377540541187755</v>
      </c>
      <c r="D2">
        <v>20.633505040127591</v>
      </c>
      <c r="E2" s="8">
        <v>1998</v>
      </c>
      <c r="F2" s="10">
        <v>118.624</v>
      </c>
      <c r="G2">
        <f t="array" ref="G2:H6">LOGEST(F2:F5,E2:E5,TRUE, TRUE)</f>
        <v>1.4104419021640877</v>
      </c>
      <c r="H2">
        <v>8.0089368187349072E-297</v>
      </c>
      <c r="I2" s="8">
        <v>2000</v>
      </c>
      <c r="J2" s="10">
        <v>876.52</v>
      </c>
      <c r="K2">
        <f t="array" ref="K2:L6">LOGEST(J2:J4,I2:I4,TRUE, TRUE)</f>
        <v>1.0685811667089651</v>
      </c>
      <c r="L2">
        <v>2.0912575436347668E-55</v>
      </c>
      <c r="M2" s="8">
        <v>1998</v>
      </c>
      <c r="N2" s="10">
        <v>118.624</v>
      </c>
      <c r="O2">
        <f t="array" ref="O2:P6">LOGEST(N2:N4,M2:M4,TRUE, TRUE)</f>
        <v>1.4888115753953119</v>
      </c>
      <c r="P2">
        <v>0</v>
      </c>
      <c r="Q2" s="8">
        <v>1998</v>
      </c>
      <c r="R2" s="10">
        <v>118.624</v>
      </c>
      <c r="S2">
        <f t="array" ref="S2:T6">LOGEST(R2:R4,Q2:Q4,TRUE, TRUE)</f>
        <v>1.3952787426360735</v>
      </c>
      <c r="T2">
        <v>1.8760569403308973E-287</v>
      </c>
      <c r="U2" s="8">
        <v>1998</v>
      </c>
      <c r="V2" s="10">
        <v>118.624</v>
      </c>
      <c r="W2">
        <f t="array" ref="W2:X6">LOGEST(V2:V4,U2:U4,TRUE, TRUE)</f>
        <v>1.682902008909984</v>
      </c>
      <c r="X2">
        <v>0</v>
      </c>
    </row>
    <row r="3" spans="1:24" x14ac:dyDescent="0.25">
      <c r="B3">
        <v>0.39797820129909639</v>
      </c>
      <c r="C3" s="17">
        <v>0.93361402170301822</v>
      </c>
      <c r="D3">
        <v>14.063421910067188</v>
      </c>
      <c r="E3" s="8">
        <v>2000</v>
      </c>
      <c r="F3" s="10">
        <v>876.52</v>
      </c>
      <c r="G3">
        <v>0.16038887505278684</v>
      </c>
      <c r="H3">
        <v>320.93833936646479</v>
      </c>
      <c r="I3" s="8">
        <v>2002</v>
      </c>
      <c r="J3" s="10">
        <v>951.49800000000005</v>
      </c>
      <c r="K3">
        <v>1.4602761465246116E-2</v>
      </c>
      <c r="L3">
        <v>29.234738178869968</v>
      </c>
      <c r="M3" s="8">
        <v>2002</v>
      </c>
      <c r="N3" s="10">
        <v>951.49800000000005</v>
      </c>
      <c r="O3">
        <v>0.10612404176086035</v>
      </c>
      <c r="P3">
        <v>212.38974721586592</v>
      </c>
      <c r="Q3" s="8">
        <v>2000</v>
      </c>
      <c r="R3" s="10">
        <v>876.52</v>
      </c>
      <c r="S3">
        <v>0.23102306254846572</v>
      </c>
      <c r="T3">
        <v>462.20049972128271</v>
      </c>
      <c r="U3" s="8">
        <v>2000</v>
      </c>
      <c r="V3" s="10">
        <v>876.52</v>
      </c>
      <c r="W3">
        <v>0.27682828703916623</v>
      </c>
      <c r="X3">
        <v>553.65675863049307</v>
      </c>
    </row>
    <row r="4" spans="1:24" ht="15.75" thickBot="1" x14ac:dyDescent="0.3">
      <c r="B4">
        <v>0.33309421082259905</v>
      </c>
      <c r="C4" s="17">
        <v>0.67520357660938557</v>
      </c>
      <c r="D4">
        <v>2.0788516374681754</v>
      </c>
      <c r="E4" s="8">
        <v>2002</v>
      </c>
      <c r="F4" s="10">
        <v>951.49800000000005</v>
      </c>
      <c r="G4">
        <v>0.69685577519391118</v>
      </c>
      <c r="H4">
        <v>0.71728085490550308</v>
      </c>
      <c r="I4" s="8">
        <v>2004</v>
      </c>
      <c r="J4" s="10">
        <v>1142.857</v>
      </c>
      <c r="K4">
        <v>0.95377540541187755</v>
      </c>
      <c r="L4">
        <v>4.1302846624500539E-2</v>
      </c>
      <c r="M4" s="8">
        <v>2004</v>
      </c>
      <c r="N4" s="10">
        <v>1142.857</v>
      </c>
      <c r="O4">
        <v>0.93361402170301822</v>
      </c>
      <c r="P4">
        <v>0.45850826434609537</v>
      </c>
      <c r="Q4" s="8">
        <v>2004</v>
      </c>
      <c r="R4" s="10">
        <v>1142.857</v>
      </c>
      <c r="S4">
        <v>0.67520357660938557</v>
      </c>
      <c r="T4">
        <v>0.99813370915244426</v>
      </c>
      <c r="U4" s="8">
        <v>2002</v>
      </c>
      <c r="V4" s="10">
        <v>951.49800000000005</v>
      </c>
      <c r="W4">
        <v>0.77951815234302035</v>
      </c>
      <c r="X4">
        <v>0.78298863595860202</v>
      </c>
    </row>
    <row r="5" spans="1:24" ht="17.25" thickTop="1" thickBot="1" x14ac:dyDescent="0.3">
      <c r="B5">
        <v>0.52051968945534377</v>
      </c>
      <c r="C5" s="17">
        <v>0.77951815234302035</v>
      </c>
      <c r="D5">
        <v>3.5355207724663842</v>
      </c>
      <c r="E5" s="8">
        <v>2004</v>
      </c>
      <c r="F5" s="10">
        <v>1142.857</v>
      </c>
      <c r="G5">
        <v>4.5975197161659027</v>
      </c>
      <c r="H5">
        <v>2</v>
      </c>
      <c r="K5" s="14">
        <v>20.633505040127591</v>
      </c>
      <c r="L5">
        <v>1</v>
      </c>
      <c r="O5" s="14">
        <v>14.063421910067188</v>
      </c>
      <c r="P5">
        <v>1</v>
      </c>
      <c r="S5" s="14">
        <v>2.0788516374681754</v>
      </c>
      <c r="T5">
        <v>1</v>
      </c>
      <c r="W5" s="14">
        <v>3.5355207724663842</v>
      </c>
      <c r="X5">
        <v>1</v>
      </c>
    </row>
    <row r="6" spans="1:24" ht="15.75" thickTop="1" x14ac:dyDescent="0.25">
      <c r="A6" t="s">
        <v>36</v>
      </c>
      <c r="B6" s="7">
        <f>AVERAGE(B2:B5)</f>
        <v>0.32948096442422536</v>
      </c>
      <c r="C6" s="7">
        <f>AVERAGE(C2:C5)</f>
        <v>0.83552778901682534</v>
      </c>
      <c r="D6" s="7">
        <f>AVERAGE(D2:D5)</f>
        <v>10.077824840032335</v>
      </c>
      <c r="E6" s="7">
        <f>AVERAGE(E2:E5)</f>
        <v>2001</v>
      </c>
      <c r="F6" s="7">
        <f>AVERAGE(F2:F5)</f>
        <v>772.37474999999995</v>
      </c>
      <c r="G6">
        <v>2.3653863083883979</v>
      </c>
      <c r="H6">
        <v>1.0289836496279388</v>
      </c>
      <c r="K6">
        <v>3.5199214959559001E-2</v>
      </c>
      <c r="L6">
        <v>1.7059251392870156E-3</v>
      </c>
      <c r="O6">
        <v>2.9565507759062615</v>
      </c>
      <c r="P6">
        <v>0.21022982847366886</v>
      </c>
      <c r="S6">
        <v>2.0710993946258922</v>
      </c>
      <c r="T6">
        <v>0.99627090134641616</v>
      </c>
      <c r="W6">
        <v>2.1675259768855009</v>
      </c>
      <c r="X6">
        <v>0.61307120404031223</v>
      </c>
    </row>
    <row r="7" spans="1:24" x14ac:dyDescent="0.25">
      <c r="A7" t="s">
        <v>37</v>
      </c>
      <c r="B7" s="7">
        <f>STDEV(B2:B5)</f>
        <v>0.19187515672241665</v>
      </c>
      <c r="C7" s="7">
        <f>STDEV(C2:C5)</f>
        <v>0.13221742233921571</v>
      </c>
      <c r="D7" s="7">
        <f>STDEV(D2:D5)</f>
        <v>8.8335097460217398</v>
      </c>
      <c r="E7" s="7">
        <f>STDEV(E2:E5)</f>
        <v>2.5819888974716112</v>
      </c>
      <c r="F7" s="7">
        <f>STDEV(F2:F5)</f>
        <v>450.02907775637129</v>
      </c>
      <c r="G7" t="s">
        <v>17</v>
      </c>
      <c r="H7">
        <f>TINV(0.0455,H5)</f>
        <v>4.5265507600819905</v>
      </c>
      <c r="K7" t="s">
        <v>17</v>
      </c>
      <c r="L7">
        <f>TINV(0.0455,L5)</f>
        <v>13.96781148750258</v>
      </c>
      <c r="O7" t="s">
        <v>17</v>
      </c>
      <c r="P7">
        <f>TINV(0.0455,P5)</f>
        <v>13.96781148750258</v>
      </c>
      <c r="S7" t="s">
        <v>17</v>
      </c>
      <c r="T7">
        <f>TINV(0.0455,T5)</f>
        <v>13.96781148750258</v>
      </c>
    </row>
    <row r="8" spans="1:24" x14ac:dyDescent="0.25">
      <c r="A8" t="s">
        <v>38</v>
      </c>
      <c r="B8" s="7">
        <f>MIN(B2:B5)</f>
        <v>6.6331756119862251E-2</v>
      </c>
      <c r="C8" s="7">
        <f>MIN(C2:C5)</f>
        <v>0.67520357660938557</v>
      </c>
      <c r="D8" s="7">
        <f>MIN(D2:D5)</f>
        <v>2.0788516374681754</v>
      </c>
      <c r="E8" s="7">
        <f>MIN(E2:E5)</f>
        <v>1998</v>
      </c>
      <c r="F8" s="7">
        <f>MIN(F2:F5)</f>
        <v>118.624</v>
      </c>
      <c r="G8" t="s">
        <v>18</v>
      </c>
      <c r="H8">
        <f>H7*G3</f>
        <v>0.7260083842788877</v>
      </c>
      <c r="K8" t="s">
        <v>18</v>
      </c>
      <c r="L8">
        <f>L7*K3</f>
        <v>0.2039686193435247</v>
      </c>
      <c r="O8" t="s">
        <v>18</v>
      </c>
      <c r="P8">
        <f>P7*O3</f>
        <v>1.4823206096075487</v>
      </c>
      <c r="S8" t="s">
        <v>18</v>
      </c>
      <c r="T8">
        <f>T7*S3</f>
        <v>3.2268865869424865</v>
      </c>
    </row>
    <row r="9" spans="1:24" x14ac:dyDescent="0.25">
      <c r="A9" t="s">
        <v>39</v>
      </c>
      <c r="B9" s="7">
        <f>MAX(B2:B5)</f>
        <v>0.52051968945534377</v>
      </c>
      <c r="C9" s="7">
        <f>MAX(C2:C5)</f>
        <v>0.95377540541187755</v>
      </c>
      <c r="D9" s="7">
        <f>MAX(D2:D5)</f>
        <v>20.633505040127591</v>
      </c>
      <c r="E9" s="7">
        <f>MAX(E2:E5)</f>
        <v>2004</v>
      </c>
      <c r="F9" s="7">
        <f>MAX(F2:F5)</f>
        <v>1142.857</v>
      </c>
      <c r="G9" t="s">
        <v>19</v>
      </c>
      <c r="H9">
        <f>G2+H8</f>
        <v>2.1364502864429755</v>
      </c>
      <c r="K9" t="s">
        <v>19</v>
      </c>
      <c r="L9">
        <f>K2+L8</f>
        <v>1.2725497860524897</v>
      </c>
      <c r="O9" t="s">
        <v>19</v>
      </c>
      <c r="P9">
        <f>O2+P8</f>
        <v>2.9711321850028609</v>
      </c>
      <c r="S9" t="s">
        <v>19</v>
      </c>
      <c r="T9">
        <f>S2+T8</f>
        <v>4.6221653295785599</v>
      </c>
    </row>
    <row r="10" spans="1:24" x14ac:dyDescent="0.25">
      <c r="A10" t="s">
        <v>40</v>
      </c>
      <c r="B10" s="7">
        <f>ABS(B9-B8)</f>
        <v>0.45418793333548152</v>
      </c>
      <c r="C10" s="7">
        <f>ABS(C9-C8)</f>
        <v>0.27857182880249198</v>
      </c>
      <c r="D10" s="7">
        <f>ABS(D9-D8)</f>
        <v>18.554653402659415</v>
      </c>
      <c r="E10" s="7">
        <f>ABS(E9-E8)</f>
        <v>6</v>
      </c>
      <c r="F10" s="7">
        <f>ABS(F9-F8)</f>
        <v>1024.2329999999999</v>
      </c>
      <c r="G10" t="s">
        <v>20</v>
      </c>
      <c r="H10">
        <f>G2-H8</f>
        <v>0.68443351788520002</v>
      </c>
      <c r="K10" t="s">
        <v>20</v>
      </c>
      <c r="L10">
        <f>K2-L8</f>
        <v>0.86461254736544035</v>
      </c>
      <c r="O10" t="s">
        <v>20</v>
      </c>
      <c r="P10">
        <f>O2-P8</f>
        <v>6.4909657877632032E-3</v>
      </c>
      <c r="S10" t="s">
        <v>20</v>
      </c>
      <c r="T10">
        <f>S2-T8</f>
        <v>-1.831607844306413</v>
      </c>
    </row>
    <row r="11" spans="1:24" x14ac:dyDescent="0.25">
      <c r="A11" t="s">
        <v>41</v>
      </c>
      <c r="B11" s="7">
        <f>COUNT(B2:B5)</f>
        <v>4</v>
      </c>
      <c r="G11" t="s">
        <v>21</v>
      </c>
      <c r="H11" s="18">
        <f>LN(G2)</f>
        <v>0.34390306107887425</v>
      </c>
      <c r="K11" t="s">
        <v>21</v>
      </c>
      <c r="L11" s="18">
        <f>LN(K2)</f>
        <v>6.6331756119862251E-2</v>
      </c>
      <c r="O11" t="s">
        <v>21</v>
      </c>
      <c r="P11" s="18">
        <f>LN(O2)</f>
        <v>0.39797820129909639</v>
      </c>
      <c r="S11" t="s">
        <v>21</v>
      </c>
      <c r="T11" s="18">
        <f>LN(S2)</f>
        <v>0.33309421082259905</v>
      </c>
    </row>
    <row r="12" spans="1:24" x14ac:dyDescent="0.25">
      <c r="G12" t="s">
        <v>22</v>
      </c>
      <c r="H12" s="18">
        <f>LN(H9)</f>
        <v>0.75914570714082952</v>
      </c>
      <c r="K12" t="s">
        <v>22</v>
      </c>
      <c r="L12" s="18">
        <f>LN(L9)</f>
        <v>0.24102259327639963</v>
      </c>
      <c r="O12" t="s">
        <v>22</v>
      </c>
      <c r="P12" s="18">
        <f>LN(P9)</f>
        <v>1.0889430872453232</v>
      </c>
      <c r="S12" t="s">
        <v>22</v>
      </c>
      <c r="T12" s="18">
        <f>LN(T9)</f>
        <v>1.5308632813506096</v>
      </c>
    </row>
    <row r="13" spans="1:24" x14ac:dyDescent="0.25">
      <c r="G13" t="s">
        <v>23</v>
      </c>
      <c r="H13" s="18">
        <f>LN(H10)</f>
        <v>-0.37916376404698526</v>
      </c>
      <c r="K13" t="s">
        <v>23</v>
      </c>
      <c r="L13" s="18">
        <f>LN(L10)</f>
        <v>-0.14547379451821535</v>
      </c>
      <c r="O13" t="s">
        <v>23</v>
      </c>
      <c r="P13" s="18">
        <f>LN(P10)</f>
        <v>-5.0373439476636603</v>
      </c>
      <c r="S13" t="s">
        <v>23</v>
      </c>
      <c r="T13" s="18" t="e">
        <f>LN(T10)</f>
        <v>#NUM!</v>
      </c>
    </row>
    <row r="14" spans="1:24" x14ac:dyDescent="0.25">
      <c r="G14" t="s">
        <v>24</v>
      </c>
      <c r="H14" s="18">
        <f>H12-H11</f>
        <v>0.41524264606195527</v>
      </c>
      <c r="K14" t="s">
        <v>24</v>
      </c>
      <c r="L14" s="18">
        <f>L12-L11</f>
        <v>0.17469083715653738</v>
      </c>
      <c r="O14" t="s">
        <v>24</v>
      </c>
      <c r="P14" s="18">
        <f>P12-P11</f>
        <v>0.69096488594622674</v>
      </c>
      <c r="S14" t="s">
        <v>24</v>
      </c>
      <c r="T14" s="18">
        <f>T12-T11</f>
        <v>1.1977690705280106</v>
      </c>
    </row>
    <row r="15" spans="1:24" x14ac:dyDescent="0.25">
      <c r="G15" t="s">
        <v>25</v>
      </c>
      <c r="H15" s="18">
        <f>H11-H13</f>
        <v>0.72306682512585951</v>
      </c>
      <c r="K15" t="s">
        <v>25</v>
      </c>
      <c r="L15" s="18">
        <f>L11-L13</f>
        <v>0.2118055506380776</v>
      </c>
      <c r="O15" t="s">
        <v>25</v>
      </c>
      <c r="P15" s="18">
        <f>P11-P13</f>
        <v>5.435322148962757</v>
      </c>
      <c r="S15" t="s">
        <v>25</v>
      </c>
      <c r="T15" s="18" t="e">
        <f>T11-T13</f>
        <v>#NUM!</v>
      </c>
    </row>
    <row r="16" spans="1:24" x14ac:dyDescent="0.25">
      <c r="G16" t="s">
        <v>26</v>
      </c>
      <c r="H16" s="19">
        <f>AVERAGE(H14:H15)</f>
        <v>0.56915473559390739</v>
      </c>
      <c r="K16" t="s">
        <v>26</v>
      </c>
      <c r="L16" s="19">
        <f>AVERAGE(L14:L15)</f>
        <v>0.19324819389730749</v>
      </c>
      <c r="O16" t="s">
        <v>26</v>
      </c>
      <c r="P16" s="19">
        <f>AVERAGE(P14:P15)</f>
        <v>3.0631435174544919</v>
      </c>
      <c r="S16" t="s">
        <v>26</v>
      </c>
      <c r="T16" s="19" t="e">
        <f>AVERAGE(T14:T15)</f>
        <v>#NUM!</v>
      </c>
    </row>
    <row r="17" spans="7:20" x14ac:dyDescent="0.25">
      <c r="G17" t="s">
        <v>27</v>
      </c>
      <c r="H17">
        <f>TINV(0.3173,H5)</f>
        <v>1.3213154624456929</v>
      </c>
      <c r="K17" t="s">
        <v>27</v>
      </c>
      <c r="L17">
        <f>TINV(0.3173,L5)</f>
        <v>1.8374094294905463</v>
      </c>
      <c r="O17" t="s">
        <v>27</v>
      </c>
      <c r="P17">
        <f>TINV(0.3173,P5)</f>
        <v>1.8374094294905463</v>
      </c>
      <c r="S17" t="s">
        <v>27</v>
      </c>
      <c r="T17">
        <f>TINV(0.3173,T5)</f>
        <v>1.8374094294905463</v>
      </c>
    </row>
    <row r="18" spans="7:20" x14ac:dyDescent="0.25">
      <c r="G18" t="s">
        <v>28</v>
      </c>
      <c r="H18">
        <f>H17*G3</f>
        <v>0.21192430061151751</v>
      </c>
      <c r="K18" t="s">
        <v>28</v>
      </c>
      <c r="L18">
        <f>L17*K3</f>
        <v>2.6831251612844401E-2</v>
      </c>
      <c r="O18" t="s">
        <v>28</v>
      </c>
      <c r="P18">
        <f>P17*O3</f>
        <v>0.19499331502705333</v>
      </c>
      <c r="S18" t="s">
        <v>28</v>
      </c>
      <c r="T18">
        <f>T17*S3</f>
        <v>0.42448395355633517</v>
      </c>
    </row>
    <row r="19" spans="7:20" x14ac:dyDescent="0.25">
      <c r="G19" t="s">
        <v>29</v>
      </c>
      <c r="H19">
        <f>G2+H18</f>
        <v>1.6223662027756052</v>
      </c>
      <c r="K19" t="s">
        <v>29</v>
      </c>
      <c r="L19">
        <f>K2+L18</f>
        <v>1.0954124183218095</v>
      </c>
      <c r="O19" t="s">
        <v>29</v>
      </c>
      <c r="P19">
        <f>O2+P18</f>
        <v>1.6838048904223653</v>
      </c>
      <c r="S19" t="s">
        <v>29</v>
      </c>
      <c r="T19">
        <f>S2+T18</f>
        <v>1.8197626961924087</v>
      </c>
    </row>
    <row r="20" spans="7:20" x14ac:dyDescent="0.25">
      <c r="G20" t="s">
        <v>30</v>
      </c>
      <c r="H20">
        <f>G2-H18</f>
        <v>1.1985176015525703</v>
      </c>
      <c r="K20" t="s">
        <v>30</v>
      </c>
      <c r="L20">
        <f>K2-L18</f>
        <v>1.0417499150961207</v>
      </c>
      <c r="O20" t="s">
        <v>30</v>
      </c>
      <c r="P20">
        <f>O2-P18</f>
        <v>1.2938182603682586</v>
      </c>
      <c r="S20" t="s">
        <v>30</v>
      </c>
      <c r="T20">
        <f>S2-T18</f>
        <v>0.97079478907973837</v>
      </c>
    </row>
    <row r="21" spans="7:20" x14ac:dyDescent="0.25">
      <c r="G21" t="s">
        <v>21</v>
      </c>
      <c r="H21" s="18">
        <f>LN(G2)</f>
        <v>0.34390306107887425</v>
      </c>
      <c r="K21" t="s">
        <v>21</v>
      </c>
      <c r="L21" s="18">
        <f>LN(K2)</f>
        <v>6.6331756119862251E-2</v>
      </c>
      <c r="O21" t="s">
        <v>21</v>
      </c>
      <c r="P21" s="18">
        <f>LN(O2)</f>
        <v>0.39797820129909639</v>
      </c>
      <c r="S21" t="s">
        <v>21</v>
      </c>
      <c r="T21" s="18">
        <f>LN(S2)</f>
        <v>0.33309421082259905</v>
      </c>
    </row>
    <row r="22" spans="7:20" x14ac:dyDescent="0.25">
      <c r="G22" t="s">
        <v>31</v>
      </c>
      <c r="H22" s="18">
        <f>LN(H19)</f>
        <v>0.4838857025752144</v>
      </c>
      <c r="K22" t="s">
        <v>31</v>
      </c>
      <c r="L22" s="18">
        <f>LN(L19)</f>
        <v>9.113093009508845E-2</v>
      </c>
      <c r="O22" t="s">
        <v>31</v>
      </c>
      <c r="P22" s="18">
        <f>LN(P19)</f>
        <v>0.52105604831343477</v>
      </c>
      <c r="S22" t="s">
        <v>31</v>
      </c>
      <c r="T22" s="18">
        <f>LN(T19)</f>
        <v>0.5987061058801505</v>
      </c>
    </row>
    <row r="23" spans="7:20" x14ac:dyDescent="0.25">
      <c r="G23" t="s">
        <v>32</v>
      </c>
      <c r="H23" s="18">
        <f>LN(H20)</f>
        <v>0.18108546110283225</v>
      </c>
      <c r="K23" t="s">
        <v>32</v>
      </c>
      <c r="L23" s="18">
        <f>LN(L20)</f>
        <v>4.0901909819218429E-2</v>
      </c>
      <c r="O23" t="s">
        <v>32</v>
      </c>
      <c r="P23" s="18">
        <f>LN(P20)</f>
        <v>0.25759773827699728</v>
      </c>
      <c r="S23" t="s">
        <v>32</v>
      </c>
      <c r="T23" s="18">
        <f>LN(T20)</f>
        <v>-2.9640172799907969E-2</v>
      </c>
    </row>
    <row r="24" spans="7:20" x14ac:dyDescent="0.25">
      <c r="G24" t="s">
        <v>33</v>
      </c>
      <c r="H24" s="18">
        <f>H22-H21</f>
        <v>0.13998264149634015</v>
      </c>
      <c r="K24" t="s">
        <v>33</v>
      </c>
      <c r="L24" s="18">
        <f>L22-L21</f>
        <v>2.4799173975226199E-2</v>
      </c>
      <c r="O24" t="s">
        <v>33</v>
      </c>
      <c r="P24" s="18">
        <f>P22-P21</f>
        <v>0.12307784701433838</v>
      </c>
      <c r="S24" t="s">
        <v>33</v>
      </c>
      <c r="T24" s="18">
        <f>T22-T21</f>
        <v>0.26561189505755145</v>
      </c>
    </row>
    <row r="25" spans="7:20" x14ac:dyDescent="0.25">
      <c r="G25" t="s">
        <v>34</v>
      </c>
      <c r="H25" s="18">
        <f>H21-H23</f>
        <v>0.162817599976042</v>
      </c>
      <c r="K25" t="s">
        <v>34</v>
      </c>
      <c r="L25" s="18">
        <f>L21-L23</f>
        <v>2.5429846300643821E-2</v>
      </c>
      <c r="O25" t="s">
        <v>34</v>
      </c>
      <c r="P25" s="18">
        <f>P21-P23</f>
        <v>0.14038046302209911</v>
      </c>
      <c r="S25" t="s">
        <v>34</v>
      </c>
      <c r="T25" s="18">
        <f>T21-T23</f>
        <v>0.36273438362250704</v>
      </c>
    </row>
    <row r="26" spans="7:20" x14ac:dyDescent="0.25">
      <c r="G26" t="s">
        <v>35</v>
      </c>
      <c r="H26" s="19">
        <f>AVERAGE(H24:H25)</f>
        <v>0.15140012073619108</v>
      </c>
      <c r="K26" t="s">
        <v>35</v>
      </c>
      <c r="L26" s="19">
        <f>AVERAGE(L24:L25)</f>
        <v>2.511451013793501E-2</v>
      </c>
      <c r="O26" t="s">
        <v>35</v>
      </c>
      <c r="P26" s="19">
        <f>AVERAGE(P24:P25)</f>
        <v>0.13172915501821875</v>
      </c>
      <c r="S26" t="s">
        <v>35</v>
      </c>
      <c r="T26" s="19">
        <f>AVERAGE(T24:T25)</f>
        <v>0.31417313934002922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defaultColWidth="11.42578125" defaultRowHeight="15" x14ac:dyDescent="0.25"/>
  <sheetData>
    <row r="1" spans="1:24" ht="21" thickTop="1" thickBot="1" x14ac:dyDescent="0.3">
      <c r="B1" s="7" t="s">
        <v>14</v>
      </c>
      <c r="C1" s="7" t="s">
        <v>15</v>
      </c>
      <c r="D1" s="7" t="s">
        <v>16</v>
      </c>
      <c r="E1" s="20" t="s">
        <v>9</v>
      </c>
      <c r="F1" s="21" t="s">
        <v>10</v>
      </c>
      <c r="G1" s="13">
        <f>LN(G2)</f>
        <v>0.34390306107887425</v>
      </c>
      <c r="H1" s="14">
        <f>G4</f>
        <v>0.69685577519391118</v>
      </c>
      <c r="I1" s="11" t="s">
        <v>9</v>
      </c>
      <c r="J1" s="9" t="s">
        <v>10</v>
      </c>
      <c r="K1" s="15">
        <f>LN(K2)</f>
        <v>6.6331756119862251E-2</v>
      </c>
      <c r="L1" s="16">
        <f>K4</f>
        <v>0.95377540541187755</v>
      </c>
      <c r="M1" s="11" t="s">
        <v>9</v>
      </c>
      <c r="N1" s="9" t="s">
        <v>10</v>
      </c>
      <c r="O1" s="15">
        <f>LN(O2)</f>
        <v>0.39797820129909639</v>
      </c>
      <c r="P1" s="16">
        <f>O4</f>
        <v>0.93361402170301822</v>
      </c>
      <c r="Q1" s="11" t="s">
        <v>9</v>
      </c>
      <c r="R1" s="9" t="s">
        <v>10</v>
      </c>
      <c r="S1" s="15">
        <f>LN(S2)</f>
        <v>0.33309421082259905</v>
      </c>
      <c r="T1" s="16">
        <f>S4</f>
        <v>0.67520357660938557</v>
      </c>
      <c r="U1" s="11" t="s">
        <v>9</v>
      </c>
      <c r="V1" s="9" t="s">
        <v>10</v>
      </c>
      <c r="W1" s="15">
        <f>LN(W2)</f>
        <v>0.52051968945534377</v>
      </c>
      <c r="X1" s="16">
        <f>W4</f>
        <v>0.77951815234302035</v>
      </c>
    </row>
    <row r="2" spans="1:24" ht="15.75" thickTop="1" x14ac:dyDescent="0.25">
      <c r="B2">
        <v>6.6331756119862251E-2</v>
      </c>
      <c r="C2" s="17">
        <v>0.95377540541187755</v>
      </c>
      <c r="D2">
        <v>20.633505040127591</v>
      </c>
      <c r="E2" s="8">
        <v>1998</v>
      </c>
      <c r="F2" s="10">
        <v>118.624</v>
      </c>
      <c r="G2">
        <f t="array" ref="G2:H6">LOGEST(F2:F5,E2:E5,TRUE, TRUE)</f>
        <v>1.4104419021640877</v>
      </c>
      <c r="H2">
        <v>8.0089368187349072E-297</v>
      </c>
      <c r="I2" s="8">
        <v>2000</v>
      </c>
      <c r="J2" s="10">
        <v>876.52</v>
      </c>
      <c r="K2">
        <f t="array" ref="K2:L6">LOGEST(J2:J4,I2:I4,TRUE, TRUE)</f>
        <v>1.0685811667089651</v>
      </c>
      <c r="L2">
        <v>2.0912575436347668E-55</v>
      </c>
      <c r="M2" s="8">
        <v>1998</v>
      </c>
      <c r="N2" s="10">
        <v>118.624</v>
      </c>
      <c r="O2">
        <f t="array" ref="O2:P6">LOGEST(N2:N4,M2:M4,TRUE, TRUE)</f>
        <v>1.4888115753953119</v>
      </c>
      <c r="P2">
        <v>0</v>
      </c>
      <c r="Q2" s="8">
        <v>1998</v>
      </c>
      <c r="R2" s="10">
        <v>118.624</v>
      </c>
      <c r="S2">
        <f t="array" ref="S2:T6">LOGEST(R2:R4,Q2:Q4,TRUE, TRUE)</f>
        <v>1.3952787426360735</v>
      </c>
      <c r="T2">
        <v>1.8760569403308973E-287</v>
      </c>
      <c r="U2" s="8">
        <v>1998</v>
      </c>
      <c r="V2" s="10">
        <v>118.624</v>
      </c>
      <c r="W2">
        <f t="array" ref="W2:X6">LOGEST(V2:V4,U2:U4,TRUE, TRUE)</f>
        <v>1.682902008909984</v>
      </c>
      <c r="X2">
        <v>0</v>
      </c>
    </row>
    <row r="3" spans="1:24" x14ac:dyDescent="0.25">
      <c r="B3">
        <v>0.39797820129909639</v>
      </c>
      <c r="C3" s="17">
        <v>0.93361402170301822</v>
      </c>
      <c r="D3">
        <v>14.063421910067188</v>
      </c>
      <c r="E3" s="8">
        <v>2000</v>
      </c>
      <c r="F3" s="10">
        <v>876.52</v>
      </c>
      <c r="G3">
        <v>0.16038887505278684</v>
      </c>
      <c r="H3">
        <v>320.93833936646479</v>
      </c>
      <c r="I3" s="8">
        <v>2002</v>
      </c>
      <c r="J3" s="10">
        <v>951.49800000000005</v>
      </c>
      <c r="K3">
        <v>1.4602761465246116E-2</v>
      </c>
      <c r="L3">
        <v>29.234738178869968</v>
      </c>
      <c r="M3" s="8">
        <v>2002</v>
      </c>
      <c r="N3" s="10">
        <v>951.49800000000005</v>
      </c>
      <c r="O3">
        <v>0.10612404176086035</v>
      </c>
      <c r="P3">
        <v>212.38974721586592</v>
      </c>
      <c r="Q3" s="8">
        <v>2000</v>
      </c>
      <c r="R3" s="10">
        <v>876.52</v>
      </c>
      <c r="S3">
        <v>0.23102306254846572</v>
      </c>
      <c r="T3">
        <v>462.20049972128271</v>
      </c>
      <c r="U3" s="8">
        <v>2000</v>
      </c>
      <c r="V3" s="10">
        <v>876.52</v>
      </c>
      <c r="W3">
        <v>0.27682828703916623</v>
      </c>
      <c r="X3">
        <v>553.65675863049307</v>
      </c>
    </row>
    <row r="4" spans="1:24" ht="15.75" thickBot="1" x14ac:dyDescent="0.3">
      <c r="B4">
        <v>0.33309421082259905</v>
      </c>
      <c r="C4" s="17">
        <v>0.67520357660938557</v>
      </c>
      <c r="D4">
        <v>2.0788516374681754</v>
      </c>
      <c r="E4" s="8">
        <v>2002</v>
      </c>
      <c r="F4" s="10">
        <v>951.49800000000005</v>
      </c>
      <c r="G4">
        <v>0.69685577519391118</v>
      </c>
      <c r="H4">
        <v>0.71728085490550308</v>
      </c>
      <c r="I4" s="8">
        <v>2004</v>
      </c>
      <c r="J4" s="10">
        <v>1142.857</v>
      </c>
      <c r="K4">
        <v>0.95377540541187755</v>
      </c>
      <c r="L4">
        <v>4.1302846624500539E-2</v>
      </c>
      <c r="M4" s="8">
        <v>2004</v>
      </c>
      <c r="N4" s="10">
        <v>1142.857</v>
      </c>
      <c r="O4">
        <v>0.93361402170301822</v>
      </c>
      <c r="P4">
        <v>0.45850826434609537</v>
      </c>
      <c r="Q4" s="8">
        <v>2004</v>
      </c>
      <c r="R4" s="10">
        <v>1142.857</v>
      </c>
      <c r="S4">
        <v>0.67520357660938557</v>
      </c>
      <c r="T4">
        <v>0.99813370915244426</v>
      </c>
      <c r="U4" s="8">
        <v>2002</v>
      </c>
      <c r="V4" s="10">
        <v>951.49800000000005</v>
      </c>
      <c r="W4">
        <v>0.77951815234302035</v>
      </c>
      <c r="X4">
        <v>0.78298863595860202</v>
      </c>
    </row>
    <row r="5" spans="1:24" ht="17.25" thickTop="1" thickBot="1" x14ac:dyDescent="0.3">
      <c r="B5">
        <v>0.52051968945534377</v>
      </c>
      <c r="C5" s="17">
        <v>0.77951815234302035</v>
      </c>
      <c r="D5">
        <v>3.5355207724663842</v>
      </c>
      <c r="E5" s="8">
        <v>2004</v>
      </c>
      <c r="F5" s="10">
        <v>1142.857</v>
      </c>
      <c r="G5">
        <v>4.5975197161659027</v>
      </c>
      <c r="H5">
        <v>2</v>
      </c>
      <c r="K5" s="14">
        <v>20.633505040127591</v>
      </c>
      <c r="L5">
        <v>1</v>
      </c>
      <c r="O5" s="14">
        <v>14.063421910067188</v>
      </c>
      <c r="P5">
        <v>1</v>
      </c>
      <c r="S5" s="14">
        <v>2.0788516374681754</v>
      </c>
      <c r="T5">
        <v>1</v>
      </c>
      <c r="W5" s="14">
        <v>3.5355207724663842</v>
      </c>
      <c r="X5">
        <v>1</v>
      </c>
    </row>
    <row r="6" spans="1:24" ht="15.75" thickTop="1" x14ac:dyDescent="0.25">
      <c r="A6" t="s">
        <v>36</v>
      </c>
      <c r="B6" s="7">
        <f>AVERAGE(B2:B5)</f>
        <v>0.32948096442422536</v>
      </c>
      <c r="C6" s="7">
        <f>AVERAGE(C2:C5)</f>
        <v>0.83552778901682534</v>
      </c>
      <c r="D6" s="7">
        <f>AVERAGE(D2:D5)</f>
        <v>10.077824840032335</v>
      </c>
      <c r="E6" s="7">
        <f>AVERAGE(E2:E5)</f>
        <v>2001</v>
      </c>
      <c r="F6" s="7">
        <f>AVERAGE(F2:F5)</f>
        <v>772.37474999999995</v>
      </c>
      <c r="G6">
        <v>2.3653863083883979</v>
      </c>
      <c r="H6">
        <v>1.0289836496279388</v>
      </c>
      <c r="K6">
        <v>3.5199214959559001E-2</v>
      </c>
      <c r="L6">
        <v>1.7059251392870156E-3</v>
      </c>
      <c r="O6">
        <v>2.9565507759062615</v>
      </c>
      <c r="P6">
        <v>0.21022982847366886</v>
      </c>
      <c r="S6">
        <v>2.0710993946258922</v>
      </c>
      <c r="T6">
        <v>0.99627090134641616</v>
      </c>
      <c r="W6">
        <v>2.1675259768855009</v>
      </c>
      <c r="X6">
        <v>0.61307120404031223</v>
      </c>
    </row>
    <row r="7" spans="1:24" x14ac:dyDescent="0.25">
      <c r="A7" t="s">
        <v>37</v>
      </c>
      <c r="B7" s="7">
        <f>STDEV(B2:B5)</f>
        <v>0.19187515672241665</v>
      </c>
      <c r="C7" s="7">
        <f>STDEV(C2:C5)</f>
        <v>0.13221742233921571</v>
      </c>
      <c r="D7" s="7">
        <f>STDEV(D2:D5)</f>
        <v>8.8335097460217398</v>
      </c>
      <c r="E7" s="7">
        <f>STDEV(E2:E5)</f>
        <v>2.5819888974716112</v>
      </c>
      <c r="F7" s="7">
        <f>STDEV(F2:F5)</f>
        <v>450.02907775637129</v>
      </c>
      <c r="G7" t="s">
        <v>17</v>
      </c>
      <c r="H7">
        <f>TINV(0.0455,H5)</f>
        <v>4.5265507600819905</v>
      </c>
      <c r="K7" t="s">
        <v>17</v>
      </c>
      <c r="L7">
        <f>TINV(0.0455,L5)</f>
        <v>13.96781148750258</v>
      </c>
      <c r="O7" t="s">
        <v>17</v>
      </c>
      <c r="P7">
        <f>TINV(0.0455,P5)</f>
        <v>13.96781148750258</v>
      </c>
      <c r="S7" t="s">
        <v>17</v>
      </c>
      <c r="T7">
        <f>TINV(0.0455,T5)</f>
        <v>13.96781148750258</v>
      </c>
    </row>
    <row r="8" spans="1:24" x14ac:dyDescent="0.25">
      <c r="A8" t="s">
        <v>38</v>
      </c>
      <c r="B8" s="7">
        <f>MIN(B2:B5)</f>
        <v>6.6331756119862251E-2</v>
      </c>
      <c r="C8" s="7">
        <f>MIN(C2:C5)</f>
        <v>0.67520357660938557</v>
      </c>
      <c r="D8" s="7">
        <f>MIN(D2:D5)</f>
        <v>2.0788516374681754</v>
      </c>
      <c r="E8" s="7">
        <f>MIN(E2:E5)</f>
        <v>1998</v>
      </c>
      <c r="F8" s="7">
        <f>MIN(F2:F5)</f>
        <v>118.624</v>
      </c>
      <c r="G8" t="s">
        <v>18</v>
      </c>
      <c r="H8">
        <f>H7*G3</f>
        <v>0.7260083842788877</v>
      </c>
      <c r="K8" t="s">
        <v>18</v>
      </c>
      <c r="L8">
        <f>L7*K3</f>
        <v>0.2039686193435247</v>
      </c>
      <c r="O8" t="s">
        <v>18</v>
      </c>
      <c r="P8">
        <f>P7*O3</f>
        <v>1.4823206096075487</v>
      </c>
      <c r="S8" t="s">
        <v>18</v>
      </c>
      <c r="T8">
        <f>T7*S3</f>
        <v>3.2268865869424865</v>
      </c>
    </row>
    <row r="9" spans="1:24" x14ac:dyDescent="0.25">
      <c r="A9" t="s">
        <v>39</v>
      </c>
      <c r="B9" s="7">
        <f>MAX(B2:B5)</f>
        <v>0.52051968945534377</v>
      </c>
      <c r="C9" s="7">
        <f>MAX(C2:C5)</f>
        <v>0.95377540541187755</v>
      </c>
      <c r="D9" s="7">
        <f>MAX(D2:D5)</f>
        <v>20.633505040127591</v>
      </c>
      <c r="E9" s="7">
        <f>MAX(E2:E5)</f>
        <v>2004</v>
      </c>
      <c r="F9" s="7">
        <f>MAX(F2:F5)</f>
        <v>1142.857</v>
      </c>
      <c r="G9" t="s">
        <v>19</v>
      </c>
      <c r="H9">
        <f>G2+H8</f>
        <v>2.1364502864429755</v>
      </c>
      <c r="K9" t="s">
        <v>19</v>
      </c>
      <c r="L9">
        <f>K2+L8</f>
        <v>1.2725497860524897</v>
      </c>
      <c r="O9" t="s">
        <v>19</v>
      </c>
      <c r="P9">
        <f>O2+P8</f>
        <v>2.9711321850028609</v>
      </c>
      <c r="S9" t="s">
        <v>19</v>
      </c>
      <c r="T9">
        <f>S2+T8</f>
        <v>4.6221653295785599</v>
      </c>
    </row>
    <row r="10" spans="1:24" x14ac:dyDescent="0.25">
      <c r="A10" t="s">
        <v>40</v>
      </c>
      <c r="B10" s="7">
        <f>ABS(B9-B8)</f>
        <v>0.45418793333548152</v>
      </c>
      <c r="C10" s="7">
        <f>ABS(C9-C8)</f>
        <v>0.27857182880249198</v>
      </c>
      <c r="D10" s="7">
        <f>ABS(D9-D8)</f>
        <v>18.554653402659415</v>
      </c>
      <c r="E10" s="7">
        <f>ABS(E9-E8)</f>
        <v>6</v>
      </c>
      <c r="F10" s="7">
        <f>ABS(F9-F8)</f>
        <v>1024.2329999999999</v>
      </c>
      <c r="G10" t="s">
        <v>20</v>
      </c>
      <c r="H10">
        <f>G2-H8</f>
        <v>0.68443351788520002</v>
      </c>
      <c r="K10" t="s">
        <v>20</v>
      </c>
      <c r="L10">
        <f>K2-L8</f>
        <v>0.86461254736544035</v>
      </c>
      <c r="O10" t="s">
        <v>20</v>
      </c>
      <c r="P10">
        <f>O2-P8</f>
        <v>6.4909657877632032E-3</v>
      </c>
      <c r="S10" t="s">
        <v>20</v>
      </c>
      <c r="T10">
        <f>S2-T8</f>
        <v>-1.831607844306413</v>
      </c>
    </row>
    <row r="11" spans="1:24" x14ac:dyDescent="0.25">
      <c r="A11" t="s">
        <v>41</v>
      </c>
      <c r="B11" s="7">
        <f>COUNT(B2:B5)</f>
        <v>4</v>
      </c>
      <c r="G11" t="s">
        <v>21</v>
      </c>
      <c r="H11" s="18">
        <f>LN(G2)</f>
        <v>0.34390306107887425</v>
      </c>
      <c r="K11" t="s">
        <v>21</v>
      </c>
      <c r="L11" s="18">
        <f>LN(K2)</f>
        <v>6.6331756119862251E-2</v>
      </c>
      <c r="O11" t="s">
        <v>21</v>
      </c>
      <c r="P11" s="18">
        <f>LN(O2)</f>
        <v>0.39797820129909639</v>
      </c>
      <c r="S11" t="s">
        <v>21</v>
      </c>
      <c r="T11" s="18">
        <f>LN(S2)</f>
        <v>0.33309421082259905</v>
      </c>
    </row>
    <row r="12" spans="1:24" x14ac:dyDescent="0.25">
      <c r="G12" t="s">
        <v>22</v>
      </c>
      <c r="H12" s="18">
        <f>LN(H9)</f>
        <v>0.75914570714082952</v>
      </c>
      <c r="K12" t="s">
        <v>22</v>
      </c>
      <c r="L12" s="18">
        <f>LN(L9)</f>
        <v>0.24102259327639963</v>
      </c>
      <c r="O12" t="s">
        <v>22</v>
      </c>
      <c r="P12" s="18">
        <f>LN(P9)</f>
        <v>1.0889430872453232</v>
      </c>
      <c r="S12" t="s">
        <v>22</v>
      </c>
      <c r="T12" s="18">
        <f>LN(T9)</f>
        <v>1.5308632813506096</v>
      </c>
    </row>
    <row r="13" spans="1:24" x14ac:dyDescent="0.25">
      <c r="G13" t="s">
        <v>23</v>
      </c>
      <c r="H13" s="18">
        <f>LN(H10)</f>
        <v>-0.37916376404698526</v>
      </c>
      <c r="K13" t="s">
        <v>23</v>
      </c>
      <c r="L13" s="18">
        <f>LN(L10)</f>
        <v>-0.14547379451821535</v>
      </c>
      <c r="O13" t="s">
        <v>23</v>
      </c>
      <c r="P13" s="18">
        <f>LN(P10)</f>
        <v>-5.0373439476636603</v>
      </c>
      <c r="S13" t="s">
        <v>23</v>
      </c>
      <c r="T13" s="18" t="e">
        <f>LN(T10)</f>
        <v>#NUM!</v>
      </c>
    </row>
    <row r="14" spans="1:24" x14ac:dyDescent="0.25">
      <c r="G14" t="s">
        <v>24</v>
      </c>
      <c r="H14" s="18">
        <f>H12-H11</f>
        <v>0.41524264606195527</v>
      </c>
      <c r="K14" t="s">
        <v>24</v>
      </c>
      <c r="L14" s="18">
        <f>L12-L11</f>
        <v>0.17469083715653738</v>
      </c>
      <c r="O14" t="s">
        <v>24</v>
      </c>
      <c r="P14" s="18">
        <f>P12-P11</f>
        <v>0.69096488594622674</v>
      </c>
      <c r="S14" t="s">
        <v>24</v>
      </c>
      <c r="T14" s="18">
        <f>T12-T11</f>
        <v>1.1977690705280106</v>
      </c>
    </row>
    <row r="15" spans="1:24" x14ac:dyDescent="0.25">
      <c r="G15" t="s">
        <v>25</v>
      </c>
      <c r="H15" s="18">
        <f>H11-H13</f>
        <v>0.72306682512585951</v>
      </c>
      <c r="K15" t="s">
        <v>25</v>
      </c>
      <c r="L15" s="18">
        <f>L11-L13</f>
        <v>0.2118055506380776</v>
      </c>
      <c r="O15" t="s">
        <v>25</v>
      </c>
      <c r="P15" s="18">
        <f>P11-P13</f>
        <v>5.435322148962757</v>
      </c>
      <c r="S15" t="s">
        <v>25</v>
      </c>
      <c r="T15" s="18" t="e">
        <f>T11-T13</f>
        <v>#NUM!</v>
      </c>
    </row>
    <row r="16" spans="1:24" x14ac:dyDescent="0.25">
      <c r="G16" t="s">
        <v>26</v>
      </c>
      <c r="H16" s="19">
        <f>AVERAGE(H14:H15)</f>
        <v>0.56915473559390739</v>
      </c>
      <c r="K16" t="s">
        <v>26</v>
      </c>
      <c r="L16" s="19">
        <f>AVERAGE(L14:L15)</f>
        <v>0.19324819389730749</v>
      </c>
      <c r="O16" t="s">
        <v>26</v>
      </c>
      <c r="P16" s="19">
        <f>AVERAGE(P14:P15)</f>
        <v>3.0631435174544919</v>
      </c>
      <c r="S16" t="s">
        <v>26</v>
      </c>
      <c r="T16" s="19" t="e">
        <f>AVERAGE(T14:T15)</f>
        <v>#NUM!</v>
      </c>
    </row>
    <row r="17" spans="7:20" x14ac:dyDescent="0.25">
      <c r="G17" t="s">
        <v>27</v>
      </c>
      <c r="H17">
        <f>TINV(0.3173,H5)</f>
        <v>1.3213154624456929</v>
      </c>
      <c r="K17" t="s">
        <v>27</v>
      </c>
      <c r="L17">
        <f>TINV(0.3173,L5)</f>
        <v>1.8374094294905463</v>
      </c>
      <c r="O17" t="s">
        <v>27</v>
      </c>
      <c r="P17">
        <f>TINV(0.3173,P5)</f>
        <v>1.8374094294905463</v>
      </c>
      <c r="S17" t="s">
        <v>27</v>
      </c>
      <c r="T17">
        <f>TINV(0.3173,T5)</f>
        <v>1.8374094294905463</v>
      </c>
    </row>
    <row r="18" spans="7:20" x14ac:dyDescent="0.25">
      <c r="G18" t="s">
        <v>28</v>
      </c>
      <c r="H18">
        <f>H17*G3</f>
        <v>0.21192430061151751</v>
      </c>
      <c r="K18" t="s">
        <v>28</v>
      </c>
      <c r="L18">
        <f>L17*K3</f>
        <v>2.6831251612844401E-2</v>
      </c>
      <c r="O18" t="s">
        <v>28</v>
      </c>
      <c r="P18">
        <f>P17*O3</f>
        <v>0.19499331502705333</v>
      </c>
      <c r="S18" t="s">
        <v>28</v>
      </c>
      <c r="T18">
        <f>T17*S3</f>
        <v>0.42448395355633517</v>
      </c>
    </row>
    <row r="19" spans="7:20" x14ac:dyDescent="0.25">
      <c r="G19" t="s">
        <v>29</v>
      </c>
      <c r="H19">
        <f>G2+H18</f>
        <v>1.6223662027756052</v>
      </c>
      <c r="K19" t="s">
        <v>29</v>
      </c>
      <c r="L19">
        <f>K2+L18</f>
        <v>1.0954124183218095</v>
      </c>
      <c r="O19" t="s">
        <v>29</v>
      </c>
      <c r="P19">
        <f>O2+P18</f>
        <v>1.6838048904223653</v>
      </c>
      <c r="S19" t="s">
        <v>29</v>
      </c>
      <c r="T19">
        <f>S2+T18</f>
        <v>1.8197626961924087</v>
      </c>
    </row>
    <row r="20" spans="7:20" x14ac:dyDescent="0.25">
      <c r="G20" t="s">
        <v>30</v>
      </c>
      <c r="H20">
        <f>G2-H18</f>
        <v>1.1985176015525703</v>
      </c>
      <c r="K20" t="s">
        <v>30</v>
      </c>
      <c r="L20">
        <f>K2-L18</f>
        <v>1.0417499150961207</v>
      </c>
      <c r="O20" t="s">
        <v>30</v>
      </c>
      <c r="P20">
        <f>O2-P18</f>
        <v>1.2938182603682586</v>
      </c>
      <c r="S20" t="s">
        <v>30</v>
      </c>
      <c r="T20">
        <f>S2-T18</f>
        <v>0.97079478907973837</v>
      </c>
    </row>
    <row r="21" spans="7:20" x14ac:dyDescent="0.25">
      <c r="G21" t="s">
        <v>21</v>
      </c>
      <c r="H21" s="18">
        <f>LN(G2)</f>
        <v>0.34390306107887425</v>
      </c>
      <c r="K21" t="s">
        <v>21</v>
      </c>
      <c r="L21" s="18">
        <f>LN(K2)</f>
        <v>6.6331756119862251E-2</v>
      </c>
      <c r="O21" t="s">
        <v>21</v>
      </c>
      <c r="P21" s="18">
        <f>LN(O2)</f>
        <v>0.39797820129909639</v>
      </c>
      <c r="S21" t="s">
        <v>21</v>
      </c>
      <c r="T21" s="18">
        <f>LN(S2)</f>
        <v>0.33309421082259905</v>
      </c>
    </row>
    <row r="22" spans="7:20" x14ac:dyDescent="0.25">
      <c r="G22" t="s">
        <v>31</v>
      </c>
      <c r="H22" s="18">
        <f>LN(H19)</f>
        <v>0.4838857025752144</v>
      </c>
      <c r="K22" t="s">
        <v>31</v>
      </c>
      <c r="L22" s="18">
        <f>LN(L19)</f>
        <v>9.113093009508845E-2</v>
      </c>
      <c r="O22" t="s">
        <v>31</v>
      </c>
      <c r="P22" s="18">
        <f>LN(P19)</f>
        <v>0.52105604831343477</v>
      </c>
      <c r="S22" t="s">
        <v>31</v>
      </c>
      <c r="T22" s="18">
        <f>LN(T19)</f>
        <v>0.5987061058801505</v>
      </c>
    </row>
    <row r="23" spans="7:20" x14ac:dyDescent="0.25">
      <c r="G23" t="s">
        <v>32</v>
      </c>
      <c r="H23" s="18">
        <f>LN(H20)</f>
        <v>0.18108546110283225</v>
      </c>
      <c r="K23" t="s">
        <v>32</v>
      </c>
      <c r="L23" s="18">
        <f>LN(L20)</f>
        <v>4.0901909819218429E-2</v>
      </c>
      <c r="O23" t="s">
        <v>32</v>
      </c>
      <c r="P23" s="18">
        <f>LN(P20)</f>
        <v>0.25759773827699728</v>
      </c>
      <c r="S23" t="s">
        <v>32</v>
      </c>
      <c r="T23" s="18">
        <f>LN(T20)</f>
        <v>-2.9640172799907969E-2</v>
      </c>
    </row>
    <row r="24" spans="7:20" x14ac:dyDescent="0.25">
      <c r="G24" t="s">
        <v>33</v>
      </c>
      <c r="H24" s="18">
        <f>H22-H21</f>
        <v>0.13998264149634015</v>
      </c>
      <c r="K24" t="s">
        <v>33</v>
      </c>
      <c r="L24" s="18">
        <f>L22-L21</f>
        <v>2.4799173975226199E-2</v>
      </c>
      <c r="O24" t="s">
        <v>33</v>
      </c>
      <c r="P24" s="18">
        <f>P22-P21</f>
        <v>0.12307784701433838</v>
      </c>
      <c r="S24" t="s">
        <v>33</v>
      </c>
      <c r="T24" s="18">
        <f>T22-T21</f>
        <v>0.26561189505755145</v>
      </c>
    </row>
    <row r="25" spans="7:20" x14ac:dyDescent="0.25">
      <c r="G25" t="s">
        <v>34</v>
      </c>
      <c r="H25" s="18">
        <f>H21-H23</f>
        <v>0.162817599976042</v>
      </c>
      <c r="K25" t="s">
        <v>34</v>
      </c>
      <c r="L25" s="18">
        <f>L21-L23</f>
        <v>2.5429846300643821E-2</v>
      </c>
      <c r="O25" t="s">
        <v>34</v>
      </c>
      <c r="P25" s="18">
        <f>P21-P23</f>
        <v>0.14038046302209911</v>
      </c>
      <c r="S25" t="s">
        <v>34</v>
      </c>
      <c r="T25" s="18">
        <f>T21-T23</f>
        <v>0.36273438362250704</v>
      </c>
    </row>
    <row r="26" spans="7:20" x14ac:dyDescent="0.25">
      <c r="G26" t="s">
        <v>35</v>
      </c>
      <c r="H26" s="19">
        <f>AVERAGE(H24:H25)</f>
        <v>0.15140012073619108</v>
      </c>
      <c r="K26" t="s">
        <v>35</v>
      </c>
      <c r="L26" s="19">
        <f>AVERAGE(L24:L25)</f>
        <v>2.511451013793501E-2</v>
      </c>
      <c r="O26" t="s">
        <v>35</v>
      </c>
      <c r="P26" s="19">
        <f>AVERAGE(P24:P25)</f>
        <v>0.13172915501821875</v>
      </c>
      <c r="S26" t="s">
        <v>35</v>
      </c>
      <c r="T26" s="19">
        <f>AVERAGE(T24:T25)</f>
        <v>0.31417313934002922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defaultColWidth="11.42578125" defaultRowHeight="15" x14ac:dyDescent="0.25"/>
  <sheetData>
    <row r="1" spans="1:24" ht="21" thickTop="1" thickBot="1" x14ac:dyDescent="0.3">
      <c r="B1" s="7" t="s">
        <v>14</v>
      </c>
      <c r="C1" s="7" t="s">
        <v>15</v>
      </c>
      <c r="D1" s="7" t="s">
        <v>16</v>
      </c>
      <c r="E1" s="20" t="s">
        <v>9</v>
      </c>
      <c r="F1" s="21" t="s">
        <v>10</v>
      </c>
      <c r="G1" s="15">
        <f>LN(G2)</f>
        <v>0.34390306107887425</v>
      </c>
      <c r="H1" s="16">
        <f>G4</f>
        <v>0.69685577519391118</v>
      </c>
      <c r="I1" s="11" t="s">
        <v>9</v>
      </c>
      <c r="J1" s="9" t="s">
        <v>10</v>
      </c>
      <c r="K1" s="15">
        <f>LN(K2)</f>
        <v>6.6331756119862251E-2</v>
      </c>
      <c r="L1" s="16">
        <f>K4</f>
        <v>0.95377540541187755</v>
      </c>
      <c r="M1" s="11" t="s">
        <v>9</v>
      </c>
      <c r="N1" s="9" t="s">
        <v>10</v>
      </c>
      <c r="O1" s="15">
        <f>LN(O2)</f>
        <v>0.39797820129909639</v>
      </c>
      <c r="P1" s="16">
        <f>O4</f>
        <v>0.93361402170301822</v>
      </c>
      <c r="Q1" s="11" t="s">
        <v>9</v>
      </c>
      <c r="R1" s="9" t="s">
        <v>10</v>
      </c>
      <c r="S1" s="15">
        <f>LN(S2)</f>
        <v>0.33309421082259905</v>
      </c>
      <c r="T1" s="16">
        <f>S4</f>
        <v>0.67520357660938557</v>
      </c>
      <c r="U1" s="11" t="s">
        <v>9</v>
      </c>
      <c r="V1" s="9" t="s">
        <v>10</v>
      </c>
      <c r="W1" s="15">
        <f>LN(W2)</f>
        <v>0.52051968945534377</v>
      </c>
      <c r="X1" s="16">
        <f>W4</f>
        <v>0.77951815234302035</v>
      </c>
    </row>
    <row r="2" spans="1:24" ht="15.75" thickTop="1" x14ac:dyDescent="0.25">
      <c r="B2">
        <v>6.6331756119862251E-2</v>
      </c>
      <c r="C2" s="17">
        <v>0.95377540541187755</v>
      </c>
      <c r="D2">
        <v>20.633505040127591</v>
      </c>
      <c r="E2" s="8">
        <v>1998</v>
      </c>
      <c r="F2" s="10">
        <v>118.624</v>
      </c>
      <c r="G2">
        <f t="array" ref="G2:H6">LOGEST(F2:F5,E2:E5,TRUE, TRUE)</f>
        <v>1.4104419021640877</v>
      </c>
      <c r="H2">
        <v>8.0089368187349072E-297</v>
      </c>
      <c r="I2" s="8">
        <v>2000</v>
      </c>
      <c r="J2" s="10">
        <v>876.52</v>
      </c>
      <c r="K2">
        <f t="array" ref="K2:L6">LOGEST(J2:J4,I2:I4,TRUE, TRUE)</f>
        <v>1.0685811667089651</v>
      </c>
      <c r="L2">
        <v>2.0912575436347668E-55</v>
      </c>
      <c r="M2" s="8">
        <v>1998</v>
      </c>
      <c r="N2" s="10">
        <v>118.624</v>
      </c>
      <c r="O2">
        <f t="array" ref="O2:P6">LOGEST(N2:N4,M2:M4,TRUE, TRUE)</f>
        <v>1.4888115753953119</v>
      </c>
      <c r="P2">
        <v>0</v>
      </c>
      <c r="Q2" s="8">
        <v>1998</v>
      </c>
      <c r="R2" s="10">
        <v>118.624</v>
      </c>
      <c r="S2">
        <f t="array" ref="S2:T6">LOGEST(R2:R4,Q2:Q4,TRUE, TRUE)</f>
        <v>1.3952787426360735</v>
      </c>
      <c r="T2">
        <v>1.8760569403308973E-287</v>
      </c>
      <c r="U2" s="8">
        <v>1998</v>
      </c>
      <c r="V2" s="10">
        <v>118.624</v>
      </c>
      <c r="W2">
        <f t="array" ref="W2:X6">LOGEST(V2:V4,U2:U4,TRUE, TRUE)</f>
        <v>1.682902008909984</v>
      </c>
      <c r="X2">
        <v>0</v>
      </c>
    </row>
    <row r="3" spans="1:24" x14ac:dyDescent="0.25">
      <c r="B3">
        <v>0.39797820129909639</v>
      </c>
      <c r="C3" s="17">
        <v>0.93361402170301822</v>
      </c>
      <c r="D3">
        <v>14.063421910067188</v>
      </c>
      <c r="E3" s="8">
        <v>2000</v>
      </c>
      <c r="F3" s="10">
        <v>876.52</v>
      </c>
      <c r="G3">
        <v>0.16038887505278684</v>
      </c>
      <c r="H3">
        <v>320.93833936646479</v>
      </c>
      <c r="I3" s="8">
        <v>2002</v>
      </c>
      <c r="J3" s="10">
        <v>951.49800000000005</v>
      </c>
      <c r="K3">
        <v>1.4602761465246116E-2</v>
      </c>
      <c r="L3">
        <v>29.234738178869968</v>
      </c>
      <c r="M3" s="8">
        <v>2002</v>
      </c>
      <c r="N3" s="10">
        <v>951.49800000000005</v>
      </c>
      <c r="O3">
        <v>0.10612404176086035</v>
      </c>
      <c r="P3">
        <v>212.38974721586592</v>
      </c>
      <c r="Q3" s="8">
        <v>2000</v>
      </c>
      <c r="R3" s="10">
        <v>876.52</v>
      </c>
      <c r="S3">
        <v>0.23102306254846572</v>
      </c>
      <c r="T3">
        <v>462.20049972128271</v>
      </c>
      <c r="U3" s="8">
        <v>2000</v>
      </c>
      <c r="V3" s="10">
        <v>876.52</v>
      </c>
      <c r="W3">
        <v>0.27682828703916623</v>
      </c>
      <c r="X3">
        <v>553.65675863049307</v>
      </c>
    </row>
    <row r="4" spans="1:24" ht="15.75" thickBot="1" x14ac:dyDescent="0.3">
      <c r="B4">
        <v>0.33309421082259905</v>
      </c>
      <c r="C4" s="17">
        <v>0.67520357660938557</v>
      </c>
      <c r="D4">
        <v>2.0788516374681754</v>
      </c>
      <c r="E4" s="8">
        <v>2002</v>
      </c>
      <c r="F4" s="10">
        <v>951.49800000000005</v>
      </c>
      <c r="G4">
        <v>0.69685577519391118</v>
      </c>
      <c r="H4">
        <v>0.71728085490550308</v>
      </c>
      <c r="I4" s="8">
        <v>2004</v>
      </c>
      <c r="J4" s="10">
        <v>1142.857</v>
      </c>
      <c r="K4">
        <v>0.95377540541187755</v>
      </c>
      <c r="L4">
        <v>4.1302846624500539E-2</v>
      </c>
      <c r="M4" s="8">
        <v>2004</v>
      </c>
      <c r="N4" s="10">
        <v>1142.857</v>
      </c>
      <c r="O4">
        <v>0.93361402170301822</v>
      </c>
      <c r="P4">
        <v>0.45850826434609537</v>
      </c>
      <c r="Q4" s="8">
        <v>2004</v>
      </c>
      <c r="R4" s="10">
        <v>1142.857</v>
      </c>
      <c r="S4">
        <v>0.67520357660938557</v>
      </c>
      <c r="T4">
        <v>0.99813370915244426</v>
      </c>
      <c r="U4" s="8">
        <v>2002</v>
      </c>
      <c r="V4" s="10">
        <v>951.49800000000005</v>
      </c>
      <c r="W4">
        <v>0.77951815234302035</v>
      </c>
      <c r="X4">
        <v>0.78298863595860202</v>
      </c>
    </row>
    <row r="5" spans="1:24" ht="17.25" thickTop="1" thickBot="1" x14ac:dyDescent="0.3">
      <c r="B5">
        <v>0.52051968945534377</v>
      </c>
      <c r="C5" s="17">
        <v>0.77951815234302035</v>
      </c>
      <c r="D5">
        <v>3.5355207724663842</v>
      </c>
      <c r="E5" s="8">
        <v>2004</v>
      </c>
      <c r="F5" s="10">
        <v>1142.857</v>
      </c>
      <c r="G5">
        <v>4.5975197161659027</v>
      </c>
      <c r="H5">
        <v>2</v>
      </c>
      <c r="K5" s="14">
        <v>20.633505040127591</v>
      </c>
      <c r="L5">
        <v>1</v>
      </c>
      <c r="O5" s="14">
        <v>14.063421910067188</v>
      </c>
      <c r="P5">
        <v>1</v>
      </c>
      <c r="S5" s="14">
        <v>2.0788516374681754</v>
      </c>
      <c r="T5">
        <v>1</v>
      </c>
      <c r="W5" s="14">
        <v>3.5355207724663842</v>
      </c>
      <c r="X5">
        <v>1</v>
      </c>
    </row>
    <row r="6" spans="1:24" ht="15.75" thickTop="1" x14ac:dyDescent="0.25">
      <c r="A6" t="s">
        <v>36</v>
      </c>
      <c r="B6" s="7">
        <f>AVERAGE(B2:B5)</f>
        <v>0.32948096442422536</v>
      </c>
      <c r="C6" s="7">
        <f>AVERAGE(C2:C5)</f>
        <v>0.83552778901682534</v>
      </c>
      <c r="D6" s="7">
        <f>AVERAGE(D2:D5)</f>
        <v>10.077824840032335</v>
      </c>
      <c r="E6" s="7">
        <f>AVERAGE(E2:E5)</f>
        <v>2001</v>
      </c>
      <c r="F6" s="7">
        <f>AVERAGE(F2:F5)</f>
        <v>772.37474999999995</v>
      </c>
      <c r="G6">
        <v>2.3653863083883979</v>
      </c>
      <c r="H6">
        <v>1.0289836496279388</v>
      </c>
      <c r="K6">
        <v>3.5199214959559001E-2</v>
      </c>
      <c r="L6">
        <v>1.7059251392870156E-3</v>
      </c>
      <c r="O6">
        <v>2.9565507759062615</v>
      </c>
      <c r="P6">
        <v>0.21022982847366886</v>
      </c>
      <c r="S6">
        <v>2.0710993946258922</v>
      </c>
      <c r="T6">
        <v>0.99627090134641616</v>
      </c>
      <c r="W6">
        <v>2.1675259768855009</v>
      </c>
      <c r="X6">
        <v>0.61307120404031223</v>
      </c>
    </row>
    <row r="7" spans="1:24" x14ac:dyDescent="0.25">
      <c r="A7" t="s">
        <v>37</v>
      </c>
      <c r="B7" s="7">
        <f>STDEV(B2:B5)</f>
        <v>0.19187515672241665</v>
      </c>
      <c r="C7" s="7">
        <f>STDEV(C2:C5)</f>
        <v>0.13221742233921571</v>
      </c>
      <c r="D7" s="7">
        <f>STDEV(D2:D5)</f>
        <v>8.8335097460217398</v>
      </c>
      <c r="E7" s="7">
        <f>STDEV(E2:E5)</f>
        <v>2.5819888974716112</v>
      </c>
      <c r="F7" s="7">
        <f>STDEV(F2:F5)</f>
        <v>450.02907775637129</v>
      </c>
      <c r="G7" t="s">
        <v>17</v>
      </c>
      <c r="H7">
        <f>TINV(0.0455,H5)</f>
        <v>4.5265507600819905</v>
      </c>
      <c r="K7" t="s">
        <v>17</v>
      </c>
      <c r="L7">
        <f>TINV(0.0455,L5)</f>
        <v>13.96781148750258</v>
      </c>
      <c r="O7" t="s">
        <v>17</v>
      </c>
      <c r="P7">
        <f>TINV(0.0455,P5)</f>
        <v>13.96781148750258</v>
      </c>
      <c r="S7" t="s">
        <v>17</v>
      </c>
      <c r="T7">
        <f>TINV(0.0455,T5)</f>
        <v>13.96781148750258</v>
      </c>
    </row>
    <row r="8" spans="1:24" x14ac:dyDescent="0.25">
      <c r="A8" t="s">
        <v>38</v>
      </c>
      <c r="B8" s="7">
        <f>MIN(B2:B5)</f>
        <v>6.6331756119862251E-2</v>
      </c>
      <c r="C8" s="7">
        <f>MIN(C2:C5)</f>
        <v>0.67520357660938557</v>
      </c>
      <c r="D8" s="7">
        <f>MIN(D2:D5)</f>
        <v>2.0788516374681754</v>
      </c>
      <c r="E8" s="7">
        <f>MIN(E2:E5)</f>
        <v>1998</v>
      </c>
      <c r="F8" s="7">
        <f>MIN(F2:F5)</f>
        <v>118.624</v>
      </c>
      <c r="G8" t="s">
        <v>18</v>
      </c>
      <c r="H8">
        <f>H7*G3</f>
        <v>0.7260083842788877</v>
      </c>
      <c r="K8" t="s">
        <v>18</v>
      </c>
      <c r="L8">
        <f>L7*K3</f>
        <v>0.2039686193435247</v>
      </c>
      <c r="O8" t="s">
        <v>18</v>
      </c>
      <c r="P8">
        <f>P7*O3</f>
        <v>1.4823206096075487</v>
      </c>
      <c r="S8" t="s">
        <v>18</v>
      </c>
      <c r="T8">
        <f>T7*S3</f>
        <v>3.2268865869424865</v>
      </c>
    </row>
    <row r="9" spans="1:24" x14ac:dyDescent="0.25">
      <c r="A9" t="s">
        <v>39</v>
      </c>
      <c r="B9" s="7">
        <f>MAX(B2:B5)</f>
        <v>0.52051968945534377</v>
      </c>
      <c r="C9" s="7">
        <f>MAX(C2:C5)</f>
        <v>0.95377540541187755</v>
      </c>
      <c r="D9" s="7">
        <f>MAX(D2:D5)</f>
        <v>20.633505040127591</v>
      </c>
      <c r="E9" s="7">
        <f>MAX(E2:E5)</f>
        <v>2004</v>
      </c>
      <c r="F9" s="7">
        <f>MAX(F2:F5)</f>
        <v>1142.857</v>
      </c>
      <c r="G9" t="s">
        <v>19</v>
      </c>
      <c r="H9">
        <f>G2+H8</f>
        <v>2.1364502864429755</v>
      </c>
      <c r="K9" t="s">
        <v>19</v>
      </c>
      <c r="L9">
        <f>K2+L8</f>
        <v>1.2725497860524897</v>
      </c>
      <c r="O9" t="s">
        <v>19</v>
      </c>
      <c r="P9">
        <f>O2+P8</f>
        <v>2.9711321850028609</v>
      </c>
      <c r="S9" t="s">
        <v>19</v>
      </c>
      <c r="T9">
        <f>S2+T8</f>
        <v>4.6221653295785599</v>
      </c>
    </row>
    <row r="10" spans="1:24" x14ac:dyDescent="0.25">
      <c r="A10" t="s">
        <v>40</v>
      </c>
      <c r="B10" s="7">
        <f>ABS(B9-B8)</f>
        <v>0.45418793333548152</v>
      </c>
      <c r="C10" s="7">
        <f>ABS(C9-C8)</f>
        <v>0.27857182880249198</v>
      </c>
      <c r="D10" s="7">
        <f>ABS(D9-D8)</f>
        <v>18.554653402659415</v>
      </c>
      <c r="E10" s="7">
        <f>ABS(E9-E8)</f>
        <v>6</v>
      </c>
      <c r="F10" s="7">
        <f>ABS(F9-F8)</f>
        <v>1024.2329999999999</v>
      </c>
      <c r="G10" t="s">
        <v>20</v>
      </c>
      <c r="H10">
        <f>G2-H8</f>
        <v>0.68443351788520002</v>
      </c>
      <c r="K10" t="s">
        <v>20</v>
      </c>
      <c r="L10">
        <f>K2-L8</f>
        <v>0.86461254736544035</v>
      </c>
      <c r="O10" t="s">
        <v>20</v>
      </c>
      <c r="P10">
        <f>O2-P8</f>
        <v>6.4909657877632032E-3</v>
      </c>
      <c r="S10" t="s">
        <v>20</v>
      </c>
      <c r="T10">
        <f>S2-T8</f>
        <v>-1.831607844306413</v>
      </c>
    </row>
    <row r="11" spans="1:24" x14ac:dyDescent="0.25">
      <c r="A11" t="s">
        <v>41</v>
      </c>
      <c r="B11" s="7">
        <f>COUNT(B2:B5)</f>
        <v>4</v>
      </c>
      <c r="G11" t="s">
        <v>21</v>
      </c>
      <c r="H11" s="18">
        <f>LN(G2)</f>
        <v>0.34390306107887425</v>
      </c>
      <c r="K11" t="s">
        <v>21</v>
      </c>
      <c r="L11" s="18">
        <f>LN(K2)</f>
        <v>6.6331756119862251E-2</v>
      </c>
      <c r="O11" t="s">
        <v>21</v>
      </c>
      <c r="P11" s="18">
        <f>LN(O2)</f>
        <v>0.39797820129909639</v>
      </c>
      <c r="S11" t="s">
        <v>21</v>
      </c>
      <c r="T11" s="18">
        <f>LN(S2)</f>
        <v>0.33309421082259905</v>
      </c>
    </row>
    <row r="12" spans="1:24" x14ac:dyDescent="0.25">
      <c r="G12" t="s">
        <v>22</v>
      </c>
      <c r="H12" s="18">
        <f>LN(H9)</f>
        <v>0.75914570714082952</v>
      </c>
      <c r="K12" t="s">
        <v>22</v>
      </c>
      <c r="L12" s="18">
        <f>LN(L9)</f>
        <v>0.24102259327639963</v>
      </c>
      <c r="O12" t="s">
        <v>22</v>
      </c>
      <c r="P12" s="18">
        <f>LN(P9)</f>
        <v>1.0889430872453232</v>
      </c>
      <c r="S12" t="s">
        <v>22</v>
      </c>
      <c r="T12" s="18">
        <f>LN(T9)</f>
        <v>1.5308632813506096</v>
      </c>
    </row>
    <row r="13" spans="1:24" x14ac:dyDescent="0.25">
      <c r="G13" t="s">
        <v>23</v>
      </c>
      <c r="H13" s="18">
        <f>LN(H10)</f>
        <v>-0.37916376404698526</v>
      </c>
      <c r="K13" t="s">
        <v>23</v>
      </c>
      <c r="L13" s="18">
        <f>LN(L10)</f>
        <v>-0.14547379451821535</v>
      </c>
      <c r="O13" t="s">
        <v>23</v>
      </c>
      <c r="P13" s="18">
        <f>LN(P10)</f>
        <v>-5.0373439476636603</v>
      </c>
      <c r="S13" t="s">
        <v>23</v>
      </c>
      <c r="T13" s="18" t="e">
        <f>LN(T10)</f>
        <v>#NUM!</v>
      </c>
    </row>
    <row r="14" spans="1:24" x14ac:dyDescent="0.25">
      <c r="G14" t="s">
        <v>24</v>
      </c>
      <c r="H14" s="18">
        <f>H12-H11</f>
        <v>0.41524264606195527</v>
      </c>
      <c r="K14" t="s">
        <v>24</v>
      </c>
      <c r="L14" s="18">
        <f>L12-L11</f>
        <v>0.17469083715653738</v>
      </c>
      <c r="O14" t="s">
        <v>24</v>
      </c>
      <c r="P14" s="18">
        <f>P12-P11</f>
        <v>0.69096488594622674</v>
      </c>
      <c r="S14" t="s">
        <v>24</v>
      </c>
      <c r="T14" s="18">
        <f>T12-T11</f>
        <v>1.1977690705280106</v>
      </c>
    </row>
    <row r="15" spans="1:24" x14ac:dyDescent="0.25">
      <c r="G15" t="s">
        <v>25</v>
      </c>
      <c r="H15" s="18">
        <f>H11-H13</f>
        <v>0.72306682512585951</v>
      </c>
      <c r="K15" t="s">
        <v>25</v>
      </c>
      <c r="L15" s="18">
        <f>L11-L13</f>
        <v>0.2118055506380776</v>
      </c>
      <c r="O15" t="s">
        <v>25</v>
      </c>
      <c r="P15" s="18">
        <f>P11-P13</f>
        <v>5.435322148962757</v>
      </c>
      <c r="S15" t="s">
        <v>25</v>
      </c>
      <c r="T15" s="18" t="e">
        <f>T11-T13</f>
        <v>#NUM!</v>
      </c>
    </row>
    <row r="16" spans="1:24" x14ac:dyDescent="0.25">
      <c r="G16" t="s">
        <v>26</v>
      </c>
      <c r="H16" s="19">
        <f>AVERAGE(H14:H15)</f>
        <v>0.56915473559390739</v>
      </c>
      <c r="K16" t="s">
        <v>26</v>
      </c>
      <c r="L16" s="19">
        <f>AVERAGE(L14:L15)</f>
        <v>0.19324819389730749</v>
      </c>
      <c r="O16" t="s">
        <v>26</v>
      </c>
      <c r="P16" s="19">
        <f>AVERAGE(P14:P15)</f>
        <v>3.0631435174544919</v>
      </c>
      <c r="S16" t="s">
        <v>26</v>
      </c>
      <c r="T16" s="19" t="e">
        <f>AVERAGE(T14:T15)</f>
        <v>#NUM!</v>
      </c>
    </row>
    <row r="17" spans="7:20" x14ac:dyDescent="0.25">
      <c r="G17" t="s">
        <v>27</v>
      </c>
      <c r="H17">
        <f>TINV(0.3173,H5)</f>
        <v>1.3213154624456929</v>
      </c>
      <c r="K17" t="s">
        <v>27</v>
      </c>
      <c r="L17">
        <f>TINV(0.3173,L5)</f>
        <v>1.8374094294905463</v>
      </c>
      <c r="O17" t="s">
        <v>27</v>
      </c>
      <c r="P17">
        <f>TINV(0.3173,P5)</f>
        <v>1.8374094294905463</v>
      </c>
      <c r="S17" t="s">
        <v>27</v>
      </c>
      <c r="T17">
        <f>TINV(0.3173,T5)</f>
        <v>1.8374094294905463</v>
      </c>
    </row>
    <row r="18" spans="7:20" x14ac:dyDescent="0.25">
      <c r="G18" t="s">
        <v>28</v>
      </c>
      <c r="H18">
        <f>H17*G3</f>
        <v>0.21192430061151751</v>
      </c>
      <c r="K18" t="s">
        <v>28</v>
      </c>
      <c r="L18">
        <f>L17*K3</f>
        <v>2.6831251612844401E-2</v>
      </c>
      <c r="O18" t="s">
        <v>28</v>
      </c>
      <c r="P18">
        <f>P17*O3</f>
        <v>0.19499331502705333</v>
      </c>
      <c r="S18" t="s">
        <v>28</v>
      </c>
      <c r="T18">
        <f>T17*S3</f>
        <v>0.42448395355633517</v>
      </c>
    </row>
    <row r="19" spans="7:20" x14ac:dyDescent="0.25">
      <c r="G19" t="s">
        <v>29</v>
      </c>
      <c r="H19">
        <f>G2+H18</f>
        <v>1.6223662027756052</v>
      </c>
      <c r="K19" t="s">
        <v>29</v>
      </c>
      <c r="L19">
        <f>K2+L18</f>
        <v>1.0954124183218095</v>
      </c>
      <c r="O19" t="s">
        <v>29</v>
      </c>
      <c r="P19">
        <f>O2+P18</f>
        <v>1.6838048904223653</v>
      </c>
      <c r="S19" t="s">
        <v>29</v>
      </c>
      <c r="T19">
        <f>S2+T18</f>
        <v>1.8197626961924087</v>
      </c>
    </row>
    <row r="20" spans="7:20" x14ac:dyDescent="0.25">
      <c r="G20" t="s">
        <v>30</v>
      </c>
      <c r="H20">
        <f>G2-H18</f>
        <v>1.1985176015525703</v>
      </c>
      <c r="K20" t="s">
        <v>30</v>
      </c>
      <c r="L20">
        <f>K2-L18</f>
        <v>1.0417499150961207</v>
      </c>
      <c r="O20" t="s">
        <v>30</v>
      </c>
      <c r="P20">
        <f>O2-P18</f>
        <v>1.2938182603682586</v>
      </c>
      <c r="S20" t="s">
        <v>30</v>
      </c>
      <c r="T20">
        <f>S2-T18</f>
        <v>0.97079478907973837</v>
      </c>
    </row>
    <row r="21" spans="7:20" x14ac:dyDescent="0.25">
      <c r="G21" t="s">
        <v>21</v>
      </c>
      <c r="H21" s="18">
        <f>LN(G2)</f>
        <v>0.34390306107887425</v>
      </c>
      <c r="K21" t="s">
        <v>21</v>
      </c>
      <c r="L21" s="18">
        <f>LN(K2)</f>
        <v>6.6331756119862251E-2</v>
      </c>
      <c r="O21" t="s">
        <v>21</v>
      </c>
      <c r="P21" s="18">
        <f>LN(O2)</f>
        <v>0.39797820129909639</v>
      </c>
      <c r="S21" t="s">
        <v>21</v>
      </c>
      <c r="T21" s="18">
        <f>LN(S2)</f>
        <v>0.33309421082259905</v>
      </c>
    </row>
    <row r="22" spans="7:20" x14ac:dyDescent="0.25">
      <c r="G22" t="s">
        <v>31</v>
      </c>
      <c r="H22" s="18">
        <f>LN(H19)</f>
        <v>0.4838857025752144</v>
      </c>
      <c r="K22" t="s">
        <v>31</v>
      </c>
      <c r="L22" s="18">
        <f>LN(L19)</f>
        <v>9.113093009508845E-2</v>
      </c>
      <c r="O22" t="s">
        <v>31</v>
      </c>
      <c r="P22" s="18">
        <f>LN(P19)</f>
        <v>0.52105604831343477</v>
      </c>
      <c r="S22" t="s">
        <v>31</v>
      </c>
      <c r="T22" s="18">
        <f>LN(T19)</f>
        <v>0.5987061058801505</v>
      </c>
    </row>
    <row r="23" spans="7:20" x14ac:dyDescent="0.25">
      <c r="G23" t="s">
        <v>32</v>
      </c>
      <c r="H23" s="18">
        <f>LN(H20)</f>
        <v>0.18108546110283225</v>
      </c>
      <c r="K23" t="s">
        <v>32</v>
      </c>
      <c r="L23" s="18">
        <f>LN(L20)</f>
        <v>4.0901909819218429E-2</v>
      </c>
      <c r="O23" t="s">
        <v>32</v>
      </c>
      <c r="P23" s="18">
        <f>LN(P20)</f>
        <v>0.25759773827699728</v>
      </c>
      <c r="S23" t="s">
        <v>32</v>
      </c>
      <c r="T23" s="18">
        <f>LN(T20)</f>
        <v>-2.9640172799907969E-2</v>
      </c>
    </row>
    <row r="24" spans="7:20" x14ac:dyDescent="0.25">
      <c r="G24" t="s">
        <v>33</v>
      </c>
      <c r="H24" s="18">
        <f>H22-H21</f>
        <v>0.13998264149634015</v>
      </c>
      <c r="K24" t="s">
        <v>33</v>
      </c>
      <c r="L24" s="18">
        <f>L22-L21</f>
        <v>2.4799173975226199E-2</v>
      </c>
      <c r="O24" t="s">
        <v>33</v>
      </c>
      <c r="P24" s="18">
        <f>P22-P21</f>
        <v>0.12307784701433838</v>
      </c>
      <c r="S24" t="s">
        <v>33</v>
      </c>
      <c r="T24" s="18">
        <f>T22-T21</f>
        <v>0.26561189505755145</v>
      </c>
    </row>
    <row r="25" spans="7:20" x14ac:dyDescent="0.25">
      <c r="G25" t="s">
        <v>34</v>
      </c>
      <c r="H25" s="18">
        <f>H21-H23</f>
        <v>0.162817599976042</v>
      </c>
      <c r="K25" t="s">
        <v>34</v>
      </c>
      <c r="L25" s="18">
        <f>L21-L23</f>
        <v>2.5429846300643821E-2</v>
      </c>
      <c r="O25" t="s">
        <v>34</v>
      </c>
      <c r="P25" s="18">
        <f>P21-P23</f>
        <v>0.14038046302209911</v>
      </c>
      <c r="S25" t="s">
        <v>34</v>
      </c>
      <c r="T25" s="18">
        <f>T21-T23</f>
        <v>0.36273438362250704</v>
      </c>
    </row>
    <row r="26" spans="7:20" x14ac:dyDescent="0.25">
      <c r="G26" t="s">
        <v>35</v>
      </c>
      <c r="H26" s="19">
        <f>AVERAGE(H24:H25)</f>
        <v>0.15140012073619108</v>
      </c>
      <c r="K26" t="s">
        <v>35</v>
      </c>
      <c r="L26" s="19">
        <f>AVERAGE(L24:L25)</f>
        <v>2.511451013793501E-2</v>
      </c>
      <c r="O26" t="s">
        <v>35</v>
      </c>
      <c r="P26" s="19">
        <f>AVERAGE(P24:P25)</f>
        <v>0.13172915501821875</v>
      </c>
      <c r="S26" t="s">
        <v>35</v>
      </c>
      <c r="T26" s="19">
        <f>AVERAGE(T24:T25)</f>
        <v>0.31417313934002922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6" sqref="I6"/>
    </sheetView>
  </sheetViews>
  <sheetFormatPr defaultColWidth="8.85546875" defaultRowHeight="15" x14ac:dyDescent="0.25"/>
  <cols>
    <col min="2" max="2" width="8.85546875" style="1"/>
  </cols>
  <sheetData>
    <row r="1" spans="1:2" ht="20.100000000000001" customHeight="1" x14ac:dyDescent="0.25">
      <c r="A1" s="26" t="s">
        <v>9</v>
      </c>
      <c r="B1" s="27" t="s">
        <v>10</v>
      </c>
    </row>
    <row r="2" spans="1:2" ht="20.100000000000001" customHeight="1" x14ac:dyDescent="0.25">
      <c r="A2" s="28">
        <v>1998</v>
      </c>
      <c r="B2" s="29">
        <v>118.624</v>
      </c>
    </row>
    <row r="3" spans="1:2" ht="30.75" customHeight="1" x14ac:dyDescent="0.25">
      <c r="A3" s="28">
        <v>2000</v>
      </c>
      <c r="B3" s="29">
        <v>876.52</v>
      </c>
    </row>
    <row r="4" spans="1:2" ht="20.100000000000001" customHeight="1" x14ac:dyDescent="0.25">
      <c r="A4" s="28">
        <v>2002</v>
      </c>
      <c r="B4" s="29">
        <v>951.49800000000005</v>
      </c>
    </row>
    <row r="5" spans="1:2" ht="20.100000000000001" customHeight="1" x14ac:dyDescent="0.25">
      <c r="A5" s="28">
        <v>2004</v>
      </c>
      <c r="B5" s="29">
        <v>1142.857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6" sqref="I16"/>
    </sheetView>
  </sheetViews>
  <sheetFormatPr defaultColWidth="8.85546875" defaultRowHeight="15" x14ac:dyDescent="0.25"/>
  <cols>
    <col min="2" max="2" width="8.85546875" style="5"/>
    <col min="8" max="8" width="9.7109375" bestFit="1" customWidth="1"/>
    <col min="10" max="10" width="12.42578125" customWidth="1"/>
  </cols>
  <sheetData>
    <row r="1" spans="1:12" ht="20.100000000000001" customHeight="1" x14ac:dyDescent="0.25">
      <c r="B1" s="1"/>
    </row>
    <row r="2" spans="1:12" ht="20.100000000000001" customHeight="1" x14ac:dyDescent="0.25">
      <c r="B2" s="1"/>
    </row>
    <row r="3" spans="1:12" ht="30.75" customHeight="1" x14ac:dyDescent="0.25">
      <c r="B3" s="1"/>
    </row>
    <row r="4" spans="1:12" ht="20.100000000000001" customHeight="1" x14ac:dyDescent="0.25">
      <c r="B4" s="1"/>
    </row>
    <row r="5" spans="1:12" ht="20.100000000000001" customHeight="1" x14ac:dyDescent="0.25">
      <c r="B5" s="6" t="s">
        <v>0</v>
      </c>
    </row>
    <row r="6" spans="1:12" ht="18" customHeight="1" x14ac:dyDescent="0.25">
      <c r="A6" s="25" t="s">
        <v>1</v>
      </c>
      <c r="B6" s="2"/>
    </row>
    <row r="7" spans="1:12" x14ac:dyDescent="0.25">
      <c r="A7" s="25"/>
      <c r="B7" s="2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</row>
    <row r="8" spans="1:12" x14ac:dyDescent="0.25">
      <c r="A8" s="3">
        <v>1998</v>
      </c>
      <c r="B8" s="4">
        <v>118.624</v>
      </c>
      <c r="G8">
        <v>1</v>
      </c>
      <c r="H8" s="12">
        <v>41581</v>
      </c>
      <c r="I8" t="s">
        <v>11</v>
      </c>
      <c r="J8" t="s">
        <v>12</v>
      </c>
      <c r="K8" t="s">
        <v>13</v>
      </c>
    </row>
    <row r="9" spans="1:12" x14ac:dyDescent="0.25">
      <c r="A9" s="3">
        <v>2000</v>
      </c>
      <c r="B9" s="4">
        <v>876.52</v>
      </c>
    </row>
    <row r="10" spans="1:12" x14ac:dyDescent="0.25">
      <c r="A10" s="3">
        <v>2002</v>
      </c>
      <c r="B10" s="4">
        <v>951.49800000000005</v>
      </c>
    </row>
    <row r="11" spans="1:12" x14ac:dyDescent="0.25">
      <c r="A11" s="3">
        <v>2004</v>
      </c>
      <c r="B11" s="4">
        <v>1142.857</v>
      </c>
    </row>
  </sheetData>
  <mergeCells count="1">
    <mergeCell ref="A6:A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2013-10-28T14:17:53Z</dcterms:created>
  <dcterms:modified xsi:type="dcterms:W3CDTF">2014-01-06T15:33:37Z</dcterms:modified>
</cp:coreProperties>
</file>