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375" windowWidth="19845" windowHeight="11760" activeTab="5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cap_wh_lit_kg_$_orig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4" l="1"/>
  <c r="E13" i="4"/>
  <c r="E15" i="4"/>
  <c r="E13" i="8"/>
  <c r="B13" i="4"/>
  <c r="E12" i="8"/>
  <c r="B14" i="4"/>
  <c r="E11" i="8"/>
  <c r="B12" i="4"/>
  <c r="E10" i="8"/>
  <c r="B11" i="4"/>
  <c r="E9" i="8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E5" i="8"/>
  <c r="H17" i="4"/>
  <c r="H18" i="4"/>
  <c r="H19" i="4"/>
  <c r="H22" i="4"/>
  <c r="H21" i="4"/>
  <c r="H24" i="4"/>
  <c r="H20" i="4"/>
  <c r="H23" i="4"/>
  <c r="H25" i="4"/>
  <c r="H26" i="4"/>
  <c r="E6" i="8"/>
  <c r="E7" i="8"/>
  <c r="G1" i="4"/>
  <c r="E2" i="8"/>
  <c r="E8" i="8"/>
  <c r="G4" i="4"/>
  <c r="H1" i="4"/>
  <c r="E4" i="8"/>
  <c r="B16" i="4"/>
  <c r="E3" i="8"/>
  <c r="E15" i="6"/>
  <c r="E14" i="6"/>
  <c r="E16" i="6"/>
  <c r="D13" i="8"/>
  <c r="B14" i="6"/>
  <c r="D12" i="8"/>
  <c r="B15" i="6"/>
  <c r="D11" i="8"/>
  <c r="B13" i="6"/>
  <c r="D10" i="8"/>
  <c r="B12" i="6"/>
  <c r="D9" i="8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D5" i="8"/>
  <c r="H17" i="6"/>
  <c r="H18" i="6"/>
  <c r="H19" i="6"/>
  <c r="H22" i="6"/>
  <c r="H21" i="6"/>
  <c r="H24" i="6"/>
  <c r="H20" i="6"/>
  <c r="H23" i="6"/>
  <c r="H25" i="6"/>
  <c r="H26" i="6"/>
  <c r="D6" i="8"/>
  <c r="D7" i="8"/>
  <c r="G1" i="6"/>
  <c r="D2" i="8"/>
  <c r="D8" i="8"/>
  <c r="G4" i="6"/>
  <c r="H1" i="6"/>
  <c r="D4" i="8"/>
  <c r="B17" i="6"/>
  <c r="D3" i="8"/>
  <c r="E16" i="5"/>
  <c r="E15" i="5"/>
  <c r="E17" i="5"/>
  <c r="C13" i="8"/>
  <c r="B15" i="5"/>
  <c r="C12" i="8"/>
  <c r="B16" i="5"/>
  <c r="C11" i="8"/>
  <c r="B14" i="5"/>
  <c r="C10" i="8"/>
  <c r="B13" i="5"/>
  <c r="C9" i="8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C5" i="8"/>
  <c r="H17" i="5"/>
  <c r="H18" i="5"/>
  <c r="H19" i="5"/>
  <c r="H22" i="5"/>
  <c r="H21" i="5"/>
  <c r="H24" i="5"/>
  <c r="H20" i="5"/>
  <c r="H23" i="5"/>
  <c r="H25" i="5"/>
  <c r="H26" i="5"/>
  <c r="C6" i="8"/>
  <c r="C7" i="8"/>
  <c r="G1" i="5"/>
  <c r="C2" i="8"/>
  <c r="C8" i="8"/>
  <c r="G4" i="5"/>
  <c r="H1" i="5"/>
  <c r="C4" i="8"/>
  <c r="B18" i="5"/>
  <c r="C3" i="8"/>
  <c r="E17" i="7"/>
  <c r="E16" i="7"/>
  <c r="E18" i="7"/>
  <c r="B13" i="8"/>
  <c r="B16" i="7"/>
  <c r="B12" i="8"/>
  <c r="B17" i="7"/>
  <c r="B11" i="8"/>
  <c r="B15" i="7"/>
  <c r="B10" i="8"/>
  <c r="B14" i="7"/>
  <c r="B9" i="8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B5" i="8"/>
  <c r="H17" i="7"/>
  <c r="H18" i="7"/>
  <c r="H19" i="7"/>
  <c r="H22" i="7"/>
  <c r="H21" i="7"/>
  <c r="H24" i="7"/>
  <c r="H20" i="7"/>
  <c r="H23" i="7"/>
  <c r="H25" i="7"/>
  <c r="H26" i="7"/>
  <c r="B6" i="8"/>
  <c r="B7" i="8"/>
  <c r="G1" i="7"/>
  <c r="B2" i="8"/>
  <c r="B8" i="8"/>
  <c r="G4" i="7"/>
  <c r="H1" i="7"/>
  <c r="B4" i="8"/>
  <c r="B19" i="7"/>
  <c r="B3" i="8"/>
  <c r="F17" i="7"/>
  <c r="F16" i="7"/>
  <c r="F18" i="7"/>
  <c r="F15" i="7"/>
  <c r="F14" i="7"/>
  <c r="E15" i="7"/>
  <c r="E14" i="7"/>
  <c r="D17" i="7"/>
  <c r="D16" i="7"/>
  <c r="D18" i="7"/>
  <c r="D15" i="7"/>
  <c r="D14" i="7"/>
  <c r="C17" i="7"/>
  <c r="C16" i="7"/>
  <c r="C18" i="7"/>
  <c r="C15" i="7"/>
  <c r="C14" i="7"/>
  <c r="B18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2" i="7" a="1"/>
  <c r="BC4" i="7"/>
  <c r="BD1" i="7"/>
  <c r="BC2" i="7"/>
  <c r="BC1" i="7"/>
  <c r="BD2" i="7"/>
  <c r="BC3" i="7"/>
  <c r="BD3" i="7"/>
  <c r="BD4" i="7"/>
  <c r="BC5" i="7"/>
  <c r="BD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5" i="6"/>
  <c r="F14" i="6"/>
  <c r="F16" i="6"/>
  <c r="F13" i="6"/>
  <c r="F12" i="6"/>
  <c r="E13" i="6"/>
  <c r="E12" i="6"/>
  <c r="D15" i="6"/>
  <c r="D14" i="6"/>
  <c r="D16" i="6"/>
  <c r="D13" i="6"/>
  <c r="D12" i="6"/>
  <c r="C15" i="6"/>
  <c r="C14" i="6"/>
  <c r="C16" i="6"/>
  <c r="C13" i="6"/>
  <c r="C12" i="6"/>
  <c r="B1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2" i="6" a="1"/>
  <c r="AU4" i="6"/>
  <c r="AV1" i="6"/>
  <c r="AU2" i="6"/>
  <c r="AU1" i="6"/>
  <c r="AV2" i="6"/>
  <c r="AU3" i="6"/>
  <c r="AV3" i="6"/>
  <c r="AV4" i="6"/>
  <c r="AU5" i="6"/>
  <c r="AV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6" i="5"/>
  <c r="F15" i="5"/>
  <c r="F17" i="5"/>
  <c r="F14" i="5"/>
  <c r="F13" i="5"/>
  <c r="E14" i="5"/>
  <c r="E13" i="5"/>
  <c r="D16" i="5"/>
  <c r="D15" i="5"/>
  <c r="D17" i="5"/>
  <c r="D14" i="5"/>
  <c r="D13" i="5"/>
  <c r="C16" i="5"/>
  <c r="C15" i="5"/>
  <c r="C17" i="5"/>
  <c r="C14" i="5"/>
  <c r="C13" i="5"/>
  <c r="B17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2" i="5" a="1"/>
  <c r="AY4" i="5"/>
  <c r="AZ1" i="5"/>
  <c r="AY2" i="5"/>
  <c r="AY1" i="5"/>
  <c r="AZ2" i="5"/>
  <c r="AY3" i="5"/>
  <c r="AZ3" i="5"/>
  <c r="AZ4" i="5"/>
  <c r="AY5" i="5"/>
  <c r="AZ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4" i="4"/>
  <c r="F13" i="4"/>
  <c r="F15" i="4"/>
  <c r="F12" i="4"/>
  <c r="F11" i="4"/>
  <c r="E12" i="4"/>
  <c r="E11" i="4"/>
  <c r="D14" i="4"/>
  <c r="D13" i="4"/>
  <c r="D15" i="4"/>
  <c r="D12" i="4"/>
  <c r="D11" i="4"/>
  <c r="C14" i="4"/>
  <c r="C13" i="4"/>
  <c r="C15" i="4"/>
  <c r="C12" i="4"/>
  <c r="C11" i="4"/>
  <c r="B15" i="4"/>
  <c r="AM2" i="4" a="1"/>
  <c r="AM2" i="4"/>
  <c r="AN5" i="4"/>
  <c r="AN17" i="4"/>
  <c r="AM3" i="4"/>
  <c r="AN18" i="4"/>
  <c r="AN19" i="4"/>
  <c r="AN22" i="4"/>
  <c r="AN21" i="4"/>
  <c r="AN24" i="4"/>
  <c r="AN20" i="4"/>
  <c r="AN23" i="4"/>
  <c r="AN25" i="4"/>
  <c r="AN26" i="4"/>
  <c r="AN7" i="4"/>
  <c r="AN8" i="4"/>
  <c r="AN9" i="4"/>
  <c r="AN12" i="4"/>
  <c r="AN11" i="4"/>
  <c r="AN14" i="4"/>
  <c r="AN10" i="4"/>
  <c r="AN13" i="4"/>
  <c r="AN15" i="4"/>
  <c r="AN16" i="4"/>
  <c r="AQ2" i="4" a="1"/>
  <c r="AQ4" i="4"/>
  <c r="AR1" i="4"/>
  <c r="AQ2" i="4"/>
  <c r="AQ1" i="4"/>
  <c r="AR2" i="4"/>
  <c r="AQ3" i="4"/>
  <c r="AR3" i="4"/>
  <c r="AR4" i="4"/>
  <c r="AQ5" i="4"/>
  <c r="AR5" i="4"/>
  <c r="AQ6" i="4"/>
  <c r="AR6" i="4"/>
  <c r="AI2" i="4" a="1"/>
  <c r="AI2" i="4"/>
  <c r="AJ5" i="4"/>
  <c r="AJ17" i="4"/>
  <c r="AI3" i="4"/>
  <c r="AJ18" i="4"/>
  <c r="AJ19" i="4"/>
  <c r="AJ22" i="4"/>
  <c r="AJ21" i="4"/>
  <c r="AJ24" i="4"/>
  <c r="AJ20" i="4"/>
  <c r="AJ23" i="4"/>
  <c r="AJ25" i="4"/>
  <c r="AJ26" i="4"/>
  <c r="AJ7" i="4"/>
  <c r="AJ8" i="4"/>
  <c r="AJ9" i="4"/>
  <c r="AJ12" i="4"/>
  <c r="AJ11" i="4"/>
  <c r="AJ14" i="4"/>
  <c r="AJ10" i="4"/>
  <c r="AJ13" i="4"/>
  <c r="AJ15" i="4"/>
  <c r="AJ16" i="4"/>
  <c r="AM4" i="4"/>
  <c r="AN1" i="4"/>
  <c r="AM1" i="4"/>
  <c r="AN2" i="4"/>
  <c r="AN3" i="4"/>
  <c r="AN4" i="4"/>
  <c r="AM5" i="4"/>
  <c r="AM6" i="4"/>
  <c r="AN6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4" i="4"/>
  <c r="AJ1" i="4"/>
  <c r="AI1" i="4"/>
  <c r="AJ2" i="4"/>
  <c r="AJ3" i="4"/>
  <c r="AJ4" i="4"/>
  <c r="AI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I64" i="1"/>
  <c r="H64" i="1"/>
  <c r="F64" i="1"/>
  <c r="I63" i="1"/>
  <c r="H63" i="1"/>
  <c r="F63" i="1"/>
  <c r="F62" i="1"/>
  <c r="F61" i="1"/>
  <c r="F60" i="1"/>
  <c r="F59" i="1"/>
  <c r="G58" i="1"/>
  <c r="F58" i="1"/>
  <c r="F57" i="1"/>
  <c r="F56" i="1"/>
  <c r="F55" i="1"/>
  <c r="F54" i="1"/>
  <c r="I53" i="1"/>
  <c r="H53" i="1"/>
  <c r="G53" i="1"/>
  <c r="F53" i="1"/>
  <c r="F52" i="1"/>
  <c r="F51" i="1"/>
  <c r="I50" i="1"/>
  <c r="H50" i="1"/>
  <c r="F50" i="1"/>
  <c r="G49" i="1"/>
  <c r="F49" i="1"/>
  <c r="I48" i="1"/>
  <c r="H48" i="1"/>
  <c r="F48" i="1"/>
  <c r="F47" i="1"/>
  <c r="F46" i="1"/>
  <c r="F45" i="1"/>
  <c r="G44" i="1"/>
  <c r="F44" i="1"/>
  <c r="I43" i="1"/>
  <c r="H43" i="1"/>
  <c r="F43" i="1"/>
  <c r="F42" i="1"/>
  <c r="H41" i="1"/>
  <c r="F41" i="1"/>
  <c r="F40" i="1"/>
  <c r="F39" i="1"/>
  <c r="F38" i="1"/>
  <c r="F37" i="1"/>
  <c r="F36" i="1"/>
  <c r="H35" i="1"/>
  <c r="F35" i="1"/>
  <c r="F34" i="1"/>
  <c r="H33" i="1"/>
  <c r="F33" i="1"/>
  <c r="F32" i="1"/>
  <c r="F31" i="1"/>
  <c r="H30" i="1"/>
  <c r="F30" i="1"/>
  <c r="F29" i="1"/>
  <c r="H28" i="1"/>
  <c r="F28" i="1"/>
  <c r="F27" i="1"/>
  <c r="F26" i="1"/>
  <c r="F25" i="1"/>
  <c r="F24" i="1"/>
  <c r="F23" i="1"/>
  <c r="F22" i="1"/>
  <c r="G21" i="1"/>
  <c r="F21" i="1"/>
  <c r="F20" i="1"/>
  <c r="G19" i="1"/>
  <c r="F19" i="1"/>
  <c r="F18" i="1"/>
  <c r="G17" i="1"/>
  <c r="F17" i="1"/>
  <c r="F16" i="1"/>
  <c r="F15" i="1"/>
  <c r="F14" i="1"/>
  <c r="F13" i="1"/>
  <c r="F12" i="1"/>
  <c r="F11" i="1"/>
  <c r="F10" i="1"/>
  <c r="F9" i="1"/>
  <c r="F8" i="1"/>
  <c r="K5" i="1"/>
  <c r="K2" i="1"/>
</calcChain>
</file>

<file path=xl/sharedStrings.xml><?xml version="1.0" encoding="utf-8"?>
<sst xmlns="http://schemas.openxmlformats.org/spreadsheetml/2006/main" count="1019" uniqueCount="70">
  <si>
    <t>Ref year</t>
  </si>
  <si>
    <t>Ref val, mbits/cc</t>
  </si>
  <si>
    <t>separation unit (yrs)</t>
  </si>
  <si>
    <t>non-dominated points</t>
  </si>
  <si>
    <t>Graph serial # (n)</t>
  </si>
  <si>
    <t>years offset</t>
  </si>
  <si>
    <t>Year</t>
  </si>
  <si>
    <t>Capacitor</t>
  </si>
  <si>
    <t>combined</t>
  </si>
  <si>
    <t>Wh/Liter</t>
  </si>
  <si>
    <t>Wh/kg</t>
  </si>
  <si>
    <t>**Wh/$</t>
  </si>
  <si>
    <t>wh/$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</si>
  <si>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</si>
  <si>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</si>
  <si>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</si>
  <si>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</si>
  <si>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</si>
  <si>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</si>
  <si>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</si>
  <si>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</si>
  <si>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</si>
  <si>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</si>
  <si>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year</t>
  </si>
  <si>
    <t>yr</t>
  </si>
  <si>
    <t>wh/kg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</si>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</sst>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78">
    <xf numFmtId="0" fontId="0" fillId="0" borderId="0"/>
    <xf numFmtId="9" fontId="12" fillId="0" borderId="0" applyFont="0" applyFill="0" applyBorder="0" applyAlignment="0" applyProtection="0"/>
    <xf numFmtId="0" fontId="13" fillId="4" borderId="7" applyNumberFormat="0" applyAlignment="0" applyProtection="0"/>
    <xf numFmtId="0" fontId="14" fillId="5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/>
    </xf>
    <xf numFmtId="11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8" fillId="0" borderId="0" xfId="0" applyFont="1" applyBorder="1" applyAlignment="1">
      <alignment horizontal="center"/>
    </xf>
    <xf numFmtId="0" fontId="0" fillId="0" borderId="1" xfId="0" applyBorder="1"/>
    <xf numFmtId="11" fontId="8" fillId="0" borderId="0" xfId="0" applyNumberFormat="1" applyFont="1" applyBorder="1" applyAlignment="1">
      <alignment horizontal="center"/>
    </xf>
    <xf numFmtId="0" fontId="13" fillId="4" borderId="7" xfId="2"/>
    <xf numFmtId="0" fontId="14" fillId="5" borderId="8" xfId="3"/>
    <xf numFmtId="164" fontId="13" fillId="4" borderId="7" xfId="2" applyNumberFormat="1"/>
    <xf numFmtId="2" fontId="14" fillId="5" borderId="8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378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t="s">
        <v>58</v>
      </c>
      <c r="B2" s="35">
        <f>PRMallall!G1</f>
        <v>0.14141652524591808</v>
      </c>
      <c r="C2" s="35">
        <f>PRMallND!G1</f>
        <v>0.14991705004275896</v>
      </c>
      <c r="D2" s="35">
        <f>PRM70all!G1</f>
        <v>0.13442475764916698</v>
      </c>
      <c r="E2" s="35">
        <f>PRM70ND!G1</f>
        <v>0.14638571771946757</v>
      </c>
    </row>
    <row r="3" spans="1:5" x14ac:dyDescent="0.25">
      <c r="A3" t="s">
        <v>53</v>
      </c>
      <c r="B3">
        <f>PRMallall!B19</f>
        <v>12</v>
      </c>
      <c r="C3">
        <f>PRMallND!B18</f>
        <v>11</v>
      </c>
      <c r="D3">
        <f>PRM70all!B17</f>
        <v>10</v>
      </c>
      <c r="E3">
        <f>PRM70ND!B16</f>
        <v>9</v>
      </c>
    </row>
    <row r="4" spans="1:5" x14ac:dyDescent="0.25">
      <c r="A4" t="s">
        <v>27</v>
      </c>
      <c r="B4" s="34">
        <f>PRMallall!H1</f>
        <v>0.95805140335676264</v>
      </c>
      <c r="C4" s="34">
        <f>PRMallND!H1</f>
        <v>0.98283823167870588</v>
      </c>
      <c r="D4" s="34">
        <f>PRM70all!H1</f>
        <v>0.91937915723026375</v>
      </c>
      <c r="E4" s="34">
        <f>PRM70ND!H1</f>
        <v>0.96808226558081656</v>
      </c>
    </row>
    <row r="5" spans="1:5" x14ac:dyDescent="0.25">
      <c r="A5" t="s">
        <v>59</v>
      </c>
      <c r="B5" s="35">
        <f>PRMallall!H16</f>
        <v>1.8553824472633283E-2</v>
      </c>
      <c r="C5" s="35">
        <f>PRMallND!H16</f>
        <v>1.3186790482897448E-2</v>
      </c>
      <c r="D5" s="35">
        <f>PRM70all!H16</f>
        <v>2.9123607972798247E-2</v>
      </c>
      <c r="E5" s="35">
        <f>PRM70ND!H16</f>
        <v>2.1081076288285969E-2</v>
      </c>
    </row>
    <row r="6" spans="1:5" x14ac:dyDescent="0.25">
      <c r="A6" t="s">
        <v>60</v>
      </c>
      <c r="B6" s="35">
        <f>PRMallall!H26</f>
        <v>8.5509906296910992E-3</v>
      </c>
      <c r="C6" s="35">
        <f>PRMallND!H26</f>
        <v>6.0181237714020813E-3</v>
      </c>
      <c r="D6" s="35">
        <f>PRM70all!H26</f>
        <v>1.3123150361317185E-2</v>
      </c>
      <c r="E6" s="35">
        <f>PRM70ND!H26</f>
        <v>9.3445411963689051E-3</v>
      </c>
    </row>
    <row r="7" spans="1:5" x14ac:dyDescent="0.25">
      <c r="A7" t="s">
        <v>61</v>
      </c>
      <c r="B7" s="35">
        <f>SUM(B5:B6)/3</f>
        <v>9.0349383674414602E-3</v>
      </c>
      <c r="C7" s="35">
        <f>SUM(C5:C6)/3</f>
        <v>6.4016380847665101E-3</v>
      </c>
      <c r="D7" s="35">
        <f>SUM(D5:D6)/3</f>
        <v>1.4082252778038477E-2</v>
      </c>
      <c r="E7" s="35">
        <f>SUM(E5:E6)/3</f>
        <v>1.0141872494884957E-2</v>
      </c>
    </row>
    <row r="8" spans="1:5" x14ac:dyDescent="0.25">
      <c r="A8" t="s">
        <v>62</v>
      </c>
      <c r="B8" s="36">
        <f>B7/B2</f>
        <v>6.3888844332230896E-2</v>
      </c>
      <c r="C8" s="36">
        <f>C7/C2</f>
        <v>4.2701200983748355E-2</v>
      </c>
      <c r="D8" s="36">
        <f>D7/D2</f>
        <v>0.10475936891618971</v>
      </c>
      <c r="E8" s="36">
        <f>E7/E2</f>
        <v>6.9281844246040183E-2</v>
      </c>
    </row>
    <row r="9" spans="1:5" x14ac:dyDescent="0.25">
      <c r="A9" t="s">
        <v>63</v>
      </c>
      <c r="B9" s="35">
        <f>PRMallall!B14</f>
        <v>0.1413360691409514</v>
      </c>
      <c r="C9" s="35">
        <f>PRMallND!B13</f>
        <v>0.14988080201651185</v>
      </c>
      <c r="D9" s="35">
        <f>PRM70all!B12</f>
        <v>0.13443043094839421</v>
      </c>
      <c r="E9" s="35">
        <f>PRM70ND!B11</f>
        <v>0.1465574309312051</v>
      </c>
    </row>
    <row r="10" spans="1:5" x14ac:dyDescent="0.25">
      <c r="A10" t="s">
        <v>64</v>
      </c>
      <c r="B10" s="35">
        <f>PRMallall!B15</f>
        <v>3.5883568722857883E-3</v>
      </c>
      <c r="C10" s="35">
        <f>PRMallND!B14</f>
        <v>2.6678431260821842E-3</v>
      </c>
      <c r="D10" s="35">
        <f>PRM70all!B13</f>
        <v>5.3460398069492474E-3</v>
      </c>
      <c r="E10" s="35">
        <f>PRM70ND!B12</f>
        <v>4.3253244082520946E-3</v>
      </c>
    </row>
    <row r="11" spans="1:5" x14ac:dyDescent="0.25">
      <c r="A11" t="s">
        <v>66</v>
      </c>
      <c r="B11" s="35">
        <f>PRMallall!B17</f>
        <v>0.14991705004275896</v>
      </c>
      <c r="C11" s="35">
        <f>PRMallND!B16</f>
        <v>0.15592721456906272</v>
      </c>
      <c r="D11" s="35">
        <f>PRM70all!B15</f>
        <v>0.14638571771946757</v>
      </c>
      <c r="E11" s="35">
        <f>PRM70ND!B14</f>
        <v>0.15550479787649163</v>
      </c>
    </row>
    <row r="12" spans="1:5" x14ac:dyDescent="0.25">
      <c r="A12" t="s">
        <v>65</v>
      </c>
      <c r="B12" s="35">
        <f>PRMallall!B16</f>
        <v>0.13587459239241276</v>
      </c>
      <c r="C12" s="35">
        <f>PRMallND!B15</f>
        <v>0.14582416565412054</v>
      </c>
      <c r="D12" s="35">
        <f>PRM70all!B14</f>
        <v>0.1249860332588642</v>
      </c>
      <c r="E12" s="35">
        <f>PRM70ND!B13</f>
        <v>0.14045422405246583</v>
      </c>
    </row>
    <row r="13" spans="1:5" x14ac:dyDescent="0.25">
      <c r="A13" t="s">
        <v>67</v>
      </c>
      <c r="B13">
        <f>PRMallall!E18</f>
        <v>43</v>
      </c>
      <c r="C13">
        <f>PRMallND!E17</f>
        <v>43</v>
      </c>
      <c r="D13">
        <f>PRM70all!E16</f>
        <v>32</v>
      </c>
      <c r="E13">
        <f>PRM70ND!E15</f>
        <v>32</v>
      </c>
    </row>
    <row r="14" spans="1:5" x14ac:dyDescent="0.25">
      <c r="A14" t="s">
        <v>68</v>
      </c>
    </row>
    <row r="15" spans="1:5" x14ac:dyDescent="0.25">
      <c r="A15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defaultColWidth="11.42578125" defaultRowHeight="15" x14ac:dyDescent="0.25"/>
  <sheetData>
    <row r="1" spans="1:44" ht="17.25" thickTop="1" thickBot="1" x14ac:dyDescent="0.3">
      <c r="B1" s="22" t="s">
        <v>26</v>
      </c>
      <c r="C1" s="22" t="s">
        <v>27</v>
      </c>
      <c r="D1" s="22" t="s">
        <v>28</v>
      </c>
      <c r="E1" s="12" t="s">
        <v>23</v>
      </c>
      <c r="F1" s="12" t="s">
        <v>10</v>
      </c>
      <c r="G1" s="27">
        <f>LN(G2)</f>
        <v>0.14638571771946757</v>
      </c>
      <c r="H1" s="28">
        <f>G4</f>
        <v>0.96808226558081656</v>
      </c>
      <c r="I1" s="24" t="s">
        <v>23</v>
      </c>
      <c r="J1" s="24" t="s">
        <v>10</v>
      </c>
      <c r="K1" s="29">
        <f>LN(K2)</f>
        <v>0.1485269372948565</v>
      </c>
      <c r="L1" s="30">
        <f>K4</f>
        <v>0.95645408307760804</v>
      </c>
      <c r="M1" s="24" t="s">
        <v>23</v>
      </c>
      <c r="N1" s="24" t="s">
        <v>10</v>
      </c>
      <c r="O1" s="29">
        <f>LN(O2)</f>
        <v>0.14959442379886234</v>
      </c>
      <c r="P1" s="30">
        <f>O4</f>
        <v>0.96558916828625685</v>
      </c>
      <c r="Q1" s="24" t="s">
        <v>23</v>
      </c>
      <c r="R1" s="24" t="s">
        <v>10</v>
      </c>
      <c r="S1" s="29">
        <f>LN(S2)</f>
        <v>0.14329982144518491</v>
      </c>
      <c r="T1" s="30">
        <f>S4</f>
        <v>0.97464084401214179</v>
      </c>
      <c r="U1" s="24" t="s">
        <v>23</v>
      </c>
      <c r="V1" s="24" t="s">
        <v>10</v>
      </c>
      <c r="W1" s="29">
        <f>LN(W2)</f>
        <v>0.14563451298875413</v>
      </c>
      <c r="X1" s="30">
        <f>W4</f>
        <v>0.96822788284973049</v>
      </c>
      <c r="Y1" s="24" t="s">
        <v>23</v>
      </c>
      <c r="Z1" s="24" t="s">
        <v>10</v>
      </c>
      <c r="AA1" s="29">
        <f>LN(AA2)</f>
        <v>0.14652860473750948</v>
      </c>
      <c r="AB1" s="30">
        <f>AA4</f>
        <v>0.9698731783876513</v>
      </c>
      <c r="AC1" s="24" t="s">
        <v>23</v>
      </c>
      <c r="AD1" s="24" t="s">
        <v>10</v>
      </c>
      <c r="AE1" s="29">
        <f>LN(AE2)</f>
        <v>0.14550047891395654</v>
      </c>
      <c r="AF1" s="30">
        <f>AE4</f>
        <v>0.97170164329758124</v>
      </c>
      <c r="AG1" s="24" t="s">
        <v>23</v>
      </c>
      <c r="AH1" s="24" t="s">
        <v>10</v>
      </c>
      <c r="AI1" s="29">
        <f>LN(AI2)</f>
        <v>0.14397307727276465</v>
      </c>
      <c r="AJ1" s="30">
        <f>AI4</f>
        <v>0.97296220682944345</v>
      </c>
      <c r="AK1" s="24" t="s">
        <v>23</v>
      </c>
      <c r="AL1" s="24" t="s">
        <v>10</v>
      </c>
      <c r="AM1" s="29">
        <f>LN(AM2)</f>
        <v>0.15550479787649163</v>
      </c>
      <c r="AN1" s="30">
        <f>AM4</f>
        <v>0.97568057721491164</v>
      </c>
      <c r="AO1" s="24" t="s">
        <v>23</v>
      </c>
      <c r="AP1" s="24" t="s">
        <v>10</v>
      </c>
      <c r="AQ1" s="29">
        <f>LN(AQ2)</f>
        <v>0.14045422405246583</v>
      </c>
      <c r="AR1" s="30">
        <f>AQ4</f>
        <v>0.95823413663432799</v>
      </c>
    </row>
    <row r="2" spans="1:44" ht="15.75" thickTop="1" x14ac:dyDescent="0.25">
      <c r="B2">
        <v>0.1485269372948565</v>
      </c>
      <c r="C2" s="31">
        <v>0.95645408307760804</v>
      </c>
      <c r="D2">
        <v>131.78559332424379</v>
      </c>
      <c r="E2" s="24">
        <v>1973</v>
      </c>
      <c r="F2" s="24">
        <v>2.1000000000000001E-2</v>
      </c>
      <c r="G2">
        <f t="array" ref="G2:H6">LOGEST(F2:F10,E2:E10,TRUE, TRUE)</f>
        <v>1.157642625219256</v>
      </c>
      <c r="H2">
        <v>7.1681380528553279E-128</v>
      </c>
      <c r="I2" s="24">
        <v>1977</v>
      </c>
      <c r="J2" s="24">
        <v>4.2000000000000003E-2</v>
      </c>
      <c r="K2">
        <f t="array" ref="K2:L6">LOGEST(J2:J9,I2:I9,TRUE, TRUE)</f>
        <v>1.1601240479570774</v>
      </c>
      <c r="L2">
        <v>9.9838718982846774E-130</v>
      </c>
      <c r="M2" s="24">
        <v>1973</v>
      </c>
      <c r="N2" s="24">
        <v>2.1000000000000001E-2</v>
      </c>
      <c r="O2">
        <f t="array" ref="O2:P6">LOGEST(N2:N9,M2:M9,TRUE, TRUE)</f>
        <v>1.1613631259530997</v>
      </c>
      <c r="P2">
        <v>1.1774591548236006E-130</v>
      </c>
      <c r="Q2" s="24">
        <v>1973</v>
      </c>
      <c r="R2" s="24">
        <v>2.1000000000000001E-2</v>
      </c>
      <c r="S2">
        <f t="array" ref="S2:T6">LOGEST(R2:R9,Q2:Q9,TRUE, TRUE)</f>
        <v>1.15407576646374</v>
      </c>
      <c r="T2">
        <v>3.5033318092886352E-125</v>
      </c>
      <c r="U2" s="24">
        <v>1973</v>
      </c>
      <c r="V2" s="24">
        <v>2.1000000000000001E-2</v>
      </c>
      <c r="W2">
        <f t="array" ref="W2:X6">LOGEST(V2:V9,U2:U9,TRUE, TRUE)</f>
        <v>1.1567733251547556</v>
      </c>
      <c r="X2">
        <v>3.2553355448153114E-127</v>
      </c>
      <c r="Y2" s="24">
        <v>1973</v>
      </c>
      <c r="Z2" s="24">
        <v>2.1000000000000001E-2</v>
      </c>
      <c r="AA2">
        <f t="array" ref="AA2:AB6">LOGEST(Z2:Z9,Y2:Y9,TRUE, TRUE)</f>
        <v>1.1578080491401157</v>
      </c>
      <c r="AB2">
        <v>5.5217045678414442E-128</v>
      </c>
      <c r="AC2" s="24">
        <v>1973</v>
      </c>
      <c r="AD2" s="24">
        <v>2.1000000000000001E-2</v>
      </c>
      <c r="AE2">
        <f t="array" ref="AE2:AF6">LOGEST(AD2:AD9,AC2:AC9,TRUE, TRUE)</f>
        <v>1.1566182885026972</v>
      </c>
      <c r="AF2">
        <v>4.0229780005667078E-127</v>
      </c>
      <c r="AG2" s="24">
        <v>1973</v>
      </c>
      <c r="AH2" s="24">
        <v>2.1000000000000001E-2</v>
      </c>
      <c r="AI2">
        <f t="array" ref="AI2:AJ6">LOGEST(AH2:AH9,AG2:AG9,TRUE, TRUE)</f>
        <v>1.1548530163136168</v>
      </c>
      <c r="AJ2">
        <v>8.3124623987511412E-126</v>
      </c>
      <c r="AK2" s="24">
        <v>1973</v>
      </c>
      <c r="AL2" s="24">
        <v>2.1000000000000001E-2</v>
      </c>
      <c r="AM2">
        <f t="array" ref="AM2:AN6">LOGEST(AL2:AL9,AK2:AK9,TRUE, TRUE)</f>
        <v>1.1682475411612199</v>
      </c>
      <c r="AN2">
        <v>1.0145199594204312E-135</v>
      </c>
      <c r="AO2" s="24">
        <v>1973</v>
      </c>
      <c r="AP2" s="24">
        <v>2.1000000000000001E-2</v>
      </c>
      <c r="AQ2">
        <f t="array" ref="AQ2:AR6">LOGEST(AP2:AP9,AO2:AO9,TRUE, TRUE)</f>
        <v>1.1507963995635095</v>
      </c>
      <c r="AR2">
        <v>9.1641276010055538E-123</v>
      </c>
    </row>
    <row r="3" spans="1:44" x14ac:dyDescent="0.25">
      <c r="B3">
        <v>0.14959442379886234</v>
      </c>
      <c r="C3" s="31">
        <v>0.96558916828625685</v>
      </c>
      <c r="D3">
        <v>168.36370181089484</v>
      </c>
      <c r="E3" s="24">
        <v>1977</v>
      </c>
      <c r="F3" s="24">
        <v>4.2000000000000003E-2</v>
      </c>
      <c r="G3">
        <v>1.004637957093802E-2</v>
      </c>
      <c r="H3">
        <v>19.985872147961114</v>
      </c>
      <c r="I3" s="24">
        <v>1983</v>
      </c>
      <c r="J3" s="24">
        <v>5.6000000000000001E-2</v>
      </c>
      <c r="K3">
        <v>1.2938122466494334E-2</v>
      </c>
      <c r="L3">
        <v>25.764928888246665</v>
      </c>
      <c r="M3" s="24">
        <v>1983</v>
      </c>
      <c r="N3" s="24">
        <v>5.6000000000000001E-2</v>
      </c>
      <c r="O3">
        <v>1.1528987605829473E-2</v>
      </c>
      <c r="P3">
        <v>22.953065231924288</v>
      </c>
      <c r="Q3" s="24">
        <v>1977</v>
      </c>
      <c r="R3" s="24">
        <v>4.2000000000000003E-2</v>
      </c>
      <c r="S3">
        <v>9.4365906888091242E-3</v>
      </c>
      <c r="T3">
        <v>18.780271506306832</v>
      </c>
      <c r="U3" s="24">
        <v>1977</v>
      </c>
      <c r="V3" s="24">
        <v>4.2000000000000003E-2</v>
      </c>
      <c r="W3">
        <v>1.0770180148826133E-2</v>
      </c>
      <c r="X3">
        <v>21.431635913522395</v>
      </c>
      <c r="Y3" s="24">
        <v>1977</v>
      </c>
      <c r="Z3" s="24">
        <v>4.2000000000000003E-2</v>
      </c>
      <c r="AA3">
        <v>1.054304286878008E-2</v>
      </c>
      <c r="AB3">
        <v>20.97307182164505</v>
      </c>
      <c r="AC3" s="24">
        <v>1977</v>
      </c>
      <c r="AD3" s="24">
        <v>4.2000000000000003E-2</v>
      </c>
      <c r="AE3">
        <v>1.0136848068304581E-2</v>
      </c>
      <c r="AF3">
        <v>20.162499778046577</v>
      </c>
      <c r="AG3" s="24">
        <v>1977</v>
      </c>
      <c r="AH3" s="24">
        <v>4.2000000000000003E-2</v>
      </c>
      <c r="AI3">
        <v>9.798132257059184E-3</v>
      </c>
      <c r="AJ3">
        <v>19.485100801404474</v>
      </c>
      <c r="AK3" s="24">
        <v>1977</v>
      </c>
      <c r="AL3" s="24">
        <v>4.2000000000000003E-2</v>
      </c>
      <c r="AM3">
        <v>1.0022843969382881E-2</v>
      </c>
      <c r="AN3">
        <v>19.920634363054454</v>
      </c>
      <c r="AO3" s="24">
        <v>1977</v>
      </c>
      <c r="AP3" s="24">
        <v>4.2000000000000003E-2</v>
      </c>
      <c r="AQ3">
        <v>1.197110092238114E-2</v>
      </c>
      <c r="AR3">
        <v>23.791330931411938</v>
      </c>
    </row>
    <row r="4" spans="1:44" ht="15.75" thickBot="1" x14ac:dyDescent="0.3">
      <c r="B4">
        <v>0.14329982144518491</v>
      </c>
      <c r="C4" s="31">
        <v>0.97464084401214179</v>
      </c>
      <c r="D4">
        <v>230.60093430841221</v>
      </c>
      <c r="E4" s="24">
        <v>1983</v>
      </c>
      <c r="F4" s="24">
        <v>5.6000000000000001E-2</v>
      </c>
      <c r="G4">
        <v>0.96808226558081656</v>
      </c>
      <c r="H4">
        <v>0.31418034335191442</v>
      </c>
      <c r="I4" s="24">
        <v>1985</v>
      </c>
      <c r="J4" s="24">
        <v>9.7000000000000003E-2</v>
      </c>
      <c r="K4">
        <v>0.95645408307760804</v>
      </c>
      <c r="L4">
        <v>0.33685737992347436</v>
      </c>
      <c r="M4" s="24">
        <v>1985</v>
      </c>
      <c r="N4" s="24">
        <v>9.7000000000000003E-2</v>
      </c>
      <c r="O4">
        <v>0.96558916828625685</v>
      </c>
      <c r="P4">
        <v>0.32748717893133061</v>
      </c>
      <c r="Q4" s="24">
        <v>1985</v>
      </c>
      <c r="R4" s="24">
        <v>9.7000000000000003E-2</v>
      </c>
      <c r="S4">
        <v>0.97464084401214179</v>
      </c>
      <c r="T4">
        <v>0.28822181273483899</v>
      </c>
      <c r="U4" s="24">
        <v>1983</v>
      </c>
      <c r="V4" s="24">
        <v>5.6000000000000001E-2</v>
      </c>
      <c r="W4">
        <v>0.96822788284973049</v>
      </c>
      <c r="X4">
        <v>0.33315824960785895</v>
      </c>
      <c r="Y4" s="24">
        <v>1983</v>
      </c>
      <c r="Z4" s="24">
        <v>5.6000000000000001E-2</v>
      </c>
      <c r="AA4">
        <v>0.9698731783876513</v>
      </c>
      <c r="AB4">
        <v>0.32962819735566229</v>
      </c>
      <c r="AC4" s="24">
        <v>1983</v>
      </c>
      <c r="AD4" s="24">
        <v>5.6000000000000001E-2</v>
      </c>
      <c r="AE4">
        <v>0.97170164329758124</v>
      </c>
      <c r="AF4">
        <v>0.31571033891384293</v>
      </c>
      <c r="AG4" s="24">
        <v>1983</v>
      </c>
      <c r="AH4" s="24">
        <v>5.6000000000000001E-2</v>
      </c>
      <c r="AI4">
        <v>0.97296220682944345</v>
      </c>
      <c r="AJ4">
        <v>0.30070450337532695</v>
      </c>
      <c r="AK4" s="24">
        <v>1983</v>
      </c>
      <c r="AL4" s="24">
        <v>5.6000000000000001E-2</v>
      </c>
      <c r="AM4">
        <v>0.97568057721491164</v>
      </c>
      <c r="AN4">
        <v>0.27191294067892713</v>
      </c>
      <c r="AO4" s="24">
        <v>1983</v>
      </c>
      <c r="AP4" s="24">
        <v>5.6000000000000001E-2</v>
      </c>
      <c r="AQ4">
        <v>0.95823413663432799</v>
      </c>
      <c r="AR4">
        <v>0.31714946194674554</v>
      </c>
    </row>
    <row r="5" spans="1:44" ht="17.25" thickTop="1" thickBot="1" x14ac:dyDescent="0.3">
      <c r="B5">
        <v>0.14563451298875413</v>
      </c>
      <c r="C5" s="31">
        <v>0.96822788284973049</v>
      </c>
      <c r="D5">
        <v>182.84482804914717</v>
      </c>
      <c r="E5" s="24">
        <v>1985</v>
      </c>
      <c r="F5" s="24">
        <v>9.7000000000000003E-2</v>
      </c>
      <c r="G5">
        <v>212.31381181594114</v>
      </c>
      <c r="H5">
        <v>7</v>
      </c>
      <c r="I5" s="24">
        <v>1990</v>
      </c>
      <c r="J5" s="24">
        <v>0.19400000000000001</v>
      </c>
      <c r="K5" s="28">
        <v>131.78559332424379</v>
      </c>
      <c r="L5">
        <v>6</v>
      </c>
      <c r="M5" s="24">
        <v>1990</v>
      </c>
      <c r="N5" s="24">
        <v>0.19400000000000001</v>
      </c>
      <c r="O5" s="28">
        <v>168.36370181089484</v>
      </c>
      <c r="P5">
        <v>6</v>
      </c>
      <c r="Q5" s="24">
        <v>1990</v>
      </c>
      <c r="R5" s="24">
        <v>0.19400000000000001</v>
      </c>
      <c r="S5" s="28">
        <v>230.60093430841221</v>
      </c>
      <c r="T5">
        <v>6</v>
      </c>
      <c r="U5" s="24">
        <v>1990</v>
      </c>
      <c r="V5" s="24">
        <v>0.19400000000000001</v>
      </c>
      <c r="W5" s="28">
        <v>182.84482804914717</v>
      </c>
      <c r="X5">
        <v>6</v>
      </c>
      <c r="Y5" s="24">
        <v>1985</v>
      </c>
      <c r="Z5" s="24">
        <v>9.7000000000000003E-2</v>
      </c>
      <c r="AA5" s="28">
        <v>193.15808169888922</v>
      </c>
      <c r="AB5">
        <v>6</v>
      </c>
      <c r="AC5" s="24">
        <v>1985</v>
      </c>
      <c r="AD5" s="24">
        <v>9.7000000000000003E-2</v>
      </c>
      <c r="AE5" s="28">
        <v>206.02644602635741</v>
      </c>
      <c r="AF5">
        <v>6</v>
      </c>
      <c r="AG5" s="24">
        <v>1985</v>
      </c>
      <c r="AH5" s="24">
        <v>9.7000000000000003E-2</v>
      </c>
      <c r="AI5" s="28">
        <v>215.91160211011072</v>
      </c>
      <c r="AJ5">
        <v>6</v>
      </c>
      <c r="AK5" s="24">
        <v>1985</v>
      </c>
      <c r="AL5" s="24">
        <v>9.7000000000000003E-2</v>
      </c>
      <c r="AM5" s="28">
        <v>240.71638192329627</v>
      </c>
      <c r="AN5">
        <v>6</v>
      </c>
      <c r="AO5" s="24">
        <v>1985</v>
      </c>
      <c r="AP5" s="24">
        <v>9.7000000000000003E-2</v>
      </c>
      <c r="AQ5" s="28">
        <v>137.65799043750869</v>
      </c>
      <c r="AR5">
        <v>6</v>
      </c>
    </row>
    <row r="6" spans="1:44" ht="15.75" thickTop="1" x14ac:dyDescent="0.25">
      <c r="B6">
        <v>0.14652860473750948</v>
      </c>
      <c r="C6" s="31">
        <v>0.9698731783876513</v>
      </c>
      <c r="D6">
        <v>193.15808169888922</v>
      </c>
      <c r="E6" s="24">
        <v>1990</v>
      </c>
      <c r="F6" s="24">
        <v>0.19400000000000001</v>
      </c>
      <c r="G6">
        <v>20.957345228494297</v>
      </c>
      <c r="H6">
        <v>0.69096501704108781</v>
      </c>
      <c r="I6" s="24">
        <v>1992</v>
      </c>
      <c r="J6" s="24">
        <v>0.41699999999999998</v>
      </c>
      <c r="K6">
        <v>14.954092715897202</v>
      </c>
      <c r="L6">
        <v>0.68083736645344783</v>
      </c>
      <c r="M6" s="24">
        <v>1992</v>
      </c>
      <c r="N6" s="24">
        <v>0.41699999999999998</v>
      </c>
      <c r="O6">
        <v>18.056645435338943</v>
      </c>
      <c r="P6">
        <v>0.64348711418640814</v>
      </c>
      <c r="Q6" s="24">
        <v>1992</v>
      </c>
      <c r="R6" s="24">
        <v>0.41699999999999998</v>
      </c>
      <c r="S6">
        <v>19.156437770011724</v>
      </c>
      <c r="T6">
        <v>0.49843088001693947</v>
      </c>
      <c r="U6" s="24">
        <v>1992</v>
      </c>
      <c r="V6" s="24">
        <v>0.41699999999999998</v>
      </c>
      <c r="W6">
        <v>20.294755507990629</v>
      </c>
      <c r="X6">
        <v>0.66596651569063481</v>
      </c>
      <c r="Y6" s="24">
        <v>1992</v>
      </c>
      <c r="Z6" s="24">
        <v>0.41699999999999998</v>
      </c>
      <c r="AA6">
        <v>20.987542786179073</v>
      </c>
      <c r="AB6">
        <v>0.65192849095166072</v>
      </c>
      <c r="AC6" s="24">
        <v>1990</v>
      </c>
      <c r="AD6" s="24">
        <v>0.19400000000000001</v>
      </c>
      <c r="AE6">
        <v>20.535277683264994</v>
      </c>
      <c r="AF6">
        <v>0.59803810858256146</v>
      </c>
      <c r="AG6" s="24">
        <v>1990</v>
      </c>
      <c r="AH6" s="24">
        <v>0.19400000000000001</v>
      </c>
      <c r="AI6">
        <v>19.52341762371244</v>
      </c>
      <c r="AJ6">
        <v>0.54253919010121221</v>
      </c>
      <c r="AK6" s="24">
        <v>1990</v>
      </c>
      <c r="AL6" s="24">
        <v>0.19400000000000001</v>
      </c>
      <c r="AM6">
        <v>17.797762231679876</v>
      </c>
      <c r="AN6">
        <v>0.44361988385197043</v>
      </c>
      <c r="AO6" s="24">
        <v>1990</v>
      </c>
      <c r="AP6" s="24">
        <v>0.19400000000000001</v>
      </c>
      <c r="AQ6">
        <v>13.846161192402787</v>
      </c>
      <c r="AR6">
        <v>0.60350268727866108</v>
      </c>
    </row>
    <row r="7" spans="1:44" x14ac:dyDescent="0.25">
      <c r="B7">
        <v>0.14550047891395654</v>
      </c>
      <c r="C7" s="31">
        <v>0.97170164329758124</v>
      </c>
      <c r="D7">
        <v>206.02644602635741</v>
      </c>
      <c r="E7" s="24">
        <v>1992</v>
      </c>
      <c r="F7" s="24">
        <v>0.41699999999999998</v>
      </c>
      <c r="G7" t="s">
        <v>29</v>
      </c>
      <c r="H7">
        <f>TINV(0.0455,H5)</f>
        <v>2.428809082234241</v>
      </c>
      <c r="I7" s="24">
        <v>1995</v>
      </c>
      <c r="J7" s="24">
        <v>0.69399999999999995</v>
      </c>
      <c r="K7" t="s">
        <v>29</v>
      </c>
      <c r="L7">
        <f>TINV(0.0455,L5)</f>
        <v>2.5165283481216276</v>
      </c>
      <c r="M7" s="24">
        <v>1995</v>
      </c>
      <c r="N7" s="24">
        <v>0.69399999999999995</v>
      </c>
      <c r="O7" t="s">
        <v>29</v>
      </c>
      <c r="P7">
        <f>TINV(0.0455,P5)</f>
        <v>2.5165283481216276</v>
      </c>
      <c r="Q7" s="24">
        <v>1995</v>
      </c>
      <c r="R7" s="24">
        <v>0.69399999999999995</v>
      </c>
      <c r="S7" t="s">
        <v>29</v>
      </c>
      <c r="T7">
        <f>TINV(0.0455,T5)</f>
        <v>2.5165283481216276</v>
      </c>
      <c r="U7" s="24">
        <v>1995</v>
      </c>
      <c r="V7" s="24">
        <v>0.69399999999999995</v>
      </c>
      <c r="W7" t="s">
        <v>29</v>
      </c>
      <c r="X7">
        <f>TINV(0.0455,X5)</f>
        <v>2.5165283481216276</v>
      </c>
      <c r="Y7" s="24">
        <v>1995</v>
      </c>
      <c r="Z7" s="24">
        <v>0.69399999999999995</v>
      </c>
      <c r="AA7" t="s">
        <v>29</v>
      </c>
      <c r="AB7">
        <f>TINV(0.0455,AB5)</f>
        <v>2.5165283481216276</v>
      </c>
      <c r="AC7" s="24">
        <v>1995</v>
      </c>
      <c r="AD7" s="24">
        <v>0.69399999999999995</v>
      </c>
      <c r="AE7" t="s">
        <v>29</v>
      </c>
      <c r="AF7">
        <f>TINV(0.0455,AF5)</f>
        <v>2.5165283481216276</v>
      </c>
      <c r="AG7" s="24">
        <v>1992</v>
      </c>
      <c r="AH7" s="24">
        <v>0.41699999999999998</v>
      </c>
      <c r="AI7" t="s">
        <v>29</v>
      </c>
      <c r="AJ7">
        <f>TINV(0.0455,AJ5)</f>
        <v>2.5165283481216276</v>
      </c>
      <c r="AK7" s="24">
        <v>1992</v>
      </c>
      <c r="AL7" s="24">
        <v>0.41699999999999998</v>
      </c>
      <c r="AM7" t="s">
        <v>29</v>
      </c>
      <c r="AN7">
        <f>TINV(0.0455,AN5)</f>
        <v>2.5165283481216276</v>
      </c>
      <c r="AO7" s="24">
        <v>1992</v>
      </c>
      <c r="AP7" s="24">
        <v>0.41699999999999998</v>
      </c>
    </row>
    <row r="8" spans="1:44" x14ac:dyDescent="0.25">
      <c r="B8">
        <v>0.14397307727276465</v>
      </c>
      <c r="C8" s="31">
        <v>0.97296220682944345</v>
      </c>
      <c r="D8">
        <v>215.91160211011072</v>
      </c>
      <c r="E8" s="24">
        <v>1995</v>
      </c>
      <c r="F8" s="24">
        <v>0.69399999999999995</v>
      </c>
      <c r="G8" t="s">
        <v>30</v>
      </c>
      <c r="H8">
        <f>H7*G3</f>
        <v>2.4400737945466801E-2</v>
      </c>
      <c r="I8" s="24">
        <v>2004</v>
      </c>
      <c r="J8" s="24">
        <v>1.208</v>
      </c>
      <c r="K8" t="s">
        <v>30</v>
      </c>
      <c r="L8">
        <f>L7*K3</f>
        <v>3.2559151958402303E-2</v>
      </c>
      <c r="M8" s="24">
        <v>2004</v>
      </c>
      <c r="N8" s="24">
        <v>1.208</v>
      </c>
      <c r="O8" t="s">
        <v>30</v>
      </c>
      <c r="P8">
        <f>P7*O3</f>
        <v>2.9013024135212763E-2</v>
      </c>
      <c r="Q8" s="24">
        <v>2004</v>
      </c>
      <c r="R8" s="24">
        <v>1.208</v>
      </c>
      <c r="S8" t="s">
        <v>30</v>
      </c>
      <c r="T8">
        <f>T7*S3</f>
        <v>2.3747447978008759E-2</v>
      </c>
      <c r="U8" s="24">
        <v>2004</v>
      </c>
      <c r="V8" s="24">
        <v>1.208</v>
      </c>
      <c r="W8" t="s">
        <v>30</v>
      </c>
      <c r="X8">
        <f>X7*W3</f>
        <v>2.7103463658897774E-2</v>
      </c>
      <c r="Y8" s="24">
        <v>2004</v>
      </c>
      <c r="Z8" s="24">
        <v>1.208</v>
      </c>
      <c r="AA8" t="s">
        <v>30</v>
      </c>
      <c r="AB8">
        <f>AB7*AA3</f>
        <v>2.6531866254746642E-2</v>
      </c>
      <c r="AC8" s="24">
        <v>2004</v>
      </c>
      <c r="AD8" s="24">
        <v>1.208</v>
      </c>
      <c r="AE8" t="s">
        <v>30</v>
      </c>
      <c r="AF8">
        <f>AF7*AE3</f>
        <v>2.5509665524490438E-2</v>
      </c>
      <c r="AG8" s="24">
        <v>2004</v>
      </c>
      <c r="AH8" s="24">
        <v>1.208</v>
      </c>
      <c r="AI8" t="s">
        <v>30</v>
      </c>
      <c r="AJ8">
        <f>AJ7*AI3</f>
        <v>2.4657277583534382E-2</v>
      </c>
      <c r="AK8" s="24">
        <v>1995</v>
      </c>
      <c r="AL8" s="24">
        <v>0.69399999999999995</v>
      </c>
      <c r="AM8" t="s">
        <v>30</v>
      </c>
      <c r="AN8">
        <f>AN7*AM3</f>
        <v>2.522277097775192E-2</v>
      </c>
      <c r="AO8" s="24">
        <v>1995</v>
      </c>
      <c r="AP8" s="24">
        <v>0.69399999999999995</v>
      </c>
    </row>
    <row r="9" spans="1:44" x14ac:dyDescent="0.25">
      <c r="B9">
        <v>0.15550479787649163</v>
      </c>
      <c r="C9" s="31">
        <v>0.97568057721491164</v>
      </c>
      <c r="D9">
        <v>240.71638192329627</v>
      </c>
      <c r="E9" s="24">
        <v>2004</v>
      </c>
      <c r="F9" s="24">
        <v>1.208</v>
      </c>
      <c r="G9" t="s">
        <v>31</v>
      </c>
      <c r="H9">
        <f>G2+H8</f>
        <v>1.1820433631647227</v>
      </c>
      <c r="I9" s="24">
        <v>2005</v>
      </c>
      <c r="J9" s="24">
        <v>2.66</v>
      </c>
      <c r="K9" t="s">
        <v>31</v>
      </c>
      <c r="L9">
        <f>K2+L8</f>
        <v>1.1926831999154797</v>
      </c>
      <c r="M9" s="24">
        <v>2005</v>
      </c>
      <c r="N9" s="24">
        <v>2.66</v>
      </c>
      <c r="O9" t="s">
        <v>31</v>
      </c>
      <c r="P9">
        <f>O2+P8</f>
        <v>1.1903761500883123</v>
      </c>
      <c r="Q9" s="24">
        <v>2005</v>
      </c>
      <c r="R9" s="24">
        <v>2.66</v>
      </c>
      <c r="S9" t="s">
        <v>31</v>
      </c>
      <c r="T9">
        <f>S2+T8</f>
        <v>1.1778232144417486</v>
      </c>
      <c r="U9" s="24">
        <v>2005</v>
      </c>
      <c r="V9" s="24">
        <v>2.66</v>
      </c>
      <c r="W9" t="s">
        <v>31</v>
      </c>
      <c r="X9">
        <f>W2+X8</f>
        <v>1.1838767888136534</v>
      </c>
      <c r="Y9" s="24">
        <v>2005</v>
      </c>
      <c r="Z9" s="24">
        <v>2.66</v>
      </c>
      <c r="AA9" t="s">
        <v>31</v>
      </c>
      <c r="AB9">
        <f>AA2+AB8</f>
        <v>1.1843399153948624</v>
      </c>
      <c r="AC9" s="24">
        <v>2005</v>
      </c>
      <c r="AD9" s="24">
        <v>2.66</v>
      </c>
      <c r="AE9" t="s">
        <v>31</v>
      </c>
      <c r="AF9">
        <f>AE2+AF8</f>
        <v>1.1821279540271876</v>
      </c>
      <c r="AG9" s="24">
        <v>2005</v>
      </c>
      <c r="AH9" s="24">
        <v>2.66</v>
      </c>
      <c r="AI9" t="s">
        <v>31</v>
      </c>
      <c r="AJ9">
        <f>AI2+AJ8</f>
        <v>1.1795102938971511</v>
      </c>
      <c r="AK9" s="24">
        <v>2005</v>
      </c>
      <c r="AL9" s="24">
        <v>2.66</v>
      </c>
      <c r="AM9" t="s">
        <v>31</v>
      </c>
      <c r="AN9">
        <f>AM2+AN8</f>
        <v>1.1934703121389718</v>
      </c>
      <c r="AO9" s="24">
        <v>2004</v>
      </c>
      <c r="AP9" s="24">
        <v>1.208</v>
      </c>
    </row>
    <row r="10" spans="1:44" x14ac:dyDescent="0.25">
      <c r="B10">
        <v>0.14045422405246583</v>
      </c>
      <c r="C10" s="31">
        <v>0.95823413663432799</v>
      </c>
      <c r="D10">
        <v>137.65799043750869</v>
      </c>
      <c r="E10" s="24">
        <v>2005</v>
      </c>
      <c r="F10" s="24">
        <v>2.66</v>
      </c>
      <c r="G10" t="s">
        <v>32</v>
      </c>
      <c r="H10">
        <f>G2-H8</f>
        <v>1.1332418872737893</v>
      </c>
      <c r="K10" t="s">
        <v>32</v>
      </c>
      <c r="L10">
        <f>K2-L8</f>
        <v>1.127564895998675</v>
      </c>
      <c r="O10" t="s">
        <v>32</v>
      </c>
      <c r="P10">
        <f>O2-P8</f>
        <v>1.132350101817887</v>
      </c>
      <c r="S10" t="s">
        <v>32</v>
      </c>
      <c r="T10">
        <f>S2-T8</f>
        <v>1.1303283184857313</v>
      </c>
      <c r="W10" t="s">
        <v>32</v>
      </c>
      <c r="X10">
        <f>W2-X8</f>
        <v>1.1296698614958578</v>
      </c>
      <c r="AA10" t="s">
        <v>32</v>
      </c>
      <c r="AB10">
        <f>AA2-AB8</f>
        <v>1.131276182885369</v>
      </c>
      <c r="AE10" t="s">
        <v>32</v>
      </c>
      <c r="AF10">
        <f>AE2-AF8</f>
        <v>1.1311086229782068</v>
      </c>
      <c r="AI10" t="s">
        <v>32</v>
      </c>
      <c r="AJ10">
        <f>AI2-AJ8</f>
        <v>1.1301957387300825</v>
      </c>
      <c r="AM10" t="s">
        <v>32</v>
      </c>
      <c r="AN10">
        <f>AM2-AN8</f>
        <v>1.1430247701834679</v>
      </c>
    </row>
    <row r="11" spans="1:44" x14ac:dyDescent="0.25">
      <c r="A11" t="s">
        <v>48</v>
      </c>
      <c r="B11" s="22">
        <f>AVERAGE(B2:B10)</f>
        <v>0.1465574309312051</v>
      </c>
      <c r="C11" s="22">
        <f>AVERAGE(C2:C10)</f>
        <v>0.96815152450996145</v>
      </c>
      <c r="D11" s="22">
        <f>AVERAGE(D2:D10)</f>
        <v>189.67395107653999</v>
      </c>
      <c r="E11" s="22">
        <f>AVERAGE(E2:E10)</f>
        <v>1989.3333333333333</v>
      </c>
      <c r="F11" s="22">
        <f>AVERAGE(F2:F10)</f>
        <v>0.59877777777777785</v>
      </c>
      <c r="G11" t="s">
        <v>33</v>
      </c>
      <c r="H11" s="32">
        <f>LN(G2)</f>
        <v>0.14638571771946757</v>
      </c>
      <c r="K11" t="s">
        <v>33</v>
      </c>
      <c r="L11" s="32">
        <f>LN(K2)</f>
        <v>0.1485269372948565</v>
      </c>
      <c r="O11" t="s">
        <v>33</v>
      </c>
      <c r="P11" s="32">
        <f>LN(O2)</f>
        <v>0.14959442379886234</v>
      </c>
      <c r="S11" t="s">
        <v>33</v>
      </c>
      <c r="T11" s="32">
        <f>LN(S2)</f>
        <v>0.14329982144518491</v>
      </c>
      <c r="W11" t="s">
        <v>33</v>
      </c>
      <c r="X11" s="32">
        <f>LN(W2)</f>
        <v>0.14563451298875413</v>
      </c>
      <c r="AA11" t="s">
        <v>33</v>
      </c>
      <c r="AB11" s="32">
        <f>LN(AA2)</f>
        <v>0.14652860473750948</v>
      </c>
      <c r="AE11" t="s">
        <v>33</v>
      </c>
      <c r="AF11" s="32">
        <f>LN(AE2)</f>
        <v>0.14550047891395654</v>
      </c>
      <c r="AI11" t="s">
        <v>33</v>
      </c>
      <c r="AJ11" s="32">
        <f>LN(AI2)</f>
        <v>0.14397307727276465</v>
      </c>
      <c r="AM11" t="s">
        <v>33</v>
      </c>
      <c r="AN11" s="32">
        <f>LN(AM2)</f>
        <v>0.15550479787649163</v>
      </c>
    </row>
    <row r="12" spans="1:44" x14ac:dyDescent="0.25">
      <c r="A12" t="s">
        <v>49</v>
      </c>
      <c r="B12" s="22">
        <f>STDEV(B2:B10)</f>
        <v>4.3253244082520946E-3</v>
      </c>
      <c r="C12" s="22">
        <f>STDEV(C2:C10)</f>
        <v>6.8853487606598202E-3</v>
      </c>
      <c r="D12" s="22">
        <f>STDEV(D2:D10)</f>
        <v>38.415151733708875</v>
      </c>
      <c r="E12" s="22">
        <f>STDEV(E2:E10)</f>
        <v>11.056672193747993</v>
      </c>
      <c r="F12" s="22">
        <f>STDEV(F2:F10)</f>
        <v>0.86717656474586791</v>
      </c>
      <c r="G12" t="s">
        <v>34</v>
      </c>
      <c r="H12" s="32">
        <f>LN(H9)</f>
        <v>0.16724460457555271</v>
      </c>
      <c r="K12" t="s">
        <v>34</v>
      </c>
      <c r="L12" s="32">
        <f>LN(L9)</f>
        <v>0.17620555874448141</v>
      </c>
      <c r="O12" t="s">
        <v>34</v>
      </c>
      <c r="P12" s="32">
        <f>LN(P9)</f>
        <v>0.17426934968791194</v>
      </c>
      <c r="S12" t="s">
        <v>34</v>
      </c>
      <c r="T12" s="32">
        <f>LN(T9)</f>
        <v>0.16366800133727652</v>
      </c>
      <c r="W12" t="s">
        <v>34</v>
      </c>
      <c r="X12" s="32">
        <f>LN(X9)</f>
        <v>0.16879446754485014</v>
      </c>
      <c r="AA12" t="s">
        <v>34</v>
      </c>
      <c r="AB12" s="32">
        <f>LN(AB9)</f>
        <v>0.16918558596428346</v>
      </c>
      <c r="AE12" t="s">
        <v>34</v>
      </c>
      <c r="AF12" s="32">
        <f>LN(AF9)</f>
        <v>0.16731616526312718</v>
      </c>
      <c r="AI12" t="s">
        <v>34</v>
      </c>
      <c r="AJ12" s="32">
        <f>LN(AJ9)</f>
        <v>0.16509934716718844</v>
      </c>
      <c r="AM12" t="s">
        <v>34</v>
      </c>
      <c r="AN12" s="32">
        <f>LN(AN9)</f>
        <v>0.1768652918656447</v>
      </c>
    </row>
    <row r="13" spans="1:44" x14ac:dyDescent="0.25">
      <c r="A13" t="s">
        <v>50</v>
      </c>
      <c r="B13" s="22">
        <f>MIN(B2:B10)</f>
        <v>0.14045422405246583</v>
      </c>
      <c r="C13" s="22">
        <f>MIN(C2:C10)</f>
        <v>0.95645408307760804</v>
      </c>
      <c r="D13" s="22">
        <f>MIN(D2:D10)</f>
        <v>131.78559332424379</v>
      </c>
      <c r="E13" s="22">
        <f>MIN(E2:E10)</f>
        <v>1973</v>
      </c>
      <c r="F13" s="22">
        <f>MIN(F2:F10)</f>
        <v>2.1000000000000001E-2</v>
      </c>
      <c r="G13" t="s">
        <v>35</v>
      </c>
      <c r="H13" s="32">
        <f>LN(H10)</f>
        <v>0.12508245199898077</v>
      </c>
      <c r="K13" t="s">
        <v>35</v>
      </c>
      <c r="L13" s="32">
        <f>LN(L10)</f>
        <v>0.12006034816509402</v>
      </c>
      <c r="O13" t="s">
        <v>35</v>
      </c>
      <c r="P13" s="32">
        <f>LN(P10)</f>
        <v>0.124295209188931</v>
      </c>
      <c r="S13" t="s">
        <v>35</v>
      </c>
      <c r="T13" s="32">
        <f>LN(T10)</f>
        <v>0.12250813785605261</v>
      </c>
      <c r="W13" t="s">
        <v>35</v>
      </c>
      <c r="X13" s="32">
        <f>LN(X10)</f>
        <v>0.12192543206952823</v>
      </c>
      <c r="AA13" t="s">
        <v>35</v>
      </c>
      <c r="AB13" s="32">
        <f>LN(AB10)</f>
        <v>0.12334636085619423</v>
      </c>
      <c r="AE13" t="s">
        <v>35</v>
      </c>
      <c r="AF13" s="32">
        <f>LN(AF10)</f>
        <v>0.12319823405916631</v>
      </c>
      <c r="AI13" t="s">
        <v>35</v>
      </c>
      <c r="AJ13" s="32">
        <f>LN(AJ10)</f>
        <v>0.1223908378384946</v>
      </c>
      <c r="AM13" t="s">
        <v>35</v>
      </c>
      <c r="AN13" s="32">
        <f>LN(AN10)</f>
        <v>0.13367805577949074</v>
      </c>
    </row>
    <row r="14" spans="1:44" x14ac:dyDescent="0.25">
      <c r="A14" t="s">
        <v>51</v>
      </c>
      <c r="B14" s="22">
        <f>MAX(B2:B10)</f>
        <v>0.15550479787649163</v>
      </c>
      <c r="C14" s="22">
        <f>MAX(C2:C10)</f>
        <v>0.97568057721491164</v>
      </c>
      <c r="D14" s="22">
        <f>MAX(D2:D10)</f>
        <v>240.71638192329627</v>
      </c>
      <c r="E14" s="22">
        <f>MAX(E2:E10)</f>
        <v>2005</v>
      </c>
      <c r="F14" s="22">
        <f>MAX(F2:F10)</f>
        <v>2.66</v>
      </c>
      <c r="G14" t="s">
        <v>36</v>
      </c>
      <c r="H14" s="32">
        <f>H12-H11</f>
        <v>2.085888685608514E-2</v>
      </c>
      <c r="K14" t="s">
        <v>36</v>
      </c>
      <c r="L14" s="32">
        <f>L12-L11</f>
        <v>2.7678621449624907E-2</v>
      </c>
      <c r="O14" t="s">
        <v>36</v>
      </c>
      <c r="P14" s="32">
        <f>P12-P11</f>
        <v>2.4674925889049598E-2</v>
      </c>
      <c r="S14" t="s">
        <v>36</v>
      </c>
      <c r="T14" s="32">
        <f>T12-T11</f>
        <v>2.0368179892091609E-2</v>
      </c>
      <c r="W14" t="s">
        <v>36</v>
      </c>
      <c r="X14" s="32">
        <f>X12-X11</f>
        <v>2.3159954556096013E-2</v>
      </c>
      <c r="AA14" t="s">
        <v>36</v>
      </c>
      <c r="AB14" s="32">
        <f>AB12-AB11</f>
        <v>2.2656981226773981E-2</v>
      </c>
      <c r="AE14" t="s">
        <v>36</v>
      </c>
      <c r="AF14" s="32">
        <f>AF12-AF11</f>
        <v>2.1815686349170638E-2</v>
      </c>
      <c r="AI14" t="s">
        <v>36</v>
      </c>
      <c r="AJ14" s="32">
        <f>AJ12-AJ11</f>
        <v>2.1126269894423788E-2</v>
      </c>
      <c r="AM14" t="s">
        <v>36</v>
      </c>
      <c r="AN14" s="32">
        <f>AN12-AN11</f>
        <v>2.1360493989153073E-2</v>
      </c>
    </row>
    <row r="15" spans="1:44" x14ac:dyDescent="0.25">
      <c r="A15" t="s">
        <v>52</v>
      </c>
      <c r="B15" s="22">
        <f>ABS(B14-B13)</f>
        <v>1.5050573824025804E-2</v>
      </c>
      <c r="C15" s="22">
        <f>ABS(C14-C13)</f>
        <v>1.9226494137303596E-2</v>
      </c>
      <c r="D15" s="22">
        <f>ABS(D14-D13)</f>
        <v>108.93078859905248</v>
      </c>
      <c r="E15" s="22">
        <f>ABS(E14-E13)</f>
        <v>32</v>
      </c>
      <c r="F15" s="22">
        <f>ABS(F14-F13)</f>
        <v>2.6390000000000002</v>
      </c>
      <c r="G15" t="s">
        <v>37</v>
      </c>
      <c r="H15" s="32">
        <f>H11-H13</f>
        <v>2.1303265720486797E-2</v>
      </c>
      <c r="K15" t="s">
        <v>37</v>
      </c>
      <c r="L15" s="32">
        <f>L11-L13</f>
        <v>2.8466589129762479E-2</v>
      </c>
      <c r="O15" t="s">
        <v>37</v>
      </c>
      <c r="P15" s="32">
        <f>P11-P13</f>
        <v>2.5299214609931342E-2</v>
      </c>
      <c r="S15" t="s">
        <v>37</v>
      </c>
      <c r="T15" s="32">
        <f>T11-T13</f>
        <v>2.0791683589132304E-2</v>
      </c>
      <c r="W15" t="s">
        <v>37</v>
      </c>
      <c r="X15" s="32">
        <f>X11-X13</f>
        <v>2.3709080919225897E-2</v>
      </c>
      <c r="AA15" t="s">
        <v>37</v>
      </c>
      <c r="AB15" s="32">
        <f>AB11-AB13</f>
        <v>2.3182243881315248E-2</v>
      </c>
      <c r="AE15" t="s">
        <v>37</v>
      </c>
      <c r="AF15" s="32">
        <f>AF11-AF13</f>
        <v>2.2302244854790224E-2</v>
      </c>
      <c r="AI15" t="s">
        <v>37</v>
      </c>
      <c r="AJ15" s="32">
        <f>AJ11-AJ13</f>
        <v>2.1582239434270054E-2</v>
      </c>
      <c r="AM15" t="s">
        <v>37</v>
      </c>
      <c r="AN15" s="32">
        <f>AN11-AN13</f>
        <v>2.182674209700089E-2</v>
      </c>
    </row>
    <row r="16" spans="1:44" x14ac:dyDescent="0.25">
      <c r="A16" t="s">
        <v>53</v>
      </c>
      <c r="B16" s="22">
        <f>COUNT(B2:B10)</f>
        <v>9</v>
      </c>
      <c r="G16" t="s">
        <v>38</v>
      </c>
      <c r="H16" s="33">
        <f>AVERAGE(H14:H15)</f>
        <v>2.1081076288285969E-2</v>
      </c>
      <c r="K16" t="s">
        <v>38</v>
      </c>
      <c r="L16" s="33">
        <f>AVERAGE(L14:L15)</f>
        <v>2.8072605289693693E-2</v>
      </c>
      <c r="O16" t="s">
        <v>38</v>
      </c>
      <c r="P16" s="33">
        <f>AVERAGE(P14:P15)</f>
        <v>2.498707024949047E-2</v>
      </c>
      <c r="S16" t="s">
        <v>38</v>
      </c>
      <c r="T16" s="33">
        <f>AVERAGE(T14:T15)</f>
        <v>2.0579931740611956E-2</v>
      </c>
      <c r="W16" t="s">
        <v>38</v>
      </c>
      <c r="X16" s="33">
        <f>AVERAGE(X14:X15)</f>
        <v>2.3434517737660955E-2</v>
      </c>
      <c r="AA16" t="s">
        <v>38</v>
      </c>
      <c r="AB16" s="33">
        <f>AVERAGE(AB14:AB15)</f>
        <v>2.2919612554044615E-2</v>
      </c>
      <c r="AE16" t="s">
        <v>38</v>
      </c>
      <c r="AF16" s="33">
        <f>AVERAGE(AF14:AF15)</f>
        <v>2.2058965601980431E-2</v>
      </c>
      <c r="AI16" t="s">
        <v>38</v>
      </c>
      <c r="AJ16" s="33">
        <f>AVERAGE(AJ14:AJ15)</f>
        <v>2.1354254664346921E-2</v>
      </c>
      <c r="AM16" t="s">
        <v>38</v>
      </c>
      <c r="AN16" s="33">
        <f>AVERAGE(AN14:AN15)</f>
        <v>2.1593618043076981E-2</v>
      </c>
    </row>
    <row r="17" spans="7:40" x14ac:dyDescent="0.25">
      <c r="G17" t="s">
        <v>39</v>
      </c>
      <c r="H17">
        <f>TINV(0.3173,H5)</f>
        <v>1.0767385673224843</v>
      </c>
      <c r="K17" t="s">
        <v>39</v>
      </c>
      <c r="L17">
        <f>TINV(0.3173,L5)</f>
        <v>1.0905949070768337</v>
      </c>
      <c r="O17" t="s">
        <v>39</v>
      </c>
      <c r="P17">
        <f>TINV(0.3173,P5)</f>
        <v>1.0905949070768337</v>
      </c>
      <c r="S17" t="s">
        <v>39</v>
      </c>
      <c r="T17">
        <f>TINV(0.3173,T5)</f>
        <v>1.0905949070768337</v>
      </c>
      <c r="W17" t="s">
        <v>39</v>
      </c>
      <c r="X17">
        <f>TINV(0.3173,X5)</f>
        <v>1.0905949070768337</v>
      </c>
      <c r="AA17" t="s">
        <v>39</v>
      </c>
      <c r="AB17">
        <f>TINV(0.3173,AB5)</f>
        <v>1.0905949070768337</v>
      </c>
      <c r="AE17" t="s">
        <v>39</v>
      </c>
      <c r="AF17">
        <f>TINV(0.3173,AF5)</f>
        <v>1.0905949070768337</v>
      </c>
      <c r="AI17" t="s">
        <v>39</v>
      </c>
      <c r="AJ17">
        <f>TINV(0.3173,AJ5)</f>
        <v>1.0905949070768337</v>
      </c>
      <c r="AM17" t="s">
        <v>39</v>
      </c>
      <c r="AN17">
        <f>TINV(0.3173,AN5)</f>
        <v>1.0905949070768337</v>
      </c>
    </row>
    <row r="18" spans="7:40" x14ac:dyDescent="0.25">
      <c r="G18" t="s">
        <v>40</v>
      </c>
      <c r="H18">
        <f>H17*G3</f>
        <v>1.0817324345989678E-2</v>
      </c>
      <c r="K18" t="s">
        <v>40</v>
      </c>
      <c r="L18">
        <f>L17*K3</f>
        <v>1.4110250469095083E-2</v>
      </c>
      <c r="O18" t="s">
        <v>40</v>
      </c>
      <c r="P18">
        <f>P17*O3</f>
        <v>1.2573455166669561E-2</v>
      </c>
      <c r="S18" t="s">
        <v>40</v>
      </c>
      <c r="T18">
        <f>T17*S3</f>
        <v>1.0291497745383901E-2</v>
      </c>
      <c r="W18" t="s">
        <v>40</v>
      </c>
      <c r="X18">
        <f>X17*W3</f>
        <v>1.1745903618609796E-2</v>
      </c>
      <c r="AA18" t="s">
        <v>40</v>
      </c>
      <c r="AB18">
        <f>AB17*AA3</f>
        <v>1.1498188857784286E-2</v>
      </c>
      <c r="AE18" t="s">
        <v>40</v>
      </c>
      <c r="AF18">
        <f>AF17*AE3</f>
        <v>1.1055194877104615E-2</v>
      </c>
      <c r="AI18" t="s">
        <v>40</v>
      </c>
      <c r="AJ18">
        <f>AJ17*AI3</f>
        <v>1.0685793138413988E-2</v>
      </c>
      <c r="AM18" t="s">
        <v>40</v>
      </c>
      <c r="AN18">
        <f>AN17*AM3</f>
        <v>1.0930862587434727E-2</v>
      </c>
    </row>
    <row r="19" spans="7:40" x14ac:dyDescent="0.25">
      <c r="G19" t="s">
        <v>41</v>
      </c>
      <c r="H19">
        <f>G2+H18</f>
        <v>1.1684599495652457</v>
      </c>
      <c r="K19" t="s">
        <v>41</v>
      </c>
      <c r="L19">
        <f>K2+L18</f>
        <v>1.1742342984261724</v>
      </c>
      <c r="O19" t="s">
        <v>41</v>
      </c>
      <c r="P19">
        <f>O2+P18</f>
        <v>1.1739365811197693</v>
      </c>
      <c r="S19" t="s">
        <v>41</v>
      </c>
      <c r="T19">
        <f>S2+T18</f>
        <v>1.1643672642091238</v>
      </c>
      <c r="W19" t="s">
        <v>41</v>
      </c>
      <c r="X19">
        <f>W2+X18</f>
        <v>1.1685192287733654</v>
      </c>
      <c r="AA19" t="s">
        <v>41</v>
      </c>
      <c r="AB19">
        <f>AA2+AB18</f>
        <v>1.1693062379979</v>
      </c>
      <c r="AE19" t="s">
        <v>41</v>
      </c>
      <c r="AF19">
        <f>AE2+AF18</f>
        <v>1.1676734833798019</v>
      </c>
      <c r="AI19" t="s">
        <v>41</v>
      </c>
      <c r="AJ19">
        <f>AI2+AJ18</f>
        <v>1.1655388094520307</v>
      </c>
      <c r="AM19" t="s">
        <v>41</v>
      </c>
      <c r="AN19">
        <f>AM2+AN18</f>
        <v>1.1791784037486546</v>
      </c>
    </row>
    <row r="20" spans="7:40" x14ac:dyDescent="0.25">
      <c r="G20" t="s">
        <v>42</v>
      </c>
      <c r="H20">
        <f>G2-H18</f>
        <v>1.1468253008732663</v>
      </c>
      <c r="K20" t="s">
        <v>42</v>
      </c>
      <c r="L20">
        <f>K2-L18</f>
        <v>1.1460137974879823</v>
      </c>
      <c r="O20" t="s">
        <v>42</v>
      </c>
      <c r="P20">
        <f>O2-P18</f>
        <v>1.14878967078643</v>
      </c>
      <c r="S20" t="s">
        <v>42</v>
      </c>
      <c r="T20">
        <f>S2-T18</f>
        <v>1.1437842687183561</v>
      </c>
      <c r="W20" t="s">
        <v>42</v>
      </c>
      <c r="X20">
        <f>W2-X18</f>
        <v>1.1450274215361458</v>
      </c>
      <c r="AA20" t="s">
        <v>42</v>
      </c>
      <c r="AB20">
        <f>AA2-AB18</f>
        <v>1.1463098602823314</v>
      </c>
      <c r="AE20" t="s">
        <v>42</v>
      </c>
      <c r="AF20">
        <f>AE2-AF18</f>
        <v>1.1455630936255925</v>
      </c>
      <c r="AI20" t="s">
        <v>42</v>
      </c>
      <c r="AJ20">
        <f>AI2-AJ18</f>
        <v>1.1441672231752029</v>
      </c>
      <c r="AM20" t="s">
        <v>42</v>
      </c>
      <c r="AN20">
        <f>AM2-AN18</f>
        <v>1.1573166785737852</v>
      </c>
    </row>
    <row r="21" spans="7:40" x14ac:dyDescent="0.25">
      <c r="G21" t="s">
        <v>33</v>
      </c>
      <c r="H21" s="32">
        <f>LN(G2)</f>
        <v>0.14638571771946757</v>
      </c>
      <c r="K21" t="s">
        <v>33</v>
      </c>
      <c r="L21" s="32">
        <f>LN(K2)</f>
        <v>0.1485269372948565</v>
      </c>
      <c r="O21" t="s">
        <v>33</v>
      </c>
      <c r="P21" s="32">
        <f>LN(O2)</f>
        <v>0.14959442379886234</v>
      </c>
      <c r="S21" t="s">
        <v>33</v>
      </c>
      <c r="T21" s="32">
        <f>LN(S2)</f>
        <v>0.14329982144518491</v>
      </c>
      <c r="W21" t="s">
        <v>33</v>
      </c>
      <c r="X21" s="32">
        <f>LN(W2)</f>
        <v>0.14563451298875413</v>
      </c>
      <c r="AA21" t="s">
        <v>33</v>
      </c>
      <c r="AB21" s="32">
        <f>LN(AA2)</f>
        <v>0.14652860473750948</v>
      </c>
      <c r="AE21" t="s">
        <v>33</v>
      </c>
      <c r="AF21" s="32">
        <f>LN(AE2)</f>
        <v>0.14550047891395654</v>
      </c>
      <c r="AI21" t="s">
        <v>33</v>
      </c>
      <c r="AJ21" s="32">
        <f>LN(AI2)</f>
        <v>0.14397307727276465</v>
      </c>
      <c r="AM21" t="s">
        <v>33</v>
      </c>
      <c r="AN21" s="32">
        <f>LN(AM2)</f>
        <v>0.15550479787649163</v>
      </c>
    </row>
    <row r="22" spans="7:40" x14ac:dyDescent="0.25">
      <c r="G22" t="s">
        <v>43</v>
      </c>
      <c r="H22" s="32">
        <f>LN(H19)</f>
        <v>0.15568659932614146</v>
      </c>
      <c r="K22" t="s">
        <v>43</v>
      </c>
      <c r="L22" s="32">
        <f>LN(L19)</f>
        <v>0.16061627425896283</v>
      </c>
      <c r="O22" t="s">
        <v>43</v>
      </c>
      <c r="P22" s="32">
        <f>LN(P19)</f>
        <v>0.16036270045767628</v>
      </c>
      <c r="S22" t="s">
        <v>43</v>
      </c>
      <c r="T22" s="32">
        <f>LN(T19)</f>
        <v>0.15217781862357219</v>
      </c>
      <c r="W22" t="s">
        <v>43</v>
      </c>
      <c r="X22" s="32">
        <f>LN(X19)</f>
        <v>0.15573733080777546</v>
      </c>
      <c r="AA22" t="s">
        <v>43</v>
      </c>
      <c r="AB22" s="32">
        <f>LN(AB19)</f>
        <v>0.15641061396381142</v>
      </c>
      <c r="AE22" t="s">
        <v>43</v>
      </c>
      <c r="AF22" s="32">
        <f>LN(AF19)</f>
        <v>0.15501329342326436</v>
      </c>
      <c r="AI22" t="s">
        <v>43</v>
      </c>
      <c r="AJ22" s="32">
        <f>LN(AJ19)</f>
        <v>0.15318347748243147</v>
      </c>
      <c r="AM22" t="s">
        <v>43</v>
      </c>
      <c r="AN22" s="32">
        <f>LN(AN19)</f>
        <v>0.16481792796081485</v>
      </c>
    </row>
    <row r="23" spans="7:40" x14ac:dyDescent="0.25">
      <c r="G23" t="s">
        <v>44</v>
      </c>
      <c r="H23" s="32">
        <f>LN(H20)</f>
        <v>0.13699751693340365</v>
      </c>
      <c r="K23" t="s">
        <v>44</v>
      </c>
      <c r="L23" s="32">
        <f>LN(L20)</f>
        <v>0.13628965791290051</v>
      </c>
      <c r="O23" t="s">
        <v>44</v>
      </c>
      <c r="P23" s="32">
        <f>LN(P20)</f>
        <v>0.13870892796432371</v>
      </c>
      <c r="S23" t="s">
        <v>44</v>
      </c>
      <c r="T23" s="32">
        <f>LN(T20)</f>
        <v>0.13434229887971774</v>
      </c>
      <c r="W23" t="s">
        <v>44</v>
      </c>
      <c r="X23" s="32">
        <f>LN(X20)</f>
        <v>0.135428585659297</v>
      </c>
      <c r="AA23" t="s">
        <v>44</v>
      </c>
      <c r="AB23" s="32">
        <f>LN(AB20)</f>
        <v>0.13654796593584634</v>
      </c>
      <c r="AE23" t="s">
        <v>44</v>
      </c>
      <c r="AF23" s="32">
        <f>LN(AF20)</f>
        <v>0.1358963009455223</v>
      </c>
      <c r="AI23" t="s">
        <v>44</v>
      </c>
      <c r="AJ23" s="32">
        <f>LN(AJ20)</f>
        <v>0.13467705637941113</v>
      </c>
      <c r="AM23" t="s">
        <v>44</v>
      </c>
      <c r="AN23" s="32">
        <f>LN(AN20)</f>
        <v>0.14610411739319776</v>
      </c>
    </row>
    <row r="24" spans="7:40" x14ac:dyDescent="0.25">
      <c r="G24" t="s">
        <v>45</v>
      </c>
      <c r="H24" s="32">
        <f>H22-H21</f>
        <v>9.3008816066738886E-3</v>
      </c>
      <c r="K24" t="s">
        <v>45</v>
      </c>
      <c r="L24" s="32">
        <f>L22-L21</f>
        <v>1.2089336964106329E-2</v>
      </c>
      <c r="O24" t="s">
        <v>45</v>
      </c>
      <c r="P24" s="32">
        <f>P22-P21</f>
        <v>1.0768276658813941E-2</v>
      </c>
      <c r="S24" t="s">
        <v>45</v>
      </c>
      <c r="T24" s="32">
        <f>T22-T21</f>
        <v>8.8779971783872758E-3</v>
      </c>
      <c r="W24" t="s">
        <v>45</v>
      </c>
      <c r="X24" s="32">
        <f>X22-X21</f>
        <v>1.0102817819021337E-2</v>
      </c>
      <c r="AA24" t="s">
        <v>45</v>
      </c>
      <c r="AB24" s="32">
        <f>AB22-AB21</f>
        <v>9.8820092263019466E-3</v>
      </c>
      <c r="AE24" t="s">
        <v>45</v>
      </c>
      <c r="AF24" s="32">
        <f>AF22-AF21</f>
        <v>9.5128145093078265E-3</v>
      </c>
      <c r="AI24" t="s">
        <v>45</v>
      </c>
      <c r="AJ24" s="32">
        <f>AJ22-AJ21</f>
        <v>9.2104002096668192E-3</v>
      </c>
      <c r="AM24" t="s">
        <v>45</v>
      </c>
      <c r="AN24" s="32">
        <f>AN22-AN21</f>
        <v>9.3131300843232179E-3</v>
      </c>
    </row>
    <row r="25" spans="7:40" x14ac:dyDescent="0.25">
      <c r="G25" t="s">
        <v>46</v>
      </c>
      <c r="H25" s="32">
        <f>H21-H23</f>
        <v>9.3882007860639216E-3</v>
      </c>
      <c r="K25" t="s">
        <v>46</v>
      </c>
      <c r="L25" s="32">
        <f>L21-L23</f>
        <v>1.2237279381955984E-2</v>
      </c>
      <c r="O25" t="s">
        <v>46</v>
      </c>
      <c r="P25" s="32">
        <f>P21-P23</f>
        <v>1.0885495834538628E-2</v>
      </c>
      <c r="S25" t="s">
        <v>46</v>
      </c>
      <c r="T25" s="32">
        <f>T21-T23</f>
        <v>8.9575225654671686E-3</v>
      </c>
      <c r="W25" t="s">
        <v>46</v>
      </c>
      <c r="X25" s="32">
        <f>X21-X23</f>
        <v>1.0205927329457132E-2</v>
      </c>
      <c r="AA25" t="s">
        <v>46</v>
      </c>
      <c r="AB25" s="32">
        <f>AB21-AB23</f>
        <v>9.9806388016631387E-3</v>
      </c>
      <c r="AE25" t="s">
        <v>46</v>
      </c>
      <c r="AF25" s="32">
        <f>AF21-AF23</f>
        <v>9.604177968434241E-3</v>
      </c>
      <c r="AI25" t="s">
        <v>46</v>
      </c>
      <c r="AJ25" s="32">
        <f>AJ21-AJ23</f>
        <v>9.2960208933535182E-3</v>
      </c>
      <c r="AM25" t="s">
        <v>46</v>
      </c>
      <c r="AN25" s="32">
        <f>AN21-AN23</f>
        <v>9.4006804832938717E-3</v>
      </c>
    </row>
    <row r="26" spans="7:40" x14ac:dyDescent="0.25">
      <c r="G26" t="s">
        <v>47</v>
      </c>
      <c r="H26" s="33">
        <f>AVERAGE(H24:H25)</f>
        <v>9.3445411963689051E-3</v>
      </c>
      <c r="K26" t="s">
        <v>47</v>
      </c>
      <c r="L26" s="33">
        <f>AVERAGE(L24:L25)</f>
        <v>1.2163308173031157E-2</v>
      </c>
      <c r="O26" t="s">
        <v>47</v>
      </c>
      <c r="P26" s="33">
        <f>AVERAGE(P24:P25)</f>
        <v>1.0826886246676284E-2</v>
      </c>
      <c r="S26" t="s">
        <v>47</v>
      </c>
      <c r="T26" s="33">
        <f>AVERAGE(T24:T25)</f>
        <v>8.9177598719272222E-3</v>
      </c>
      <c r="W26" t="s">
        <v>47</v>
      </c>
      <c r="X26" s="33">
        <f>AVERAGE(X24:X25)</f>
        <v>1.0154372574239234E-2</v>
      </c>
      <c r="AA26" t="s">
        <v>47</v>
      </c>
      <c r="AB26" s="33">
        <f>AVERAGE(AB24:AB25)</f>
        <v>9.9313240139825426E-3</v>
      </c>
      <c r="AE26" t="s">
        <v>47</v>
      </c>
      <c r="AF26" s="33">
        <f>AVERAGE(AF24:AF25)</f>
        <v>9.5584962388710337E-3</v>
      </c>
      <c r="AI26" t="s">
        <v>47</v>
      </c>
      <c r="AJ26" s="33">
        <f>AVERAGE(AJ24:AJ25)</f>
        <v>9.2532105515101687E-3</v>
      </c>
      <c r="AM26" t="s">
        <v>47</v>
      </c>
      <c r="AN26" s="33">
        <f>AVERAGE(AN24:AN25)</f>
        <v>9.3569052838085448E-3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defaultColWidth="11.42578125" defaultRowHeight="15" x14ac:dyDescent="0.25"/>
  <sheetData>
    <row r="1" spans="1:52" ht="17.25" thickTop="1" thickBot="1" x14ac:dyDescent="0.3">
      <c r="B1" s="22" t="s">
        <v>26</v>
      </c>
      <c r="C1" s="22" t="s">
        <v>27</v>
      </c>
      <c r="D1" s="22" t="s">
        <v>28</v>
      </c>
      <c r="E1" s="12" t="s">
        <v>23</v>
      </c>
      <c r="F1" s="12" t="s">
        <v>10</v>
      </c>
      <c r="G1" s="27">
        <f>LN(G2)</f>
        <v>0.14991705004275896</v>
      </c>
      <c r="H1" s="28">
        <f>G4</f>
        <v>0.98283823167870588</v>
      </c>
      <c r="I1" s="24" t="s">
        <v>23</v>
      </c>
      <c r="J1" s="24" t="s">
        <v>10</v>
      </c>
      <c r="K1" s="29">
        <f>LN(K2)</f>
        <v>0.14582416565412054</v>
      </c>
      <c r="L1" s="30">
        <f>K4</f>
        <v>0.97708492609932018</v>
      </c>
      <c r="M1" s="24" t="s">
        <v>23</v>
      </c>
      <c r="N1" s="24" t="s">
        <v>10</v>
      </c>
      <c r="O1" s="29">
        <f>LN(O2)</f>
        <v>0.15134680539443468</v>
      </c>
      <c r="P1" s="30">
        <f>O4</f>
        <v>0.98054548446512713</v>
      </c>
      <c r="Q1" s="24" t="s">
        <v>23</v>
      </c>
      <c r="R1" s="24" t="s">
        <v>10</v>
      </c>
      <c r="S1" s="29">
        <f>LN(S2)</f>
        <v>0.15098607675940973</v>
      </c>
      <c r="T1" s="30">
        <f>S4</f>
        <v>0.98225229449826701</v>
      </c>
      <c r="U1" s="24" t="s">
        <v>23</v>
      </c>
      <c r="V1" s="24" t="s">
        <v>10</v>
      </c>
      <c r="W1" s="29">
        <f>LN(W2)</f>
        <v>0.15102327944317723</v>
      </c>
      <c r="X1" s="30">
        <f>W4</f>
        <v>0.98396254391729243</v>
      </c>
      <c r="Y1" s="24" t="s">
        <v>23</v>
      </c>
      <c r="Z1" s="24" t="s">
        <v>10</v>
      </c>
      <c r="AA1" s="29">
        <f>LN(AA2)</f>
        <v>0.14952002614081422</v>
      </c>
      <c r="AB1" s="30">
        <f>AA4</f>
        <v>0.98606247910800493</v>
      </c>
      <c r="AC1" s="24" t="s">
        <v>23</v>
      </c>
      <c r="AD1" s="24" t="s">
        <v>10</v>
      </c>
      <c r="AE1" s="29">
        <f>LN(AE2)</f>
        <v>0.1499232183265003</v>
      </c>
      <c r="AF1" s="30">
        <f>AE4</f>
        <v>0.98319308881764822</v>
      </c>
      <c r="AG1" s="24" t="s">
        <v>23</v>
      </c>
      <c r="AH1" s="24" t="s">
        <v>10</v>
      </c>
      <c r="AI1" s="29">
        <f>LN(AI2)</f>
        <v>0.15043077478484107</v>
      </c>
      <c r="AJ1" s="30">
        <f>AI4</f>
        <v>0.98348346887965088</v>
      </c>
      <c r="AK1" s="24" t="s">
        <v>23</v>
      </c>
      <c r="AL1" s="24" t="s">
        <v>10</v>
      </c>
      <c r="AM1" s="29">
        <f>LN(AM2)</f>
        <v>0.1487416775935809</v>
      </c>
      <c r="AN1" s="30">
        <f>AM4</f>
        <v>0.98421912245268339</v>
      </c>
      <c r="AO1" s="24" t="s">
        <v>23</v>
      </c>
      <c r="AP1" s="24" t="s">
        <v>10</v>
      </c>
      <c r="AQ1" s="29">
        <f>LN(AQ2)</f>
        <v>0.14783597302554097</v>
      </c>
      <c r="AR1" s="30">
        <f>AQ4</f>
        <v>0.98467279613925074</v>
      </c>
      <c r="AS1" s="24" t="s">
        <v>23</v>
      </c>
      <c r="AT1" s="24" t="s">
        <v>10</v>
      </c>
      <c r="AU1" s="29">
        <f>LN(AU2)</f>
        <v>0.15592721456906272</v>
      </c>
      <c r="AV1" s="30">
        <f>AU4</f>
        <v>0.98716946132868177</v>
      </c>
      <c r="AW1" s="24" t="s">
        <v>23</v>
      </c>
      <c r="AX1" s="24" t="s">
        <v>10</v>
      </c>
      <c r="AY1" s="29">
        <f>LN(AY2)</f>
        <v>0.14712961049014814</v>
      </c>
      <c r="AZ1" s="30">
        <f>AY4</f>
        <v>0.97863294071327767</v>
      </c>
    </row>
    <row r="2" spans="1:52" ht="15.75" thickTop="1" x14ac:dyDescent="0.25">
      <c r="B2">
        <v>0.14582416565412054</v>
      </c>
      <c r="C2" s="31">
        <v>0.97708492609932018</v>
      </c>
      <c r="D2">
        <v>341.11517347376719</v>
      </c>
      <c r="E2" s="24">
        <v>1962</v>
      </c>
      <c r="F2" s="26">
        <v>2.7799999999999999E-3</v>
      </c>
      <c r="G2">
        <f t="array" ref="G2:H6">LOGEST(F2:F12,E2:E12,TRUE, TRUE)</f>
        <v>1.1617378726245309</v>
      </c>
      <c r="H2">
        <v>6.3057325869699091E-131</v>
      </c>
      <c r="I2" s="24">
        <v>1968</v>
      </c>
      <c r="J2" s="26">
        <v>9.7199999999999995E-3</v>
      </c>
      <c r="K2">
        <f t="array" ref="K2:L6">LOGEST(J2:J11,I2:I11,TRUE, TRUE)</f>
        <v>1.1569927311038999</v>
      </c>
      <c r="L2">
        <v>2.1968741078757522E-127</v>
      </c>
      <c r="M2" s="24">
        <v>1962</v>
      </c>
      <c r="N2" s="26">
        <v>2.7799999999999999E-3</v>
      </c>
      <c r="O2">
        <f t="array" ref="O2:P6">LOGEST(N2:N11,M2:M11,TRUE, TRUE)</f>
        <v>1.1634000615437576</v>
      </c>
      <c r="P2">
        <v>3.6364425310049327E-132</v>
      </c>
      <c r="Q2" s="24">
        <v>1962</v>
      </c>
      <c r="R2" s="26">
        <v>2.7799999999999999E-3</v>
      </c>
      <c r="S2">
        <f t="array" ref="S2:T6">LOGEST(R2:R11,Q2:Q11,TRUE, TRUE)</f>
        <v>1.1629804655122709</v>
      </c>
      <c r="T2">
        <v>7.4341833843746063E-132</v>
      </c>
      <c r="U2" s="24">
        <v>1962</v>
      </c>
      <c r="V2" s="26">
        <v>2.7799999999999999E-3</v>
      </c>
      <c r="W2">
        <f t="array" ref="W2:X6">LOGEST(V2:V11,U2:U11,TRUE, TRUE)</f>
        <v>1.1630237323115726</v>
      </c>
      <c r="X2">
        <v>6.843471166501264E-132</v>
      </c>
      <c r="Y2" s="24">
        <v>1962</v>
      </c>
      <c r="Z2" s="26">
        <v>2.7799999999999999E-3</v>
      </c>
      <c r="AA2">
        <f t="array" ref="AA2:AB6">LOGEST(Z2:Z11,Y2:Y11,TRUE, TRUE)</f>
        <v>1.1612767264703847</v>
      </c>
      <c r="AB2">
        <v>1.4391876009018252E-130</v>
      </c>
      <c r="AC2" s="24">
        <v>1962</v>
      </c>
      <c r="AD2" s="26">
        <v>2.7799999999999999E-3</v>
      </c>
      <c r="AE2">
        <f t="array" ref="AE2:AF6">LOGEST(AD2:AD11,AC2:AC11,TRUE, TRUE)</f>
        <v>1.1617450385754631</v>
      </c>
      <c r="AF2">
        <v>6.3049547239958393E-131</v>
      </c>
      <c r="AG2" s="24">
        <v>1962</v>
      </c>
      <c r="AH2" s="26">
        <v>2.7799999999999999E-3</v>
      </c>
      <c r="AI2">
        <f t="array" ref="AI2:AJ6">LOGEST(AH2:AH11,AG2:AG11,TRUE, TRUE)</f>
        <v>1.1623348394386943</v>
      </c>
      <c r="AJ2">
        <v>2.3158751336513334E-131</v>
      </c>
      <c r="AK2" s="24">
        <v>1962</v>
      </c>
      <c r="AL2" s="26">
        <v>2.7799999999999999E-3</v>
      </c>
      <c r="AM2">
        <f t="array" ref="AM2:AN6">LOGEST(AL2:AL11,AK2:AK11,TRUE, TRUE)</f>
        <v>1.1603732000922375</v>
      </c>
      <c r="AN2">
        <v>6.3108637064950054E-130</v>
      </c>
      <c r="AO2" s="24">
        <v>1962</v>
      </c>
      <c r="AP2" s="26">
        <v>2.7799999999999999E-3</v>
      </c>
      <c r="AQ2">
        <f t="array" ref="AQ2:AR6">LOGEST(AP2:AP11,AO2:AO11,TRUE, TRUE)</f>
        <v>1.1593227205681438</v>
      </c>
      <c r="AR2">
        <v>3.781794661498508E-129</v>
      </c>
      <c r="AS2" s="24">
        <v>1962</v>
      </c>
      <c r="AT2" s="26">
        <v>2.7799999999999999E-3</v>
      </c>
      <c r="AU2">
        <f t="array" ref="AU2:AV6">LOGEST(AT2:AT11,AS2:AS11,TRUE, TRUE)</f>
        <v>1.1687411326669677</v>
      </c>
      <c r="AV2">
        <v>4.3972958797514083E-136</v>
      </c>
      <c r="AW2" s="24">
        <v>1962</v>
      </c>
      <c r="AX2" s="26">
        <v>2.7799999999999999E-3</v>
      </c>
      <c r="AY2">
        <f t="array" ref="AY2:AZ6">LOGEST(AX2:AX11,AW2:AW11,TRUE, TRUE)</f>
        <v>1.1585041075847131</v>
      </c>
      <c r="AZ2">
        <v>1.5554033210793803E-128</v>
      </c>
    </row>
    <row r="3" spans="1:52" x14ac:dyDescent="0.25">
      <c r="B3">
        <v>0.15134680539443468</v>
      </c>
      <c r="C3" s="31">
        <v>0.98054548446512713</v>
      </c>
      <c r="D3">
        <v>403.21558569061841</v>
      </c>
      <c r="E3" s="24">
        <v>1968</v>
      </c>
      <c r="F3" s="26">
        <v>9.7199999999999995E-3</v>
      </c>
      <c r="G3">
        <v>6.6034329075136339E-3</v>
      </c>
      <c r="H3">
        <v>13.107511137624762</v>
      </c>
      <c r="I3" s="24">
        <v>1973</v>
      </c>
      <c r="J3" s="24">
        <v>2.1000000000000001E-2</v>
      </c>
      <c r="K3">
        <v>7.8954880616391148E-3</v>
      </c>
      <c r="L3">
        <v>15.690189532364261</v>
      </c>
      <c r="M3" s="24">
        <v>1973</v>
      </c>
      <c r="N3" s="24">
        <v>2.1000000000000001E-2</v>
      </c>
      <c r="O3">
        <v>7.5371056504982869E-3</v>
      </c>
      <c r="P3">
        <v>14.973527160612644</v>
      </c>
      <c r="Q3" s="24">
        <v>1968</v>
      </c>
      <c r="R3" s="26">
        <v>9.7199999999999995E-3</v>
      </c>
      <c r="S3">
        <v>7.1754887490661232E-3</v>
      </c>
      <c r="T3">
        <v>14.251564965327747</v>
      </c>
      <c r="U3" s="24">
        <v>1968</v>
      </c>
      <c r="V3" s="26">
        <v>9.7199999999999995E-3</v>
      </c>
      <c r="W3">
        <v>6.8167498913848917E-3</v>
      </c>
      <c r="X3">
        <v>13.536345713421952</v>
      </c>
      <c r="Y3" s="24">
        <v>1968</v>
      </c>
      <c r="Z3" s="26">
        <v>9.7199999999999995E-3</v>
      </c>
      <c r="AA3">
        <v>6.2848500403047724E-3</v>
      </c>
      <c r="AB3">
        <v>12.476366222775216</v>
      </c>
      <c r="AC3" s="24">
        <v>1968</v>
      </c>
      <c r="AD3" s="26">
        <v>9.7199999999999995E-3</v>
      </c>
      <c r="AE3">
        <v>6.9302427452375345E-3</v>
      </c>
      <c r="AF3">
        <v>13.756181841400444</v>
      </c>
      <c r="AG3" s="24">
        <v>1968</v>
      </c>
      <c r="AH3" s="26">
        <v>9.7199999999999995E-3</v>
      </c>
      <c r="AI3">
        <v>6.8923541804495536E-3</v>
      </c>
      <c r="AJ3">
        <v>13.677523913414522</v>
      </c>
      <c r="AK3" s="24">
        <v>1968</v>
      </c>
      <c r="AL3" s="26">
        <v>9.7199999999999995E-3</v>
      </c>
      <c r="AM3">
        <v>6.6589745874296863E-3</v>
      </c>
      <c r="AN3">
        <v>13.21305780334311</v>
      </c>
      <c r="AO3" s="24">
        <v>1968</v>
      </c>
      <c r="AP3" s="26">
        <v>9.7199999999999995E-3</v>
      </c>
      <c r="AQ3">
        <v>6.5210965096805674E-3</v>
      </c>
      <c r="AR3">
        <v>12.937507886889966</v>
      </c>
      <c r="AS3" s="24">
        <v>1968</v>
      </c>
      <c r="AT3" s="26">
        <v>9.7199999999999995E-3</v>
      </c>
      <c r="AU3">
        <v>6.2849744497290253E-3</v>
      </c>
      <c r="AV3">
        <v>12.463352180567611</v>
      </c>
      <c r="AW3" s="24">
        <v>1968</v>
      </c>
      <c r="AX3" s="26">
        <v>9.7199999999999995E-3</v>
      </c>
      <c r="AY3">
        <v>7.6863039480000563E-3</v>
      </c>
      <c r="AZ3">
        <v>15.241466868438128</v>
      </c>
    </row>
    <row r="4" spans="1:52" ht="15.75" thickBot="1" x14ac:dyDescent="0.3">
      <c r="B4">
        <v>0.15098607675940973</v>
      </c>
      <c r="C4" s="31">
        <v>0.98225229449826701</v>
      </c>
      <c r="D4">
        <v>442.76249429645173</v>
      </c>
      <c r="E4" s="24">
        <v>1973</v>
      </c>
      <c r="F4" s="24">
        <v>2.1000000000000001E-2</v>
      </c>
      <c r="G4">
        <v>0.98283823167870588</v>
      </c>
      <c r="H4">
        <v>0.29271231916638957</v>
      </c>
      <c r="I4" s="24">
        <v>1977</v>
      </c>
      <c r="J4" s="24">
        <v>4.2000000000000003E-2</v>
      </c>
      <c r="K4">
        <v>0.97708492609932018</v>
      </c>
      <c r="L4">
        <v>0.29411090450816285</v>
      </c>
      <c r="M4" s="24">
        <v>1977</v>
      </c>
      <c r="N4" s="24">
        <v>4.2000000000000003E-2</v>
      </c>
      <c r="O4">
        <v>0.98054548446512713</v>
      </c>
      <c r="P4">
        <v>0.30619578671629438</v>
      </c>
      <c r="Q4" s="24">
        <v>1977</v>
      </c>
      <c r="R4" s="24">
        <v>4.2000000000000003E-2</v>
      </c>
      <c r="S4">
        <v>0.98225229449826701</v>
      </c>
      <c r="T4">
        <v>0.3051818962578991</v>
      </c>
      <c r="U4" s="24">
        <v>1973</v>
      </c>
      <c r="V4" s="24">
        <v>2.1000000000000001E-2</v>
      </c>
      <c r="W4">
        <v>0.98396254391729243</v>
      </c>
      <c r="X4">
        <v>0.2968301277613235</v>
      </c>
      <c r="Y4" s="24">
        <v>1973</v>
      </c>
      <c r="Z4" s="24">
        <v>2.1000000000000001E-2</v>
      </c>
      <c r="AA4">
        <v>0.98606247910800493</v>
      </c>
      <c r="AB4">
        <v>0.27830604711917289</v>
      </c>
      <c r="AC4" s="24">
        <v>1973</v>
      </c>
      <c r="AD4" s="24">
        <v>2.1000000000000001E-2</v>
      </c>
      <c r="AE4">
        <v>0.98319308881764822</v>
      </c>
      <c r="AF4">
        <v>0.30719820463604131</v>
      </c>
      <c r="AG4" s="24">
        <v>1973</v>
      </c>
      <c r="AH4" s="24">
        <v>2.1000000000000001E-2</v>
      </c>
      <c r="AI4">
        <v>0.98348346887965088</v>
      </c>
      <c r="AJ4">
        <v>0.30329491120435847</v>
      </c>
      <c r="AK4" s="24">
        <v>1973</v>
      </c>
      <c r="AL4" s="24">
        <v>2.1000000000000001E-2</v>
      </c>
      <c r="AM4">
        <v>0.98421912245268339</v>
      </c>
      <c r="AN4">
        <v>0.29099033232223237</v>
      </c>
      <c r="AO4" s="24">
        <v>1973</v>
      </c>
      <c r="AP4" s="24">
        <v>2.1000000000000001E-2</v>
      </c>
      <c r="AQ4">
        <v>0.98467279613925074</v>
      </c>
      <c r="AR4">
        <v>0.28070271828564075</v>
      </c>
      <c r="AS4" s="24">
        <v>1973</v>
      </c>
      <c r="AT4" s="24">
        <v>2.1000000000000001E-2</v>
      </c>
      <c r="AU4">
        <v>0.98716946132868177</v>
      </c>
      <c r="AV4">
        <v>0.24855464911358988</v>
      </c>
      <c r="AW4" s="24">
        <v>1973</v>
      </c>
      <c r="AX4" s="24">
        <v>2.1000000000000001E-2</v>
      </c>
      <c r="AY4">
        <v>0.97863294071327767</v>
      </c>
      <c r="AZ4">
        <v>0.29975599957419641</v>
      </c>
    </row>
    <row r="5" spans="1:52" ht="17.25" thickTop="1" thickBot="1" x14ac:dyDescent="0.3">
      <c r="B5">
        <v>0.15102327944317723</v>
      </c>
      <c r="C5" s="31">
        <v>0.98396254391729243</v>
      </c>
      <c r="D5">
        <v>490.83223116826093</v>
      </c>
      <c r="E5" s="24">
        <v>1977</v>
      </c>
      <c r="F5" s="24">
        <v>4.2000000000000003E-2</v>
      </c>
      <c r="G5">
        <v>515.42148335220543</v>
      </c>
      <c r="H5">
        <v>9</v>
      </c>
      <c r="I5" s="24">
        <v>1983</v>
      </c>
      <c r="J5" s="24">
        <v>5.6000000000000001E-2</v>
      </c>
      <c r="K5" s="28">
        <v>341.11517347376719</v>
      </c>
      <c r="L5">
        <v>8</v>
      </c>
      <c r="M5" s="24">
        <v>1983</v>
      </c>
      <c r="N5" s="24">
        <v>5.6000000000000001E-2</v>
      </c>
      <c r="O5" s="28">
        <v>403.21558569061841</v>
      </c>
      <c r="P5">
        <v>8</v>
      </c>
      <c r="Q5" s="24">
        <v>1983</v>
      </c>
      <c r="R5" s="24">
        <v>5.6000000000000001E-2</v>
      </c>
      <c r="S5" s="28">
        <v>442.76249429645173</v>
      </c>
      <c r="T5">
        <v>8</v>
      </c>
      <c r="U5" s="24">
        <v>1983</v>
      </c>
      <c r="V5" s="24">
        <v>5.6000000000000001E-2</v>
      </c>
      <c r="W5" s="28">
        <v>490.83223116826093</v>
      </c>
      <c r="X5">
        <v>8</v>
      </c>
      <c r="Y5" s="24">
        <v>1977</v>
      </c>
      <c r="Z5" s="24">
        <v>4.2000000000000003E-2</v>
      </c>
      <c r="AA5" s="28">
        <v>565.99017099193975</v>
      </c>
      <c r="AB5">
        <v>8</v>
      </c>
      <c r="AC5" s="24">
        <v>1977</v>
      </c>
      <c r="AD5" s="24">
        <v>4.2000000000000003E-2</v>
      </c>
      <c r="AE5" s="28">
        <v>467.99466155330549</v>
      </c>
      <c r="AF5">
        <v>8</v>
      </c>
      <c r="AG5" s="24">
        <v>1977</v>
      </c>
      <c r="AH5" s="24">
        <v>4.2000000000000003E-2</v>
      </c>
      <c r="AI5" s="28">
        <v>476.36320809178028</v>
      </c>
      <c r="AJ5">
        <v>8</v>
      </c>
      <c r="AK5" s="24">
        <v>1977</v>
      </c>
      <c r="AL5" s="24">
        <v>4.2000000000000003E-2</v>
      </c>
      <c r="AM5" s="28">
        <v>498.94265740376187</v>
      </c>
      <c r="AN5">
        <v>8</v>
      </c>
      <c r="AO5" s="24">
        <v>1977</v>
      </c>
      <c r="AP5" s="24">
        <v>4.2000000000000003E-2</v>
      </c>
      <c r="AQ5" s="28">
        <v>513.94777812584766</v>
      </c>
      <c r="AR5">
        <v>8</v>
      </c>
      <c r="AS5" s="24">
        <v>1977</v>
      </c>
      <c r="AT5" s="24">
        <v>4.2000000000000003E-2</v>
      </c>
      <c r="AU5" s="28">
        <v>615.51240309835782</v>
      </c>
      <c r="AV5">
        <v>8</v>
      </c>
      <c r="AW5" s="24">
        <v>1977</v>
      </c>
      <c r="AX5" s="24">
        <v>4.2000000000000003E-2</v>
      </c>
      <c r="AY5" s="28">
        <v>366.40809671788901</v>
      </c>
      <c r="AZ5">
        <v>8</v>
      </c>
    </row>
    <row r="6" spans="1:52" ht="15.75" thickTop="1" x14ac:dyDescent="0.25">
      <c r="B6">
        <v>0.14952002614081422</v>
      </c>
      <c r="C6" s="31">
        <v>0.98606247910800493</v>
      </c>
      <c r="D6">
        <v>565.99017099193975</v>
      </c>
      <c r="E6" s="24">
        <v>1983</v>
      </c>
      <c r="F6" s="24">
        <v>5.6000000000000001E-2</v>
      </c>
      <c r="G6">
        <v>44.161571327873496</v>
      </c>
      <c r="H6">
        <v>0.77112451612589694</v>
      </c>
      <c r="I6" s="24">
        <v>1985</v>
      </c>
      <c r="J6" s="24">
        <v>9.7000000000000003E-2</v>
      </c>
      <c r="K6">
        <v>29.506880081828438</v>
      </c>
      <c r="L6">
        <v>0.69200979320487743</v>
      </c>
      <c r="M6" s="24">
        <v>1985</v>
      </c>
      <c r="N6" s="24">
        <v>9.7000000000000003E-2</v>
      </c>
      <c r="O6">
        <v>37.803823922317719</v>
      </c>
      <c r="P6">
        <v>0.75004687842248352</v>
      </c>
      <c r="Q6" s="24">
        <v>1985</v>
      </c>
      <c r="R6" s="24">
        <v>9.7000000000000003E-2</v>
      </c>
      <c r="S6">
        <v>41.237123154196269</v>
      </c>
      <c r="T6">
        <v>0.74508791842853683</v>
      </c>
      <c r="U6" s="24">
        <v>1985</v>
      </c>
      <c r="V6" s="24">
        <v>9.7000000000000003E-2</v>
      </c>
      <c r="W6">
        <v>43.246307453525098</v>
      </c>
      <c r="X6">
        <v>0.70486499797442914</v>
      </c>
      <c r="Y6" s="24">
        <v>1985</v>
      </c>
      <c r="Z6" s="24">
        <v>9.7000000000000003E-2</v>
      </c>
      <c r="AA6">
        <v>43.838347520009009</v>
      </c>
      <c r="AB6">
        <v>0.61963404690479418</v>
      </c>
      <c r="AC6" s="24">
        <v>1983</v>
      </c>
      <c r="AD6" s="24">
        <v>5.6000000000000001E-2</v>
      </c>
      <c r="AE6">
        <v>44.165001090843489</v>
      </c>
      <c r="AF6">
        <v>0.75496589545285675</v>
      </c>
      <c r="AG6" s="24">
        <v>1983</v>
      </c>
      <c r="AH6" s="24">
        <v>5.6000000000000001E-2</v>
      </c>
      <c r="AI6">
        <v>43.819605019784511</v>
      </c>
      <c r="AJ6">
        <v>0.73590242529967753</v>
      </c>
      <c r="AK6" s="24">
        <v>1983</v>
      </c>
      <c r="AL6" s="24">
        <v>5.6000000000000001E-2</v>
      </c>
      <c r="AM6">
        <v>42.248155873242396</v>
      </c>
      <c r="AN6">
        <v>0.67740298804002574</v>
      </c>
      <c r="AO6" s="24">
        <v>1983</v>
      </c>
      <c r="AP6" s="24">
        <v>5.6000000000000001E-2</v>
      </c>
      <c r="AQ6">
        <v>40.496009480024895</v>
      </c>
      <c r="AR6">
        <v>0.63035212842358235</v>
      </c>
      <c r="AS6" s="24">
        <v>1983</v>
      </c>
      <c r="AT6" s="24">
        <v>5.6000000000000001E-2</v>
      </c>
      <c r="AU6">
        <v>38.02599532446888</v>
      </c>
      <c r="AV6">
        <v>0.49423530876783828</v>
      </c>
      <c r="AW6" s="24">
        <v>1983</v>
      </c>
      <c r="AX6" s="24">
        <v>5.6000000000000001E-2</v>
      </c>
      <c r="AY6">
        <v>32.923108280188366</v>
      </c>
      <c r="AZ6">
        <v>0.71882927424580512</v>
      </c>
    </row>
    <row r="7" spans="1:52" x14ac:dyDescent="0.25">
      <c r="B7">
        <v>0.1499232183265003</v>
      </c>
      <c r="C7" s="31">
        <v>0.98319308881764822</v>
      </c>
      <c r="D7">
        <v>467.99466155330549</v>
      </c>
      <c r="E7" s="24">
        <v>1985</v>
      </c>
      <c r="F7" s="24">
        <v>9.7000000000000003E-2</v>
      </c>
      <c r="G7" t="s">
        <v>29</v>
      </c>
      <c r="H7">
        <f>TINV(0.0455,H5)</f>
        <v>2.3198094410224317</v>
      </c>
      <c r="I7" s="24">
        <v>1990</v>
      </c>
      <c r="J7" s="24">
        <v>0.19400000000000001</v>
      </c>
      <c r="K7" t="s">
        <v>29</v>
      </c>
      <c r="L7">
        <f>TINV(0.0455,L5)</f>
        <v>2.3664194997430683</v>
      </c>
      <c r="M7" s="24">
        <v>1990</v>
      </c>
      <c r="N7" s="24">
        <v>0.19400000000000001</v>
      </c>
      <c r="O7" t="s">
        <v>29</v>
      </c>
      <c r="P7">
        <f>TINV(0.0455,P5)</f>
        <v>2.3664194997430683</v>
      </c>
      <c r="Q7" s="24">
        <v>1990</v>
      </c>
      <c r="R7" s="24">
        <v>0.19400000000000001</v>
      </c>
      <c r="S7" t="s">
        <v>29</v>
      </c>
      <c r="T7">
        <f>TINV(0.0455,T5)</f>
        <v>2.3664194997430683</v>
      </c>
      <c r="U7" s="24">
        <v>1990</v>
      </c>
      <c r="V7" s="24">
        <v>0.19400000000000001</v>
      </c>
      <c r="W7" t="s">
        <v>29</v>
      </c>
      <c r="X7">
        <f>TINV(0.0455,X5)</f>
        <v>2.3664194997430683</v>
      </c>
      <c r="Y7" s="24">
        <v>1990</v>
      </c>
      <c r="Z7" s="24">
        <v>0.19400000000000001</v>
      </c>
      <c r="AA7" t="s">
        <v>29</v>
      </c>
      <c r="AB7">
        <f>TINV(0.0455,AB5)</f>
        <v>2.3664194997430683</v>
      </c>
      <c r="AC7" s="24">
        <v>1990</v>
      </c>
      <c r="AD7" s="24">
        <v>0.19400000000000001</v>
      </c>
      <c r="AE7" t="s">
        <v>29</v>
      </c>
      <c r="AF7">
        <f>TINV(0.0455,AF5)</f>
        <v>2.3664194997430683</v>
      </c>
      <c r="AG7" s="24">
        <v>1985</v>
      </c>
      <c r="AH7" s="24">
        <v>9.7000000000000003E-2</v>
      </c>
      <c r="AI7" t="s">
        <v>29</v>
      </c>
      <c r="AJ7">
        <f>TINV(0.0455,AJ5)</f>
        <v>2.3664194997430683</v>
      </c>
      <c r="AK7" s="24">
        <v>1985</v>
      </c>
      <c r="AL7" s="24">
        <v>9.7000000000000003E-2</v>
      </c>
      <c r="AM7" t="s">
        <v>29</v>
      </c>
      <c r="AN7">
        <f>TINV(0.0455,AN5)</f>
        <v>2.3664194997430683</v>
      </c>
      <c r="AO7" s="24">
        <v>1985</v>
      </c>
      <c r="AP7" s="24">
        <v>9.7000000000000003E-2</v>
      </c>
      <c r="AQ7" t="s">
        <v>29</v>
      </c>
      <c r="AR7">
        <f>TINV(0.0455,AR5)</f>
        <v>2.3664194997430683</v>
      </c>
      <c r="AS7" s="24">
        <v>1985</v>
      </c>
      <c r="AT7" s="24">
        <v>9.7000000000000003E-2</v>
      </c>
      <c r="AU7" t="s">
        <v>29</v>
      </c>
      <c r="AV7">
        <f>TINV(0.0455,AV5)</f>
        <v>2.3664194997430683</v>
      </c>
      <c r="AW7" s="24">
        <v>1985</v>
      </c>
      <c r="AX7" s="24">
        <v>9.7000000000000003E-2</v>
      </c>
    </row>
    <row r="8" spans="1:52" x14ac:dyDescent="0.25">
      <c r="B8">
        <v>0.15043077478484107</v>
      </c>
      <c r="C8" s="31">
        <v>0.98348346887965088</v>
      </c>
      <c r="D8">
        <v>476.36320809178028</v>
      </c>
      <c r="E8" s="24">
        <v>1990</v>
      </c>
      <c r="F8" s="24">
        <v>0.19400000000000001</v>
      </c>
      <c r="G8" t="s">
        <v>30</v>
      </c>
      <c r="H8">
        <f>H7*G3</f>
        <v>1.5318706002008334E-2</v>
      </c>
      <c r="I8" s="24">
        <v>1992</v>
      </c>
      <c r="J8" s="24">
        <v>0.41699999999999998</v>
      </c>
      <c r="K8" t="s">
        <v>30</v>
      </c>
      <c r="L8">
        <f>L7*K3</f>
        <v>1.8684036909051401E-2</v>
      </c>
      <c r="M8" s="24">
        <v>1992</v>
      </c>
      <c r="N8" s="24">
        <v>0.41699999999999998</v>
      </c>
      <c r="O8" t="s">
        <v>30</v>
      </c>
      <c r="P8">
        <f>P7*O3</f>
        <v>1.7835953782962811E-2</v>
      </c>
      <c r="Q8" s="24">
        <v>1992</v>
      </c>
      <c r="R8" s="24">
        <v>0.41699999999999998</v>
      </c>
      <c r="S8" t="s">
        <v>30</v>
      </c>
      <c r="T8">
        <f>T7*S3</f>
        <v>1.6980216495977071E-2</v>
      </c>
      <c r="U8" s="24">
        <v>1992</v>
      </c>
      <c r="V8" s="24">
        <v>0.41699999999999998</v>
      </c>
      <c r="W8" t="s">
        <v>30</v>
      </c>
      <c r="X8">
        <f>X7*W3</f>
        <v>1.613128986784465E-2</v>
      </c>
      <c r="Y8" s="24">
        <v>1992</v>
      </c>
      <c r="Z8" s="24">
        <v>0.41699999999999998</v>
      </c>
      <c r="AA8" t="s">
        <v>30</v>
      </c>
      <c r="AB8">
        <f>AB7*AA3</f>
        <v>1.4872591688338222E-2</v>
      </c>
      <c r="AC8" s="24">
        <v>1992</v>
      </c>
      <c r="AD8" s="24">
        <v>0.41699999999999998</v>
      </c>
      <c r="AE8" t="s">
        <v>30</v>
      </c>
      <c r="AF8">
        <f>AF7*AE3</f>
        <v>1.6399861570283034E-2</v>
      </c>
      <c r="AG8" s="24">
        <v>1992</v>
      </c>
      <c r="AH8" s="24">
        <v>0.41699999999999998</v>
      </c>
      <c r="AI8" t="s">
        <v>30</v>
      </c>
      <c r="AJ8">
        <f>AJ7*AI3</f>
        <v>1.6310201331751477E-2</v>
      </c>
      <c r="AK8" s="24">
        <v>1990</v>
      </c>
      <c r="AL8" s="24">
        <v>0.19400000000000001</v>
      </c>
      <c r="AM8" t="s">
        <v>30</v>
      </c>
      <c r="AN8">
        <f>AN7*AM3</f>
        <v>1.5757927311987163E-2</v>
      </c>
      <c r="AO8" s="24">
        <v>1990</v>
      </c>
      <c r="AP8" s="24">
        <v>0.19400000000000001</v>
      </c>
      <c r="AQ8" t="s">
        <v>30</v>
      </c>
      <c r="AR8">
        <f>AR7*AQ3</f>
        <v>1.5431649940214558E-2</v>
      </c>
      <c r="AS8" s="24">
        <v>1990</v>
      </c>
      <c r="AT8" s="24">
        <v>0.19400000000000001</v>
      </c>
      <c r="AU8" t="s">
        <v>30</v>
      </c>
      <c r="AV8">
        <f>AV7*AU3</f>
        <v>1.4872886093225726E-2</v>
      </c>
      <c r="AW8" s="24">
        <v>1990</v>
      </c>
      <c r="AX8" s="24">
        <v>0.19400000000000001</v>
      </c>
    </row>
    <row r="9" spans="1:52" x14ac:dyDescent="0.25">
      <c r="B9">
        <v>0.1487416775935809</v>
      </c>
      <c r="C9" s="31">
        <v>0.98421912245268339</v>
      </c>
      <c r="D9">
        <v>498.94265740376187</v>
      </c>
      <c r="E9" s="24">
        <v>1992</v>
      </c>
      <c r="F9" s="24">
        <v>0.41699999999999998</v>
      </c>
      <c r="G9" t="s">
        <v>31</v>
      </c>
      <c r="H9">
        <f>G2+H8</f>
        <v>1.1770565786265392</v>
      </c>
      <c r="I9" s="24">
        <v>1995</v>
      </c>
      <c r="J9" s="24">
        <v>0.69399999999999995</v>
      </c>
      <c r="K9" t="s">
        <v>31</v>
      </c>
      <c r="L9">
        <f>K2+L8</f>
        <v>1.1756767680129512</v>
      </c>
      <c r="M9" s="24">
        <v>1995</v>
      </c>
      <c r="N9" s="24">
        <v>0.69399999999999995</v>
      </c>
      <c r="O9" t="s">
        <v>31</v>
      </c>
      <c r="P9">
        <f>O2+P8</f>
        <v>1.1812360153267205</v>
      </c>
      <c r="Q9" s="24">
        <v>1995</v>
      </c>
      <c r="R9" s="24">
        <v>0.69399999999999995</v>
      </c>
      <c r="S9" t="s">
        <v>31</v>
      </c>
      <c r="T9">
        <f>S2+T8</f>
        <v>1.179960682008248</v>
      </c>
      <c r="U9" s="24">
        <v>1995</v>
      </c>
      <c r="V9" s="24">
        <v>0.69399999999999995</v>
      </c>
      <c r="W9" t="s">
        <v>31</v>
      </c>
      <c r="X9">
        <f>W2+X8</f>
        <v>1.1791550221794174</v>
      </c>
      <c r="Y9" s="24">
        <v>1995</v>
      </c>
      <c r="Z9" s="24">
        <v>0.69399999999999995</v>
      </c>
      <c r="AA9" t="s">
        <v>31</v>
      </c>
      <c r="AB9">
        <f>AA2+AB8</f>
        <v>1.176149318158723</v>
      </c>
      <c r="AC9" s="24">
        <v>1995</v>
      </c>
      <c r="AD9" s="24">
        <v>0.69399999999999995</v>
      </c>
      <c r="AE9" t="s">
        <v>31</v>
      </c>
      <c r="AF9">
        <f>AE2+AF8</f>
        <v>1.178144900145746</v>
      </c>
      <c r="AG9" s="24">
        <v>1995</v>
      </c>
      <c r="AH9" s="24">
        <v>0.69399999999999995</v>
      </c>
      <c r="AI9" t="s">
        <v>31</v>
      </c>
      <c r="AJ9">
        <f>AI2+AJ8</f>
        <v>1.1786450407704459</v>
      </c>
      <c r="AK9" s="24">
        <v>1995</v>
      </c>
      <c r="AL9" s="24">
        <v>0.69399999999999995</v>
      </c>
      <c r="AM9" t="s">
        <v>31</v>
      </c>
      <c r="AN9">
        <f>AM2+AN8</f>
        <v>1.1761311274042248</v>
      </c>
      <c r="AO9" s="24">
        <v>1992</v>
      </c>
      <c r="AP9" s="24">
        <v>0.41699999999999998</v>
      </c>
      <c r="AQ9" t="s">
        <v>31</v>
      </c>
      <c r="AR9">
        <f>AQ2+AR8</f>
        <v>1.1747543705083583</v>
      </c>
      <c r="AS9" s="24">
        <v>1992</v>
      </c>
      <c r="AT9" s="24">
        <v>0.41699999999999998</v>
      </c>
      <c r="AU9" t="s">
        <v>31</v>
      </c>
      <c r="AV9">
        <f>AU2+AV8</f>
        <v>1.1836140187601933</v>
      </c>
      <c r="AW9" s="24">
        <v>1992</v>
      </c>
      <c r="AX9" s="24">
        <v>0.41699999999999998</v>
      </c>
    </row>
    <row r="10" spans="1:52" x14ac:dyDescent="0.25">
      <c r="B10">
        <v>0.14783597302554097</v>
      </c>
      <c r="C10" s="31">
        <v>0.98467279613925074</v>
      </c>
      <c r="D10">
        <v>513.94777812584766</v>
      </c>
      <c r="E10" s="24">
        <v>1995</v>
      </c>
      <c r="F10" s="24">
        <v>0.69399999999999995</v>
      </c>
      <c r="G10" t="s">
        <v>32</v>
      </c>
      <c r="H10">
        <f>G2-H8</f>
        <v>1.1464191666225225</v>
      </c>
      <c r="I10" s="24">
        <v>2004</v>
      </c>
      <c r="J10" s="24">
        <v>1.208</v>
      </c>
      <c r="K10" t="s">
        <v>32</v>
      </c>
      <c r="L10">
        <f>K2-L8</f>
        <v>1.1383086941948486</v>
      </c>
      <c r="M10" s="24">
        <v>2004</v>
      </c>
      <c r="N10" s="24">
        <v>1.208</v>
      </c>
      <c r="O10" t="s">
        <v>32</v>
      </c>
      <c r="P10">
        <f>O2-P8</f>
        <v>1.1455641077607948</v>
      </c>
      <c r="Q10" s="24">
        <v>2004</v>
      </c>
      <c r="R10" s="24">
        <v>1.208</v>
      </c>
      <c r="S10" t="s">
        <v>32</v>
      </c>
      <c r="T10">
        <f>S2-T8</f>
        <v>1.1460002490162937</v>
      </c>
      <c r="U10" s="24">
        <v>2004</v>
      </c>
      <c r="V10" s="24">
        <v>1.208</v>
      </c>
      <c r="W10" t="s">
        <v>32</v>
      </c>
      <c r="X10">
        <f>W2-X8</f>
        <v>1.1468924424437279</v>
      </c>
      <c r="Y10" s="24">
        <v>2004</v>
      </c>
      <c r="Z10" s="24">
        <v>1.208</v>
      </c>
      <c r="AA10" t="s">
        <v>32</v>
      </c>
      <c r="AB10">
        <f>AA2-AB8</f>
        <v>1.1464041347820464</v>
      </c>
      <c r="AC10" s="24">
        <v>2004</v>
      </c>
      <c r="AD10" s="24">
        <v>1.208</v>
      </c>
      <c r="AE10" t="s">
        <v>32</v>
      </c>
      <c r="AF10">
        <f>AE2-AF8</f>
        <v>1.1453451770051801</v>
      </c>
      <c r="AG10" s="24">
        <v>2004</v>
      </c>
      <c r="AH10" s="24">
        <v>1.208</v>
      </c>
      <c r="AI10" t="s">
        <v>32</v>
      </c>
      <c r="AJ10">
        <f>AI2-AJ8</f>
        <v>1.1460246381069428</v>
      </c>
      <c r="AK10" s="24">
        <v>2004</v>
      </c>
      <c r="AL10" s="24">
        <v>1.208</v>
      </c>
      <c r="AM10" t="s">
        <v>32</v>
      </c>
      <c r="AN10">
        <f>AM2-AN8</f>
        <v>1.1446152727802503</v>
      </c>
      <c r="AO10" s="24">
        <v>2004</v>
      </c>
      <c r="AP10" s="24">
        <v>1.208</v>
      </c>
      <c r="AQ10" t="s">
        <v>32</v>
      </c>
      <c r="AR10">
        <f>AQ2-AR8</f>
        <v>1.1438910706279293</v>
      </c>
      <c r="AS10" s="24">
        <v>1995</v>
      </c>
      <c r="AT10" s="24">
        <v>0.69399999999999995</v>
      </c>
      <c r="AU10" t="s">
        <v>32</v>
      </c>
      <c r="AV10">
        <f>AU2-AV8</f>
        <v>1.153868246573742</v>
      </c>
      <c r="AW10" s="24">
        <v>1995</v>
      </c>
      <c r="AX10" s="24">
        <v>0.69399999999999995</v>
      </c>
    </row>
    <row r="11" spans="1:52" x14ac:dyDescent="0.25">
      <c r="B11">
        <v>0.15592721456906272</v>
      </c>
      <c r="C11" s="31">
        <v>0.98716946132868177</v>
      </c>
      <c r="D11">
        <v>615.51240309835782</v>
      </c>
      <c r="E11" s="24">
        <v>2004</v>
      </c>
      <c r="F11" s="24">
        <v>1.208</v>
      </c>
      <c r="G11" t="s">
        <v>33</v>
      </c>
      <c r="H11" s="32">
        <f>LN(G2)</f>
        <v>0.14991705004275896</v>
      </c>
      <c r="I11" s="24">
        <v>2005</v>
      </c>
      <c r="J11" s="24">
        <v>2.66</v>
      </c>
      <c r="K11" t="s">
        <v>33</v>
      </c>
      <c r="L11" s="32">
        <f>LN(K2)</f>
        <v>0.14582416565412054</v>
      </c>
      <c r="M11" s="24">
        <v>2005</v>
      </c>
      <c r="N11" s="24">
        <v>2.66</v>
      </c>
      <c r="O11" t="s">
        <v>33</v>
      </c>
      <c r="P11" s="32">
        <f>LN(O2)</f>
        <v>0.15134680539443468</v>
      </c>
      <c r="Q11" s="24">
        <v>2005</v>
      </c>
      <c r="R11" s="24">
        <v>2.66</v>
      </c>
      <c r="S11" t="s">
        <v>33</v>
      </c>
      <c r="T11" s="32">
        <f>LN(S2)</f>
        <v>0.15098607675940973</v>
      </c>
      <c r="U11" s="24">
        <v>2005</v>
      </c>
      <c r="V11" s="24">
        <v>2.66</v>
      </c>
      <c r="W11" t="s">
        <v>33</v>
      </c>
      <c r="X11" s="32">
        <f>LN(W2)</f>
        <v>0.15102327944317723</v>
      </c>
      <c r="Y11" s="24">
        <v>2005</v>
      </c>
      <c r="Z11" s="24">
        <v>2.66</v>
      </c>
      <c r="AA11" t="s">
        <v>33</v>
      </c>
      <c r="AB11" s="32">
        <f>LN(AA2)</f>
        <v>0.14952002614081422</v>
      </c>
      <c r="AC11" s="24">
        <v>2005</v>
      </c>
      <c r="AD11" s="24">
        <v>2.66</v>
      </c>
      <c r="AE11" t="s">
        <v>33</v>
      </c>
      <c r="AF11" s="32">
        <f>LN(AE2)</f>
        <v>0.1499232183265003</v>
      </c>
      <c r="AG11" s="24">
        <v>2005</v>
      </c>
      <c r="AH11" s="24">
        <v>2.66</v>
      </c>
      <c r="AI11" t="s">
        <v>33</v>
      </c>
      <c r="AJ11" s="32">
        <f>LN(AI2)</f>
        <v>0.15043077478484107</v>
      </c>
      <c r="AK11" s="24">
        <v>2005</v>
      </c>
      <c r="AL11" s="24">
        <v>2.66</v>
      </c>
      <c r="AM11" t="s">
        <v>33</v>
      </c>
      <c r="AN11" s="32">
        <f>LN(AM2)</f>
        <v>0.1487416775935809</v>
      </c>
      <c r="AO11" s="24">
        <v>2005</v>
      </c>
      <c r="AP11" s="24">
        <v>2.66</v>
      </c>
      <c r="AQ11" t="s">
        <v>33</v>
      </c>
      <c r="AR11" s="32">
        <f>LN(AQ2)</f>
        <v>0.14783597302554097</v>
      </c>
      <c r="AS11" s="24">
        <v>2005</v>
      </c>
      <c r="AT11" s="24">
        <v>2.66</v>
      </c>
      <c r="AU11" t="s">
        <v>33</v>
      </c>
      <c r="AV11" s="32">
        <f>LN(AU2)</f>
        <v>0.15592721456906272</v>
      </c>
      <c r="AW11" s="24">
        <v>2004</v>
      </c>
      <c r="AX11" s="24">
        <v>1.208</v>
      </c>
    </row>
    <row r="12" spans="1:52" x14ac:dyDescent="0.25">
      <c r="B12">
        <v>0.14712961049014814</v>
      </c>
      <c r="C12" s="31">
        <v>0.97863294071327767</v>
      </c>
      <c r="D12">
        <v>366.40809671788901</v>
      </c>
      <c r="E12" s="24">
        <v>2005</v>
      </c>
      <c r="F12" s="24">
        <v>2.66</v>
      </c>
      <c r="G12" t="s">
        <v>34</v>
      </c>
      <c r="H12" s="32">
        <f>LN(H9)</f>
        <v>0.16301689732377247</v>
      </c>
      <c r="K12" t="s">
        <v>34</v>
      </c>
      <c r="L12" s="32">
        <f>LN(L9)</f>
        <v>0.16184395456444656</v>
      </c>
      <c r="O12" t="s">
        <v>34</v>
      </c>
      <c r="P12" s="32">
        <f>LN(P9)</f>
        <v>0.16656136087888504</v>
      </c>
      <c r="S12" t="s">
        <v>34</v>
      </c>
      <c r="T12" s="32">
        <f>LN(T9)</f>
        <v>0.16548111759044556</v>
      </c>
      <c r="W12" t="s">
        <v>34</v>
      </c>
      <c r="X12" s="32">
        <f>LN(X9)</f>
        <v>0.1647980990689534</v>
      </c>
      <c r="AA12" t="s">
        <v>34</v>
      </c>
      <c r="AB12" s="32">
        <f>LN(AB9)</f>
        <v>0.16224581263967561</v>
      </c>
      <c r="AE12" t="s">
        <v>34</v>
      </c>
      <c r="AF12" s="32">
        <f>LN(AF9)</f>
        <v>0.16394108288197545</v>
      </c>
      <c r="AI12" t="s">
        <v>34</v>
      </c>
      <c r="AJ12" s="32">
        <f>LN(AJ9)</f>
        <v>0.16436550817633427</v>
      </c>
      <c r="AM12" t="s">
        <v>34</v>
      </c>
      <c r="AN12" s="32">
        <f>LN(AN9)</f>
        <v>0.16223034615519841</v>
      </c>
      <c r="AQ12" t="s">
        <v>34</v>
      </c>
      <c r="AR12" s="32">
        <f>LN(AR9)</f>
        <v>0.16105907936701774</v>
      </c>
      <c r="AU12" t="s">
        <v>34</v>
      </c>
      <c r="AV12" s="32">
        <f>LN(AV9)</f>
        <v>0.16857248564426708</v>
      </c>
    </row>
    <row r="13" spans="1:52" x14ac:dyDescent="0.25">
      <c r="A13" t="s">
        <v>48</v>
      </c>
      <c r="B13" s="22">
        <f>AVERAGE(B2:B12)</f>
        <v>0.14988080201651185</v>
      </c>
      <c r="C13" s="22">
        <f>AVERAGE(C2:C12)</f>
        <v>0.98284350967447309</v>
      </c>
      <c r="D13" s="22">
        <f>AVERAGE(D2:D12)</f>
        <v>471.18949641927099</v>
      </c>
      <c r="E13" s="22">
        <f>AVERAGE(E2:E12)</f>
        <v>1984.909090909091</v>
      </c>
      <c r="F13" s="22">
        <f>AVERAGE(F2:F12)</f>
        <v>0.49104545454545456</v>
      </c>
      <c r="G13" t="s">
        <v>35</v>
      </c>
      <c r="H13" s="32">
        <f>LN(H10)</f>
        <v>0.13664331635797758</v>
      </c>
      <c r="K13" t="s">
        <v>35</v>
      </c>
      <c r="L13" s="32">
        <f>LN(L10)</f>
        <v>0.12954355919639063</v>
      </c>
      <c r="O13" t="s">
        <v>35</v>
      </c>
      <c r="P13" s="32">
        <f>LN(P10)</f>
        <v>0.13589718621736721</v>
      </c>
      <c r="S13" t="s">
        <v>35</v>
      </c>
      <c r="T13" s="32">
        <f>LN(T10)</f>
        <v>0.13627783558422901</v>
      </c>
      <c r="W13" t="s">
        <v>35</v>
      </c>
      <c r="X13" s="32">
        <f>LN(X10)</f>
        <v>0.13705606081542784</v>
      </c>
      <c r="AA13" t="s">
        <v>35</v>
      </c>
      <c r="AB13" s="32">
        <f>LN(AB10)</f>
        <v>0.13663020427867592</v>
      </c>
      <c r="AE13" t="s">
        <v>35</v>
      </c>
      <c r="AF13" s="32">
        <f>LN(AF10)</f>
        <v>0.13570605620821588</v>
      </c>
      <c r="AI13" t="s">
        <v>35</v>
      </c>
      <c r="AJ13" s="32">
        <f>LN(AJ10)</f>
        <v>0.13629911728216085</v>
      </c>
      <c r="AM13" t="s">
        <v>35</v>
      </c>
      <c r="AN13" s="32">
        <f>LN(AN10)</f>
        <v>0.13506857423797783</v>
      </c>
      <c r="AQ13" t="s">
        <v>35</v>
      </c>
      <c r="AR13" s="32">
        <f>LN(AR10)</f>
        <v>0.13443567044150695</v>
      </c>
      <c r="AU13" t="s">
        <v>35</v>
      </c>
      <c r="AV13" s="32">
        <f>LN(AV10)</f>
        <v>0.14311999048794766</v>
      </c>
    </row>
    <row r="14" spans="1:52" x14ac:dyDescent="0.25">
      <c r="A14" t="s">
        <v>49</v>
      </c>
      <c r="B14" s="22">
        <f>STDEV(B2:B12)</f>
        <v>2.6678431260821842E-3</v>
      </c>
      <c r="C14" s="22">
        <f>STDEV(C2:C12)</f>
        <v>3.0433344119396989E-3</v>
      </c>
      <c r="D14" s="22">
        <f>STDEV(D2:D12)</f>
        <v>81.341629799336687</v>
      </c>
      <c r="E14" s="22">
        <f>STDEV(E2:E12)</f>
        <v>14.017521503137031</v>
      </c>
      <c r="F14" s="22">
        <f>STDEV(F2:F12)</f>
        <v>0.811818648718587</v>
      </c>
      <c r="G14" t="s">
        <v>36</v>
      </c>
      <c r="H14" s="32">
        <f>H12-H11</f>
        <v>1.3099847281013516E-2</v>
      </c>
      <c r="K14" t="s">
        <v>36</v>
      </c>
      <c r="L14" s="32">
        <f>L12-L11</f>
        <v>1.6019788910326016E-2</v>
      </c>
      <c r="O14" t="s">
        <v>36</v>
      </c>
      <c r="P14" s="32">
        <f>P12-P11</f>
        <v>1.5214555484450359E-2</v>
      </c>
      <c r="S14" t="s">
        <v>36</v>
      </c>
      <c r="T14" s="32">
        <f>T12-T11</f>
        <v>1.4495040831035838E-2</v>
      </c>
      <c r="W14" t="s">
        <v>36</v>
      </c>
      <c r="X14" s="32">
        <f>X12-X11</f>
        <v>1.3774819625776175E-2</v>
      </c>
      <c r="AA14" t="s">
        <v>36</v>
      </c>
      <c r="AB14" s="32">
        <f>AB12-AB11</f>
        <v>1.2725786498861386E-2</v>
      </c>
      <c r="AE14" t="s">
        <v>36</v>
      </c>
      <c r="AF14" s="32">
        <f>AF12-AF11</f>
        <v>1.4017864555475157E-2</v>
      </c>
      <c r="AI14" t="s">
        <v>36</v>
      </c>
      <c r="AJ14" s="32">
        <f>AJ12-AJ11</f>
        <v>1.3934733391493204E-2</v>
      </c>
      <c r="AM14" t="s">
        <v>36</v>
      </c>
      <c r="AN14" s="32">
        <f>AN12-AN11</f>
        <v>1.3488668561617512E-2</v>
      </c>
      <c r="AQ14" t="s">
        <v>36</v>
      </c>
      <c r="AR14" s="32">
        <f>AR12-AR11</f>
        <v>1.3223106341476776E-2</v>
      </c>
      <c r="AU14" t="s">
        <v>36</v>
      </c>
      <c r="AV14" s="32">
        <f>AV12-AV11</f>
        <v>1.2645271075204356E-2</v>
      </c>
    </row>
    <row r="15" spans="1:52" x14ac:dyDescent="0.25">
      <c r="A15" t="s">
        <v>50</v>
      </c>
      <c r="B15" s="22">
        <f>MIN(B2:B12)</f>
        <v>0.14582416565412054</v>
      </c>
      <c r="C15" s="22">
        <f>MIN(C2:C12)</f>
        <v>0.97708492609932018</v>
      </c>
      <c r="D15" s="22">
        <f>MIN(D2:D12)</f>
        <v>341.11517347376719</v>
      </c>
      <c r="E15" s="22">
        <f>MIN(E2:E12)</f>
        <v>1962</v>
      </c>
      <c r="F15" s="22">
        <f>MIN(F2:F12)</f>
        <v>2.7799999999999999E-3</v>
      </c>
      <c r="G15" t="s">
        <v>37</v>
      </c>
      <c r="H15" s="32">
        <f>H11-H13</f>
        <v>1.327373368478138E-2</v>
      </c>
      <c r="K15" t="s">
        <v>37</v>
      </c>
      <c r="L15" s="32">
        <f>L11-L13</f>
        <v>1.6280606457729913E-2</v>
      </c>
      <c r="O15" t="s">
        <v>37</v>
      </c>
      <c r="P15" s="32">
        <f>P11-P13</f>
        <v>1.544961917706747E-2</v>
      </c>
      <c r="S15" t="s">
        <v>37</v>
      </c>
      <c r="T15" s="32">
        <f>T11-T13</f>
        <v>1.4708241175180714E-2</v>
      </c>
      <c r="W15" t="s">
        <v>37</v>
      </c>
      <c r="X15" s="32">
        <f>X11-X13</f>
        <v>1.3967218627749384E-2</v>
      </c>
      <c r="AA15" t="s">
        <v>37</v>
      </c>
      <c r="AB15" s="32">
        <f>AB11-AB13</f>
        <v>1.2889821862138301E-2</v>
      </c>
      <c r="AE15" t="s">
        <v>37</v>
      </c>
      <c r="AF15" s="32">
        <f>AF11-AF13</f>
        <v>1.4217162118284415E-2</v>
      </c>
      <c r="AI15" t="s">
        <v>37</v>
      </c>
      <c r="AJ15" s="32">
        <f>AJ11-AJ13</f>
        <v>1.4131657502680223E-2</v>
      </c>
      <c r="AM15" t="s">
        <v>37</v>
      </c>
      <c r="AN15" s="32">
        <f>AN11-AN13</f>
        <v>1.3673103355603067E-2</v>
      </c>
      <c r="AQ15" t="s">
        <v>37</v>
      </c>
      <c r="AR15" s="32">
        <f>AR11-AR13</f>
        <v>1.3400302584034018E-2</v>
      </c>
      <c r="AU15" t="s">
        <v>37</v>
      </c>
      <c r="AV15" s="32">
        <f>AV11-AV13</f>
        <v>1.2807224081115065E-2</v>
      </c>
    </row>
    <row r="16" spans="1:52" x14ac:dyDescent="0.25">
      <c r="A16" t="s">
        <v>51</v>
      </c>
      <c r="B16" s="22">
        <f>MAX(B2:B12)</f>
        <v>0.15592721456906272</v>
      </c>
      <c r="C16" s="22">
        <f>MAX(C2:C12)</f>
        <v>0.98716946132868177</v>
      </c>
      <c r="D16" s="22">
        <f>MAX(D2:D12)</f>
        <v>615.51240309835782</v>
      </c>
      <c r="E16" s="22">
        <f>MAX(E2:E12)</f>
        <v>2005</v>
      </c>
      <c r="F16" s="22">
        <f>MAX(F2:F12)</f>
        <v>2.66</v>
      </c>
      <c r="G16" t="s">
        <v>38</v>
      </c>
      <c r="H16" s="33">
        <f>AVERAGE(H14:H15)</f>
        <v>1.3186790482897448E-2</v>
      </c>
      <c r="K16" t="s">
        <v>38</v>
      </c>
      <c r="L16" s="33">
        <f>AVERAGE(L14:L15)</f>
        <v>1.6150197684027964E-2</v>
      </c>
      <c r="O16" t="s">
        <v>38</v>
      </c>
      <c r="P16" s="33">
        <f>AVERAGE(P14:P15)</f>
        <v>1.5332087330758915E-2</v>
      </c>
      <c r="S16" t="s">
        <v>38</v>
      </c>
      <c r="T16" s="33">
        <f>AVERAGE(T14:T15)</f>
        <v>1.4601641003108276E-2</v>
      </c>
      <c r="W16" t="s">
        <v>38</v>
      </c>
      <c r="X16" s="33">
        <f>AVERAGE(X14:X15)</f>
        <v>1.3871019126762779E-2</v>
      </c>
      <c r="AA16" t="s">
        <v>38</v>
      </c>
      <c r="AB16" s="33">
        <f>AVERAGE(AB14:AB15)</f>
        <v>1.2807804180499843E-2</v>
      </c>
      <c r="AE16" t="s">
        <v>38</v>
      </c>
      <c r="AF16" s="33">
        <f>AVERAGE(AF14:AF15)</f>
        <v>1.4117513336879786E-2</v>
      </c>
      <c r="AI16" t="s">
        <v>38</v>
      </c>
      <c r="AJ16" s="33">
        <f>AVERAGE(AJ14:AJ15)</f>
        <v>1.4033195447086713E-2</v>
      </c>
      <c r="AM16" t="s">
        <v>38</v>
      </c>
      <c r="AN16" s="33">
        <f>AVERAGE(AN14:AN15)</f>
        <v>1.3580885958610289E-2</v>
      </c>
      <c r="AQ16" t="s">
        <v>38</v>
      </c>
      <c r="AR16" s="33">
        <f>AVERAGE(AR14:AR15)</f>
        <v>1.3311704462755397E-2</v>
      </c>
      <c r="AU16" t="s">
        <v>38</v>
      </c>
      <c r="AV16" s="33">
        <f>AVERAGE(AV14:AV15)</f>
        <v>1.2726247578159711E-2</v>
      </c>
    </row>
    <row r="17" spans="1:48" x14ac:dyDescent="0.25">
      <c r="A17" t="s">
        <v>52</v>
      </c>
      <c r="B17" s="22">
        <f>ABS(B16-B15)</f>
        <v>1.0103048914942181E-2</v>
      </c>
      <c r="C17" s="22">
        <f>ABS(C16-C15)</f>
        <v>1.0084535229361591E-2</v>
      </c>
      <c r="D17" s="22">
        <f>ABS(D16-D15)</f>
        <v>274.39722962459064</v>
      </c>
      <c r="E17" s="22">
        <f>ABS(E16-E15)</f>
        <v>43</v>
      </c>
      <c r="F17" s="22">
        <f>ABS(F16-F15)</f>
        <v>2.6572200000000001</v>
      </c>
      <c r="G17" t="s">
        <v>39</v>
      </c>
      <c r="H17">
        <f>TINV(0.3173,H5)</f>
        <v>1.0587520159773673</v>
      </c>
      <c r="K17" t="s">
        <v>39</v>
      </c>
      <c r="L17">
        <f>TINV(0.3173,L5)</f>
        <v>1.0665531354182853</v>
      </c>
      <c r="O17" t="s">
        <v>39</v>
      </c>
      <c r="P17">
        <f>TINV(0.3173,P5)</f>
        <v>1.0665531354182853</v>
      </c>
      <c r="S17" t="s">
        <v>39</v>
      </c>
      <c r="T17">
        <f>TINV(0.3173,T5)</f>
        <v>1.0665531354182853</v>
      </c>
      <c r="W17" t="s">
        <v>39</v>
      </c>
      <c r="X17">
        <f>TINV(0.3173,X5)</f>
        <v>1.0665531354182853</v>
      </c>
      <c r="AA17" t="s">
        <v>39</v>
      </c>
      <c r="AB17">
        <f>TINV(0.3173,AB5)</f>
        <v>1.0665531354182853</v>
      </c>
      <c r="AE17" t="s">
        <v>39</v>
      </c>
      <c r="AF17">
        <f>TINV(0.3173,AF5)</f>
        <v>1.0665531354182853</v>
      </c>
      <c r="AI17" t="s">
        <v>39</v>
      </c>
      <c r="AJ17">
        <f>TINV(0.3173,AJ5)</f>
        <v>1.0665531354182853</v>
      </c>
      <c r="AM17" t="s">
        <v>39</v>
      </c>
      <c r="AN17">
        <f>TINV(0.3173,AN5)</f>
        <v>1.0665531354182853</v>
      </c>
      <c r="AQ17" t="s">
        <v>39</v>
      </c>
      <c r="AR17">
        <f>TINV(0.3173,AR5)</f>
        <v>1.0665531354182853</v>
      </c>
      <c r="AU17" t="s">
        <v>39</v>
      </c>
      <c r="AV17">
        <f>TINV(0.3173,AV5)</f>
        <v>1.0665531354182853</v>
      </c>
    </row>
    <row r="18" spans="1:48" x14ac:dyDescent="0.25">
      <c r="A18" t="s">
        <v>53</v>
      </c>
      <c r="B18" s="22">
        <f>COUNT(B2:B12)</f>
        <v>11</v>
      </c>
      <c r="G18" t="s">
        <v>40</v>
      </c>
      <c r="H18">
        <f>H17*G3</f>
        <v>6.9913979032013478E-3</v>
      </c>
      <c r="K18" t="s">
        <v>40</v>
      </c>
      <c r="L18">
        <f>L17*K3</f>
        <v>8.4209575477988373E-3</v>
      </c>
      <c r="O18" t="s">
        <v>40</v>
      </c>
      <c r="P18">
        <f>P17*O3</f>
        <v>8.0387236635178234E-3</v>
      </c>
      <c r="S18" t="s">
        <v>40</v>
      </c>
      <c r="T18">
        <f>T17*S3</f>
        <v>7.6530400234751036E-3</v>
      </c>
      <c r="W18" t="s">
        <v>40</v>
      </c>
      <c r="X18">
        <f>X17*W3</f>
        <v>7.2704259700188123E-3</v>
      </c>
      <c r="AA18" t="s">
        <v>40</v>
      </c>
      <c r="AB18">
        <f>AB17*AA3</f>
        <v>6.7031265161207922E-3</v>
      </c>
      <c r="AE18" t="s">
        <v>40</v>
      </c>
      <c r="AF18">
        <f>AF17*AE3</f>
        <v>7.3914721291429173E-3</v>
      </c>
      <c r="AI18" t="s">
        <v>40</v>
      </c>
      <c r="AJ18">
        <f>AJ17*AI3</f>
        <v>7.3510619615717978E-3</v>
      </c>
      <c r="AM18" t="s">
        <v>40</v>
      </c>
      <c r="AN18">
        <f>AN17*AM3</f>
        <v>7.1021502248938152E-3</v>
      </c>
      <c r="AQ18" t="s">
        <v>40</v>
      </c>
      <c r="AR18">
        <f>AR17*AQ3</f>
        <v>6.9550959287650463E-3</v>
      </c>
      <c r="AU18" t="s">
        <v>40</v>
      </c>
      <c r="AV18">
        <f>AV17*AU3</f>
        <v>6.7032592053823045E-3</v>
      </c>
    </row>
    <row r="19" spans="1:48" x14ac:dyDescent="0.25">
      <c r="G19" t="s">
        <v>41</v>
      </c>
      <c r="H19">
        <f>G2+H18</f>
        <v>1.1687292705277321</v>
      </c>
      <c r="K19" t="s">
        <v>41</v>
      </c>
      <c r="L19">
        <f>K2+L18</f>
        <v>1.1654136886516988</v>
      </c>
      <c r="O19" t="s">
        <v>41</v>
      </c>
      <c r="P19">
        <f>O2+P18</f>
        <v>1.1714387852072754</v>
      </c>
      <c r="S19" t="s">
        <v>41</v>
      </c>
      <c r="T19">
        <f>S2+T18</f>
        <v>1.170633505535746</v>
      </c>
      <c r="W19" t="s">
        <v>41</v>
      </c>
      <c r="X19">
        <f>W2+X18</f>
        <v>1.1702941582815916</v>
      </c>
      <c r="AA19" t="s">
        <v>41</v>
      </c>
      <c r="AB19">
        <f>AA2+AB18</f>
        <v>1.1679798529865055</v>
      </c>
      <c r="AE19" t="s">
        <v>41</v>
      </c>
      <c r="AF19">
        <f>AE2+AF18</f>
        <v>1.1691365107046059</v>
      </c>
      <c r="AI19" t="s">
        <v>41</v>
      </c>
      <c r="AJ19">
        <f>AI2+AJ18</f>
        <v>1.1696859014002661</v>
      </c>
      <c r="AM19" t="s">
        <v>41</v>
      </c>
      <c r="AN19">
        <f>AM2+AN18</f>
        <v>1.1674753503171313</v>
      </c>
      <c r="AQ19" t="s">
        <v>41</v>
      </c>
      <c r="AR19">
        <f>AQ2+AR18</f>
        <v>1.1662778164969088</v>
      </c>
      <c r="AU19" t="s">
        <v>41</v>
      </c>
      <c r="AV19">
        <f>AU2+AV18</f>
        <v>1.1754443918723501</v>
      </c>
    </row>
    <row r="20" spans="1:48" x14ac:dyDescent="0.25">
      <c r="G20" t="s">
        <v>42</v>
      </c>
      <c r="H20">
        <f>G2-H18</f>
        <v>1.1547464747213296</v>
      </c>
      <c r="K20" t="s">
        <v>42</v>
      </c>
      <c r="L20">
        <f>K2-L18</f>
        <v>1.148571773556101</v>
      </c>
      <c r="O20" t="s">
        <v>42</v>
      </c>
      <c r="P20">
        <f>O2-P18</f>
        <v>1.1553613378802399</v>
      </c>
      <c r="S20" t="s">
        <v>42</v>
      </c>
      <c r="T20">
        <f>S2-T18</f>
        <v>1.1553274254887957</v>
      </c>
      <c r="W20" t="s">
        <v>42</v>
      </c>
      <c r="X20">
        <f>W2-X18</f>
        <v>1.1557533063415537</v>
      </c>
      <c r="AA20" t="s">
        <v>42</v>
      </c>
      <c r="AB20">
        <f>AA2-AB18</f>
        <v>1.1545735999542639</v>
      </c>
      <c r="AE20" t="s">
        <v>42</v>
      </c>
      <c r="AF20">
        <f>AE2-AF18</f>
        <v>1.1543535664463203</v>
      </c>
      <c r="AI20" t="s">
        <v>42</v>
      </c>
      <c r="AJ20">
        <f>AI2-AJ18</f>
        <v>1.1549837774771226</v>
      </c>
      <c r="AM20" t="s">
        <v>42</v>
      </c>
      <c r="AN20">
        <f>AM2-AN18</f>
        <v>1.1532710498673437</v>
      </c>
      <c r="AQ20" t="s">
        <v>42</v>
      </c>
      <c r="AR20">
        <f>AQ2-AR18</f>
        <v>1.1523676246393788</v>
      </c>
      <c r="AU20" t="s">
        <v>42</v>
      </c>
      <c r="AV20">
        <f>AU2-AV18</f>
        <v>1.1620378734615853</v>
      </c>
    </row>
    <row r="21" spans="1:48" x14ac:dyDescent="0.25">
      <c r="G21" t="s">
        <v>33</v>
      </c>
      <c r="H21" s="32">
        <f>LN(G2)</f>
        <v>0.14991705004275896</v>
      </c>
      <c r="K21" t="s">
        <v>33</v>
      </c>
      <c r="L21" s="32">
        <f>LN(K2)</f>
        <v>0.14582416565412054</v>
      </c>
      <c r="O21" t="s">
        <v>33</v>
      </c>
      <c r="P21" s="32">
        <f>LN(O2)</f>
        <v>0.15134680539443468</v>
      </c>
      <c r="S21" t="s">
        <v>33</v>
      </c>
      <c r="T21" s="32">
        <f>LN(S2)</f>
        <v>0.15098607675940973</v>
      </c>
      <c r="W21" t="s">
        <v>33</v>
      </c>
      <c r="X21" s="32">
        <f>LN(W2)</f>
        <v>0.15102327944317723</v>
      </c>
      <c r="AA21" t="s">
        <v>33</v>
      </c>
      <c r="AB21" s="32">
        <f>LN(AA2)</f>
        <v>0.14952002614081422</v>
      </c>
      <c r="AE21" t="s">
        <v>33</v>
      </c>
      <c r="AF21" s="32">
        <f>LN(AE2)</f>
        <v>0.1499232183265003</v>
      </c>
      <c r="AI21" t="s">
        <v>33</v>
      </c>
      <c r="AJ21" s="32">
        <f>LN(AI2)</f>
        <v>0.15043077478484107</v>
      </c>
      <c r="AM21" t="s">
        <v>33</v>
      </c>
      <c r="AN21" s="32">
        <f>LN(AM2)</f>
        <v>0.1487416775935809</v>
      </c>
      <c r="AQ21" t="s">
        <v>33</v>
      </c>
      <c r="AR21" s="32">
        <f>LN(AQ2)</f>
        <v>0.14783597302554097</v>
      </c>
      <c r="AU21" t="s">
        <v>33</v>
      </c>
      <c r="AV21" s="32">
        <f>LN(AU2)</f>
        <v>0.15592721456906272</v>
      </c>
    </row>
    <row r="22" spans="1:48" x14ac:dyDescent="0.25">
      <c r="G22" t="s">
        <v>43</v>
      </c>
      <c r="H22" s="32">
        <f>LN(H19)</f>
        <v>0.15591706501660685</v>
      </c>
      <c r="K22" t="s">
        <v>43</v>
      </c>
      <c r="L22" s="32">
        <f>LN(L19)</f>
        <v>0.15307612154055461</v>
      </c>
      <c r="O22" t="s">
        <v>43</v>
      </c>
      <c r="P22" s="32">
        <f>LN(P19)</f>
        <v>0.15823272425626461</v>
      </c>
      <c r="S22" t="s">
        <v>43</v>
      </c>
      <c r="T22" s="32">
        <f>LN(T19)</f>
        <v>0.15754505999718446</v>
      </c>
      <c r="W22" t="s">
        <v>43</v>
      </c>
      <c r="X22" s="32">
        <f>LN(X19)</f>
        <v>0.15725513454431672</v>
      </c>
      <c r="AA22" t="s">
        <v>43</v>
      </c>
      <c r="AB22" s="32">
        <f>LN(AB19)</f>
        <v>0.15527563510187783</v>
      </c>
      <c r="AE22" t="s">
        <v>43</v>
      </c>
      <c r="AF22" s="32">
        <f>LN(AF19)</f>
        <v>0.15626545129631714</v>
      </c>
      <c r="AI22" t="s">
        <v>43</v>
      </c>
      <c r="AJ22" s="32">
        <f>LN(AJ19)</f>
        <v>0.1567352524260836</v>
      </c>
      <c r="AM22" t="s">
        <v>43</v>
      </c>
      <c r="AN22" s="32">
        <f>LN(AN19)</f>
        <v>0.15484359711929699</v>
      </c>
      <c r="AQ22" t="s">
        <v>43</v>
      </c>
      <c r="AR22" s="32">
        <f>LN(AR19)</f>
        <v>0.15381732412491295</v>
      </c>
      <c r="AU22" t="s">
        <v>43</v>
      </c>
      <c r="AV22" s="32">
        <f>LN(AV19)</f>
        <v>0.1616462819431265</v>
      </c>
    </row>
    <row r="23" spans="1:48" x14ac:dyDescent="0.25">
      <c r="G23" t="s">
        <v>44</v>
      </c>
      <c r="H23" s="32">
        <f>LN(H20)</f>
        <v>0.14388081747380269</v>
      </c>
      <c r="K23" t="s">
        <v>44</v>
      </c>
      <c r="L23" s="32">
        <f>LN(L20)</f>
        <v>0.13851923449530598</v>
      </c>
      <c r="O23" t="s">
        <v>44</v>
      </c>
      <c r="P23" s="32">
        <f>LN(P20)</f>
        <v>0.14441314169700614</v>
      </c>
      <c r="S23" t="s">
        <v>44</v>
      </c>
      <c r="T23" s="32">
        <f>LN(T20)</f>
        <v>0.14438378907108423</v>
      </c>
      <c r="W23" t="s">
        <v>44</v>
      </c>
      <c r="X23" s="32">
        <f>LN(X20)</f>
        <v>0.14475234465783901</v>
      </c>
      <c r="AA23" t="s">
        <v>44</v>
      </c>
      <c r="AB23" s="32">
        <f>LN(AB20)</f>
        <v>0.1437310982821805</v>
      </c>
      <c r="AE23" t="s">
        <v>44</v>
      </c>
      <c r="AF23" s="32">
        <f>LN(AF20)</f>
        <v>0.14354050456245507</v>
      </c>
      <c r="AI23" t="s">
        <v>44</v>
      </c>
      <c r="AJ23" s="32">
        <f>LN(AJ20)</f>
        <v>0.14408629840076551</v>
      </c>
      <c r="AM23" t="s">
        <v>44</v>
      </c>
      <c r="AN23" s="32">
        <f>LN(AN20)</f>
        <v>0.14260229593811513</v>
      </c>
      <c r="AQ23" t="s">
        <v>44</v>
      </c>
      <c r="AR23" s="32">
        <f>LN(AR20)</f>
        <v>0.14181862997675765</v>
      </c>
      <c r="AU23" t="s">
        <v>44</v>
      </c>
      <c r="AV23" s="32">
        <f>LN(AV20)</f>
        <v>0.15017525123900294</v>
      </c>
    </row>
    <row r="24" spans="1:48" x14ac:dyDescent="0.25">
      <c r="G24" t="s">
        <v>45</v>
      </c>
      <c r="H24" s="32">
        <f>H22-H21</f>
        <v>6.0000149738478892E-3</v>
      </c>
      <c r="K24" t="s">
        <v>45</v>
      </c>
      <c r="L24" s="32">
        <f>L22-L21</f>
        <v>7.2519558864340694E-3</v>
      </c>
      <c r="O24" t="s">
        <v>45</v>
      </c>
      <c r="P24" s="32">
        <f>P22-P21</f>
        <v>6.8859188618299316E-3</v>
      </c>
      <c r="S24" t="s">
        <v>45</v>
      </c>
      <c r="T24" s="32">
        <f>T22-T21</f>
        <v>6.5589832377747348E-3</v>
      </c>
      <c r="W24" t="s">
        <v>45</v>
      </c>
      <c r="X24" s="32">
        <f>X22-X21</f>
        <v>6.231855101139494E-3</v>
      </c>
      <c r="AA24" t="s">
        <v>45</v>
      </c>
      <c r="AB24" s="32">
        <f>AB22-AB21</f>
        <v>5.755608961063613E-3</v>
      </c>
      <c r="AE24" t="s">
        <v>45</v>
      </c>
      <c r="AF24" s="32">
        <f>AF22-AF21</f>
        <v>6.3422329698168411E-3</v>
      </c>
      <c r="AI24" t="s">
        <v>45</v>
      </c>
      <c r="AJ24" s="32">
        <f>AJ22-AJ21</f>
        <v>6.3044776412425341E-3</v>
      </c>
      <c r="AM24" t="s">
        <v>45</v>
      </c>
      <c r="AN24" s="32">
        <f>AN22-AN21</f>
        <v>6.101919525716093E-3</v>
      </c>
      <c r="AQ24" t="s">
        <v>45</v>
      </c>
      <c r="AR24" s="32">
        <f>AR22-AR21</f>
        <v>5.9813510993719787E-3</v>
      </c>
      <c r="AU24" t="s">
        <v>45</v>
      </c>
      <c r="AV24" s="32">
        <f>AV22-AV21</f>
        <v>5.7190673740637743E-3</v>
      </c>
    </row>
    <row r="25" spans="1:48" x14ac:dyDescent="0.25">
      <c r="G25" t="s">
        <v>46</v>
      </c>
      <c r="H25" s="32">
        <f>H21-H23</f>
        <v>6.0362325689562735E-3</v>
      </c>
      <c r="K25" t="s">
        <v>46</v>
      </c>
      <c r="L25" s="32">
        <f>L21-L23</f>
        <v>7.3049311588145593E-3</v>
      </c>
      <c r="O25" t="s">
        <v>46</v>
      </c>
      <c r="P25" s="32">
        <f>P21-P23</f>
        <v>6.9336636974285382E-3</v>
      </c>
      <c r="S25" t="s">
        <v>46</v>
      </c>
      <c r="T25" s="32">
        <f>T21-T23</f>
        <v>6.6022876883254922E-3</v>
      </c>
      <c r="W25" t="s">
        <v>46</v>
      </c>
      <c r="X25" s="32">
        <f>X21-X23</f>
        <v>6.2709347853382169E-3</v>
      </c>
      <c r="AA25" t="s">
        <v>46</v>
      </c>
      <c r="AB25" s="32">
        <f>AB21-AB23</f>
        <v>5.7889278586337189E-3</v>
      </c>
      <c r="AE25" t="s">
        <v>46</v>
      </c>
      <c r="AF25" s="32">
        <f>AF21-AF23</f>
        <v>6.3827137640452281E-3</v>
      </c>
      <c r="AI25" t="s">
        <v>46</v>
      </c>
      <c r="AJ25" s="32">
        <f>AJ21-AJ23</f>
        <v>6.3444763840755647E-3</v>
      </c>
      <c r="AM25" t="s">
        <v>46</v>
      </c>
      <c r="AN25" s="32">
        <f>AN21-AN23</f>
        <v>6.1393816554657643E-3</v>
      </c>
      <c r="AQ25" t="s">
        <v>46</v>
      </c>
      <c r="AR25" s="32">
        <f>AR21-AR23</f>
        <v>6.017343048783319E-3</v>
      </c>
      <c r="AU25" t="s">
        <v>46</v>
      </c>
      <c r="AV25" s="32">
        <f>AV21-AV23</f>
        <v>5.7519633300597839E-3</v>
      </c>
    </row>
    <row r="26" spans="1:48" x14ac:dyDescent="0.25">
      <c r="G26" t="s">
        <v>47</v>
      </c>
      <c r="H26" s="33">
        <f>AVERAGE(H24:H25)</f>
        <v>6.0181237714020813E-3</v>
      </c>
      <c r="K26" t="s">
        <v>47</v>
      </c>
      <c r="L26" s="33">
        <f>AVERAGE(L24:L25)</f>
        <v>7.2784435226243144E-3</v>
      </c>
      <c r="O26" t="s">
        <v>47</v>
      </c>
      <c r="P26" s="33">
        <f>AVERAGE(P24:P25)</f>
        <v>6.9097912796292349E-3</v>
      </c>
      <c r="S26" t="s">
        <v>47</v>
      </c>
      <c r="T26" s="33">
        <f>AVERAGE(T24:T25)</f>
        <v>6.5806354630501135E-3</v>
      </c>
      <c r="W26" t="s">
        <v>47</v>
      </c>
      <c r="X26" s="33">
        <f>AVERAGE(X24:X25)</f>
        <v>6.2513949432388555E-3</v>
      </c>
      <c r="AA26" t="s">
        <v>47</v>
      </c>
      <c r="AB26" s="33">
        <f>AVERAGE(AB24:AB25)</f>
        <v>5.772268409848666E-3</v>
      </c>
      <c r="AE26" t="s">
        <v>47</v>
      </c>
      <c r="AF26" s="33">
        <f>AVERAGE(AF24:AF25)</f>
        <v>6.3624733669310346E-3</v>
      </c>
      <c r="AI26" t="s">
        <v>47</v>
      </c>
      <c r="AJ26" s="33">
        <f>AVERAGE(AJ24:AJ25)</f>
        <v>6.3244770126590494E-3</v>
      </c>
      <c r="AM26" t="s">
        <v>47</v>
      </c>
      <c r="AN26" s="33">
        <f>AVERAGE(AN24:AN25)</f>
        <v>6.1206505905909286E-3</v>
      </c>
      <c r="AQ26" t="s">
        <v>47</v>
      </c>
      <c r="AR26" s="33">
        <f>AVERAGE(AR24:AR25)</f>
        <v>5.9993470740776489E-3</v>
      </c>
      <c r="AU26" t="s">
        <v>47</v>
      </c>
      <c r="AV26" s="33">
        <f>AVERAGE(AV24:AV25)</f>
        <v>5.7355153520617791E-3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selection activeCell="F1" sqref="F1"/>
    </sheetView>
  </sheetViews>
  <sheetFormatPr defaultColWidth="11.42578125" defaultRowHeight="15" x14ac:dyDescent="0.25"/>
  <sheetData>
    <row r="1" spans="1:48" ht="17.25" thickTop="1" thickBot="1" x14ac:dyDescent="0.3">
      <c r="B1" s="22" t="s">
        <v>26</v>
      </c>
      <c r="C1" s="22" t="s">
        <v>27</v>
      </c>
      <c r="D1" s="22" t="s">
        <v>28</v>
      </c>
      <c r="E1" s="12" t="s">
        <v>23</v>
      </c>
      <c r="F1" s="12" t="s">
        <v>10</v>
      </c>
      <c r="G1" s="27">
        <f>LN(G2)</f>
        <v>0.13442475764916698</v>
      </c>
      <c r="H1" s="28">
        <f>G4</f>
        <v>0.91937915723026375</v>
      </c>
      <c r="I1" s="24" t="s">
        <v>23</v>
      </c>
      <c r="J1" s="24" t="s">
        <v>10</v>
      </c>
      <c r="K1" s="29">
        <f>LN(K2)</f>
        <v>0.13407904393194123</v>
      </c>
      <c r="L1" s="30">
        <f>K4</f>
        <v>0.88722954169459056</v>
      </c>
      <c r="M1" s="24" t="s">
        <v>23</v>
      </c>
      <c r="N1" s="24" t="s">
        <v>10</v>
      </c>
      <c r="O1" s="29">
        <f>LN(O2)</f>
        <v>0.13675993492744382</v>
      </c>
      <c r="P1" s="30">
        <f>O4</f>
        <v>0.90734339839073308</v>
      </c>
      <c r="Q1" s="24" t="s">
        <v>23</v>
      </c>
      <c r="R1" s="24" t="s">
        <v>10</v>
      </c>
      <c r="S1" s="29">
        <f>LN(S2)</f>
        <v>0.13141495210444154</v>
      </c>
      <c r="T1" s="30">
        <f>S4</f>
        <v>0.91899600705846241</v>
      </c>
      <c r="U1" s="24" t="s">
        <v>23</v>
      </c>
      <c r="V1" s="24" t="s">
        <v>10</v>
      </c>
      <c r="W1" s="29">
        <f>LN(W2)</f>
        <v>0.13387170109117139</v>
      </c>
      <c r="X1" s="30">
        <f>W4</f>
        <v>0.91684273016634865</v>
      </c>
      <c r="Y1" s="24" t="s">
        <v>23</v>
      </c>
      <c r="Z1" s="24" t="s">
        <v>10</v>
      </c>
      <c r="AA1" s="29">
        <f>LN(AA2)</f>
        <v>0.13437981231748819</v>
      </c>
      <c r="AB1" s="30">
        <f>AA4</f>
        <v>0.91956848872105912</v>
      </c>
      <c r="AC1" s="24" t="s">
        <v>23</v>
      </c>
      <c r="AD1" s="24" t="s">
        <v>10</v>
      </c>
      <c r="AE1" s="29">
        <f>LN(AE2)</f>
        <v>0.13384051863318758</v>
      </c>
      <c r="AF1" s="30">
        <f>AE4</f>
        <v>0.9269480648436339</v>
      </c>
      <c r="AG1" s="24" t="s">
        <v>23</v>
      </c>
      <c r="AH1" s="24" t="s">
        <v>10</v>
      </c>
      <c r="AI1" s="29">
        <f>LN(AI2)</f>
        <v>0.13208510596575829</v>
      </c>
      <c r="AJ1" s="30">
        <f>AI4</f>
        <v>0.9291710289087407</v>
      </c>
      <c r="AK1" s="24" t="s">
        <v>23</v>
      </c>
      <c r="AL1" s="24" t="s">
        <v>10</v>
      </c>
      <c r="AM1" s="29">
        <f>LN(AM2)</f>
        <v>0.14638571771946757</v>
      </c>
      <c r="AN1" s="30">
        <f>AM4</f>
        <v>0.96808226558081656</v>
      </c>
      <c r="AO1" s="24" t="s">
        <v>23</v>
      </c>
      <c r="AP1" s="24" t="s">
        <v>10</v>
      </c>
      <c r="AQ1" s="29">
        <f>LN(AQ2)</f>
        <v>0.13650148953417846</v>
      </c>
      <c r="AR1" s="30">
        <f>AQ4</f>
        <v>0.90733808993433485</v>
      </c>
      <c r="AS1" s="24" t="s">
        <v>23</v>
      </c>
      <c r="AT1" s="24" t="s">
        <v>10</v>
      </c>
      <c r="AU1" s="29">
        <f>LN(AU2)</f>
        <v>0.1249860332588642</v>
      </c>
      <c r="AV1" s="30">
        <f>AU4</f>
        <v>0.90921238907344382</v>
      </c>
    </row>
    <row r="2" spans="1:48" ht="15.75" thickTop="1" x14ac:dyDescent="0.25">
      <c r="B2">
        <v>0.13407904393194123</v>
      </c>
      <c r="C2" s="31">
        <v>0.88722954169459056</v>
      </c>
      <c r="D2">
        <v>55.072994161665299</v>
      </c>
      <c r="E2" s="24">
        <v>1973</v>
      </c>
      <c r="F2" s="24">
        <v>2.1000000000000001E-2</v>
      </c>
      <c r="G2">
        <f t="array" ref="G2:H6">LOGEST(F2:F11,E2:E11,TRUE, TRUE)</f>
        <v>1.1438785876503281</v>
      </c>
      <c r="H2">
        <v>1.39505526609047E-117</v>
      </c>
      <c r="I2" s="24">
        <v>1977</v>
      </c>
      <c r="J2" s="24">
        <v>4.2000000000000003E-2</v>
      </c>
      <c r="K2">
        <f t="array" ref="K2:L6">LOGEST(J2:J10,I2:I10,TRUE, TRUE)</f>
        <v>1.1434832014808858</v>
      </c>
      <c r="L2">
        <v>2.782407243458336E-117</v>
      </c>
      <c r="M2" s="24">
        <v>1973</v>
      </c>
      <c r="N2" s="24">
        <v>2.1000000000000001E-2</v>
      </c>
      <c r="O2">
        <f t="array" ref="O2:P6">LOGEST(N2:N10,M2:M10,TRUE, TRUE)</f>
        <v>1.1465528681816335</v>
      </c>
      <c r="P2">
        <v>1.3105255590781402E-119</v>
      </c>
      <c r="Q2" s="24">
        <v>1973</v>
      </c>
      <c r="R2" s="24">
        <v>2.1000000000000001E-2</v>
      </c>
      <c r="S2">
        <f t="array" ref="S2:T6">LOGEST(R2:R10,Q2:Q10,TRUE, TRUE)</f>
        <v>1.1404409114982357</v>
      </c>
      <c r="T2">
        <v>5.8330081131244211E-115</v>
      </c>
      <c r="U2" s="24">
        <v>1973</v>
      </c>
      <c r="V2" s="24">
        <v>2.1000000000000001E-2</v>
      </c>
      <c r="W2">
        <f t="array" ref="W2:X6">LOGEST(V2:V10,U2:U10,TRUE, TRUE)</f>
        <v>1.1432461330035932</v>
      </c>
      <c r="X2">
        <v>4.2415690073142557E-117</v>
      </c>
      <c r="Y2" s="24">
        <v>1973</v>
      </c>
      <c r="Z2" s="24">
        <v>2.1000000000000001E-2</v>
      </c>
      <c r="AA2">
        <f t="array" ref="AA2:AB6">LOGEST(Z2:Z10,Y2:Y10,TRUE, TRUE)</f>
        <v>1.1438271768031534</v>
      </c>
      <c r="AB2">
        <v>1.5385031794629983E-117</v>
      </c>
      <c r="AC2" s="24">
        <v>1973</v>
      </c>
      <c r="AD2" s="24">
        <v>2.1000000000000001E-2</v>
      </c>
      <c r="AE2">
        <f t="array" ref="AE2:AF6">LOGEST(AD2:AD10,AC2:AC10,TRUE, TRUE)</f>
        <v>1.1432104843348951</v>
      </c>
      <c r="AF2">
        <v>4.259198258879435E-117</v>
      </c>
      <c r="AG2" s="24">
        <v>1973</v>
      </c>
      <c r="AH2" s="24">
        <v>2.1000000000000001E-2</v>
      </c>
      <c r="AI2">
        <f t="array" ref="AI2:AJ6">LOGEST(AH2:AH10,AG2:AG10,TRUE, TRUE)</f>
        <v>1.1412054385254367</v>
      </c>
      <c r="AJ2">
        <v>1.3845734297996638E-115</v>
      </c>
      <c r="AK2" s="24">
        <v>1973</v>
      </c>
      <c r="AL2" s="24">
        <v>2.1000000000000001E-2</v>
      </c>
      <c r="AM2">
        <f t="array" ref="AM2:AN6">LOGEST(AL2:AL10,AK2:AK10,TRUE, TRUE)</f>
        <v>1.157642625219256</v>
      </c>
      <c r="AN2">
        <v>7.1681380528553279E-128</v>
      </c>
      <c r="AO2" s="24">
        <v>1973</v>
      </c>
      <c r="AP2" s="24">
        <v>2.1000000000000001E-2</v>
      </c>
      <c r="AQ2">
        <f t="array" ref="AQ2:AR6">LOGEST(AP2:AP10,AO2:AO10,TRUE, TRUE)</f>
        <v>1.1462565851628566</v>
      </c>
      <c r="AR2">
        <v>2.2740370354627151E-119</v>
      </c>
      <c r="AS2" s="24">
        <v>1973</v>
      </c>
      <c r="AT2" s="24">
        <v>2.1000000000000001E-2</v>
      </c>
      <c r="AU2">
        <f t="array" ref="AU2:AV6">LOGEST(AT2:AT10,AS2:AS10,TRUE, TRUE)</f>
        <v>1.1331326267862349</v>
      </c>
      <c r="AV2">
        <v>1.8727509502519284E-109</v>
      </c>
    </row>
    <row r="3" spans="1:48" x14ac:dyDescent="0.25">
      <c r="B3">
        <v>0.13675993492744382</v>
      </c>
      <c r="C3" s="31">
        <v>0.90734339839073308</v>
      </c>
      <c r="D3">
        <v>68.547774021747713</v>
      </c>
      <c r="E3" s="24">
        <v>1977</v>
      </c>
      <c r="F3" s="24">
        <v>4.2000000000000003E-2</v>
      </c>
      <c r="G3">
        <v>1.4073775162425445E-2</v>
      </c>
      <c r="H3">
        <v>28.015653610487842</v>
      </c>
      <c r="I3" s="24">
        <v>1983</v>
      </c>
      <c r="J3" s="24">
        <v>5.6000000000000001E-2</v>
      </c>
      <c r="K3">
        <v>1.806722945934584E-2</v>
      </c>
      <c r="L3">
        <v>36.000350454210576</v>
      </c>
      <c r="M3" s="24">
        <v>1983</v>
      </c>
      <c r="N3" s="24">
        <v>5.6000000000000001E-2</v>
      </c>
      <c r="O3">
        <v>1.6518180493030662E-2</v>
      </c>
      <c r="P3">
        <v>32.906473262590922</v>
      </c>
      <c r="Q3" s="24">
        <v>1977</v>
      </c>
      <c r="R3" s="24">
        <v>4.2000000000000003E-2</v>
      </c>
      <c r="S3">
        <v>1.4746608904580783E-2</v>
      </c>
      <c r="T3">
        <v>29.367487713961477</v>
      </c>
      <c r="U3" s="24">
        <v>1977</v>
      </c>
      <c r="V3" s="24">
        <v>4.2000000000000003E-2</v>
      </c>
      <c r="W3">
        <v>1.5238508102048749E-2</v>
      </c>
      <c r="X3">
        <v>30.343718345585092</v>
      </c>
      <c r="Y3" s="24">
        <v>1977</v>
      </c>
      <c r="Z3" s="24">
        <v>4.2000000000000003E-2</v>
      </c>
      <c r="AA3">
        <v>1.5021250351845985E-2</v>
      </c>
      <c r="AB3">
        <v>29.902772720678861</v>
      </c>
      <c r="AC3" s="24">
        <v>1977</v>
      </c>
      <c r="AD3" s="24">
        <v>4.2000000000000003E-2</v>
      </c>
      <c r="AE3">
        <v>1.4201255866585329E-2</v>
      </c>
      <c r="AF3">
        <v>28.267254866260096</v>
      </c>
      <c r="AG3" s="24">
        <v>1977</v>
      </c>
      <c r="AH3" s="24">
        <v>4.2000000000000003E-2</v>
      </c>
      <c r="AI3">
        <v>1.3783593776405721E-2</v>
      </c>
      <c r="AJ3">
        <v>27.431306722364862</v>
      </c>
      <c r="AK3" s="24">
        <v>1977</v>
      </c>
      <c r="AL3" s="24">
        <v>4.2000000000000003E-2</v>
      </c>
      <c r="AM3">
        <v>1.004637957093802E-2</v>
      </c>
      <c r="AN3">
        <v>19.985872147961114</v>
      </c>
      <c r="AO3" s="24">
        <v>1977</v>
      </c>
      <c r="AP3" s="24">
        <v>4.2000000000000003E-2</v>
      </c>
      <c r="AQ3">
        <v>1.6487485369146303E-2</v>
      </c>
      <c r="AR3">
        <v>32.795865323015612</v>
      </c>
      <c r="AS3" s="24">
        <v>1977</v>
      </c>
      <c r="AT3" s="24">
        <v>4.2000000000000003E-2</v>
      </c>
      <c r="AU3">
        <v>1.4927706455129452E-2</v>
      </c>
      <c r="AV3">
        <v>29.691580057881662</v>
      </c>
    </row>
    <row r="4" spans="1:48" ht="15.75" thickBot="1" x14ac:dyDescent="0.3">
      <c r="B4">
        <v>0.13141495210444154</v>
      </c>
      <c r="C4" s="31">
        <v>0.91899600705846241</v>
      </c>
      <c r="D4">
        <v>79.415493185034279</v>
      </c>
      <c r="E4" s="24">
        <v>1983</v>
      </c>
      <c r="F4" s="24">
        <v>5.6000000000000001E-2</v>
      </c>
      <c r="G4">
        <v>0.91937915723026375</v>
      </c>
      <c r="H4">
        <v>0.47150297534032354</v>
      </c>
      <c r="I4" s="24">
        <v>1985</v>
      </c>
      <c r="J4" s="24">
        <v>9.7000000000000003E-2</v>
      </c>
      <c r="K4">
        <v>0.88722954169459056</v>
      </c>
      <c r="L4">
        <v>0.50401489853177128</v>
      </c>
      <c r="M4" s="24">
        <v>1985</v>
      </c>
      <c r="N4" s="24">
        <v>9.7000000000000003E-2</v>
      </c>
      <c r="O4">
        <v>0.90734339839073308</v>
      </c>
      <c r="P4">
        <v>0.50017336624152353</v>
      </c>
      <c r="Q4" s="24">
        <v>1985</v>
      </c>
      <c r="R4" s="24">
        <v>9.7000000000000003E-2</v>
      </c>
      <c r="S4">
        <v>0.91899600705846241</v>
      </c>
      <c r="T4">
        <v>0.47971202057237927</v>
      </c>
      <c r="U4" s="24">
        <v>1983</v>
      </c>
      <c r="V4" s="24">
        <v>5.6000000000000001E-2</v>
      </c>
      <c r="W4">
        <v>0.91684273016634865</v>
      </c>
      <c r="X4">
        <v>0.50253715400253385</v>
      </c>
      <c r="Y4" s="24">
        <v>1983</v>
      </c>
      <c r="Z4" s="24">
        <v>5.6000000000000001E-2</v>
      </c>
      <c r="AA4">
        <v>0.91956848872105912</v>
      </c>
      <c r="AB4">
        <v>0.50315583422339316</v>
      </c>
      <c r="AC4" s="24">
        <v>1983</v>
      </c>
      <c r="AD4" s="24">
        <v>5.6000000000000001E-2</v>
      </c>
      <c r="AE4">
        <v>0.9269480648436339</v>
      </c>
      <c r="AF4">
        <v>0.47531207136571246</v>
      </c>
      <c r="AG4" s="24">
        <v>1983</v>
      </c>
      <c r="AH4" s="24">
        <v>5.6000000000000001E-2</v>
      </c>
      <c r="AI4">
        <v>0.9291710289087407</v>
      </c>
      <c r="AJ4">
        <v>0.45733475799699769</v>
      </c>
      <c r="AK4" s="24">
        <v>1983</v>
      </c>
      <c r="AL4" s="24">
        <v>5.6000000000000001E-2</v>
      </c>
      <c r="AM4">
        <v>0.96808226558081656</v>
      </c>
      <c r="AN4">
        <v>0.31418034335191442</v>
      </c>
      <c r="AO4" s="24">
        <v>1983</v>
      </c>
      <c r="AP4" s="24">
        <v>5.6000000000000001E-2</v>
      </c>
      <c r="AQ4">
        <v>0.90733808993433485</v>
      </c>
      <c r="AR4">
        <v>0.50087474211119865</v>
      </c>
      <c r="AS4" s="24">
        <v>1983</v>
      </c>
      <c r="AT4" s="24">
        <v>5.6000000000000001E-2</v>
      </c>
      <c r="AU4">
        <v>0.90921238907344382</v>
      </c>
      <c r="AV4">
        <v>0.44583639000128517</v>
      </c>
    </row>
    <row r="5" spans="1:48" ht="17.25" thickTop="1" thickBot="1" x14ac:dyDescent="0.3">
      <c r="B5">
        <v>0.13387170109117139</v>
      </c>
      <c r="C5" s="31">
        <v>0.91684273016634865</v>
      </c>
      <c r="D5">
        <v>77.177847757663031</v>
      </c>
      <c r="E5" s="24">
        <v>1985</v>
      </c>
      <c r="F5" s="24">
        <v>9.7000000000000003E-2</v>
      </c>
      <c r="G5">
        <v>91.229922748997424</v>
      </c>
      <c r="H5">
        <v>8</v>
      </c>
      <c r="I5" s="24">
        <v>1990</v>
      </c>
      <c r="J5" s="24">
        <v>0.19400000000000001</v>
      </c>
      <c r="K5" s="28">
        <v>55.072994161665299</v>
      </c>
      <c r="L5">
        <v>7</v>
      </c>
      <c r="M5" s="24">
        <v>1990</v>
      </c>
      <c r="N5" s="24">
        <v>0.19400000000000001</v>
      </c>
      <c r="O5" s="28">
        <v>68.547774021747713</v>
      </c>
      <c r="P5">
        <v>7</v>
      </c>
      <c r="Q5" s="24">
        <v>1990</v>
      </c>
      <c r="R5" s="24">
        <v>0.19400000000000001</v>
      </c>
      <c r="S5" s="28">
        <v>79.415493185034279</v>
      </c>
      <c r="T5">
        <v>7</v>
      </c>
      <c r="U5" s="24">
        <v>1990</v>
      </c>
      <c r="V5" s="24">
        <v>0.19400000000000001</v>
      </c>
      <c r="W5" s="28">
        <v>77.177847757663031</v>
      </c>
      <c r="X5">
        <v>7</v>
      </c>
      <c r="Y5" s="24">
        <v>1985</v>
      </c>
      <c r="Z5" s="24">
        <v>9.7000000000000003E-2</v>
      </c>
      <c r="AA5" s="28">
        <v>80.030566611183161</v>
      </c>
      <c r="AB5">
        <v>7</v>
      </c>
      <c r="AC5" s="24">
        <v>1985</v>
      </c>
      <c r="AD5" s="24">
        <v>9.7000000000000003E-2</v>
      </c>
      <c r="AE5" s="28">
        <v>88.822239137356746</v>
      </c>
      <c r="AF5">
        <v>7</v>
      </c>
      <c r="AG5" s="24">
        <v>1985</v>
      </c>
      <c r="AH5" s="24">
        <v>9.7000000000000003E-2</v>
      </c>
      <c r="AI5" s="28">
        <v>91.829615793527168</v>
      </c>
      <c r="AJ5">
        <v>7</v>
      </c>
      <c r="AK5" s="24">
        <v>1985</v>
      </c>
      <c r="AL5" s="24">
        <v>9.7000000000000003E-2</v>
      </c>
      <c r="AM5" s="28">
        <v>212.31381181594114</v>
      </c>
      <c r="AN5">
        <v>7</v>
      </c>
      <c r="AO5" s="24">
        <v>1985</v>
      </c>
      <c r="AP5" s="24">
        <v>9.7000000000000003E-2</v>
      </c>
      <c r="AQ5" s="28">
        <v>68.543446007528075</v>
      </c>
      <c r="AR5">
        <v>7</v>
      </c>
      <c r="AS5" s="24">
        <v>1985</v>
      </c>
      <c r="AT5" s="24">
        <v>9.7000000000000003E-2</v>
      </c>
      <c r="AU5" s="28">
        <v>70.103031223750818</v>
      </c>
      <c r="AV5">
        <v>7</v>
      </c>
    </row>
    <row r="6" spans="1:48" ht="15.75" thickTop="1" x14ac:dyDescent="0.25">
      <c r="B6">
        <v>0.13437981231748819</v>
      </c>
      <c r="C6" s="31">
        <v>0.91956848872105912</v>
      </c>
      <c r="D6">
        <v>80.030566611183161</v>
      </c>
      <c r="E6" s="24">
        <v>1990</v>
      </c>
      <c r="F6" s="24">
        <v>0.19400000000000001</v>
      </c>
      <c r="G6">
        <v>20.28178536244743</v>
      </c>
      <c r="H6">
        <v>1.778520446038222</v>
      </c>
      <c r="I6" s="24">
        <v>1992</v>
      </c>
      <c r="J6" s="24">
        <v>0.41699999999999998</v>
      </c>
      <c r="K6">
        <v>13.990248768001203</v>
      </c>
      <c r="L6">
        <v>1.7782171255939421</v>
      </c>
      <c r="M6" s="24">
        <v>1992</v>
      </c>
      <c r="N6" s="24">
        <v>0.41699999999999998</v>
      </c>
      <c r="O6">
        <v>17.148829435645752</v>
      </c>
      <c r="P6">
        <v>1.7512137740816407</v>
      </c>
      <c r="Q6" s="24">
        <v>1992</v>
      </c>
      <c r="R6" s="24">
        <v>0.41699999999999998</v>
      </c>
      <c r="S6">
        <v>18.275380988788772</v>
      </c>
      <c r="T6">
        <v>1.6108653587714441</v>
      </c>
      <c r="U6" s="24">
        <v>1992</v>
      </c>
      <c r="V6" s="24">
        <v>0.41699999999999998</v>
      </c>
      <c r="W6">
        <v>19.490770830177141</v>
      </c>
      <c r="X6">
        <v>1.7678051380707651</v>
      </c>
      <c r="Y6" s="24">
        <v>1992</v>
      </c>
      <c r="Z6" s="24">
        <v>0.41699999999999998</v>
      </c>
      <c r="AA6">
        <v>20.261001901418286</v>
      </c>
      <c r="AB6">
        <v>1.7721605545912709</v>
      </c>
      <c r="AC6" s="24">
        <v>1990</v>
      </c>
      <c r="AD6" s="24">
        <v>0.19400000000000001</v>
      </c>
      <c r="AE6">
        <v>20.066859289233637</v>
      </c>
      <c r="AF6">
        <v>1.5814509563017489</v>
      </c>
      <c r="AG6" s="24">
        <v>1990</v>
      </c>
      <c r="AH6" s="24">
        <v>0.19400000000000001</v>
      </c>
      <c r="AI6">
        <v>19.206630717755697</v>
      </c>
      <c r="AJ6">
        <v>1.464085566105207</v>
      </c>
      <c r="AK6" s="24">
        <v>1990</v>
      </c>
      <c r="AL6" s="24">
        <v>0.19400000000000001</v>
      </c>
      <c r="AM6">
        <v>20.957345228494297</v>
      </c>
      <c r="AN6">
        <v>0.69096501704108781</v>
      </c>
      <c r="AO6" s="24">
        <v>1990</v>
      </c>
      <c r="AP6" s="24">
        <v>0.19400000000000001</v>
      </c>
      <c r="AQ6">
        <v>17.195871788197856</v>
      </c>
      <c r="AR6">
        <v>1.7561285509947184</v>
      </c>
      <c r="AS6" s="24">
        <v>1990</v>
      </c>
      <c r="AT6" s="24">
        <v>0.19400000000000001</v>
      </c>
      <c r="AU6">
        <v>13.934385590729004</v>
      </c>
      <c r="AV6">
        <v>1.3913906065456463</v>
      </c>
    </row>
    <row r="7" spans="1:48" x14ac:dyDescent="0.25">
      <c r="B7">
        <v>0.13384051863318758</v>
      </c>
      <c r="C7" s="31">
        <v>0.9269480648436339</v>
      </c>
      <c r="D7">
        <v>88.822239137356746</v>
      </c>
      <c r="E7" s="24">
        <v>1992</v>
      </c>
      <c r="F7" s="24">
        <v>0.41699999999999998</v>
      </c>
      <c r="G7" t="s">
        <v>29</v>
      </c>
      <c r="H7">
        <f>TINV(0.0455,H5)</f>
        <v>2.3664194997430683</v>
      </c>
      <c r="I7" s="24">
        <v>1995</v>
      </c>
      <c r="J7" s="24">
        <v>0.69399999999999995</v>
      </c>
      <c r="K7" t="s">
        <v>29</v>
      </c>
      <c r="L7">
        <f>TINV(0.0455,L5)</f>
        <v>2.428809082234241</v>
      </c>
      <c r="M7" s="24">
        <v>1995</v>
      </c>
      <c r="N7" s="24">
        <v>0.69399999999999995</v>
      </c>
      <c r="O7" t="s">
        <v>29</v>
      </c>
      <c r="P7">
        <f>TINV(0.0455,P5)</f>
        <v>2.428809082234241</v>
      </c>
      <c r="Q7" s="24">
        <v>1995</v>
      </c>
      <c r="R7" s="24">
        <v>0.69399999999999995</v>
      </c>
      <c r="S7" t="s">
        <v>29</v>
      </c>
      <c r="T7">
        <f>TINV(0.0455,T5)</f>
        <v>2.428809082234241</v>
      </c>
      <c r="U7" s="24">
        <v>1995</v>
      </c>
      <c r="V7" s="24">
        <v>0.69399999999999995</v>
      </c>
      <c r="W7" t="s">
        <v>29</v>
      </c>
      <c r="X7">
        <f>TINV(0.0455,X5)</f>
        <v>2.428809082234241</v>
      </c>
      <c r="Y7" s="24">
        <v>1995</v>
      </c>
      <c r="Z7" s="24">
        <v>0.69399999999999995</v>
      </c>
      <c r="AA7" t="s">
        <v>29</v>
      </c>
      <c r="AB7">
        <f>TINV(0.0455,AB5)</f>
        <v>2.428809082234241</v>
      </c>
      <c r="AC7" s="24">
        <v>1995</v>
      </c>
      <c r="AD7" s="24">
        <v>0.69399999999999995</v>
      </c>
      <c r="AE7" t="s">
        <v>29</v>
      </c>
      <c r="AF7">
        <f>TINV(0.0455,AF5)</f>
        <v>2.428809082234241</v>
      </c>
      <c r="AG7" s="24">
        <v>1992</v>
      </c>
      <c r="AH7" s="24">
        <v>0.41699999999999998</v>
      </c>
      <c r="AI7" t="s">
        <v>29</v>
      </c>
      <c r="AJ7">
        <f>TINV(0.0455,AJ5)</f>
        <v>2.428809082234241</v>
      </c>
      <c r="AK7" s="24">
        <v>1992</v>
      </c>
      <c r="AL7" s="24">
        <v>0.41699999999999998</v>
      </c>
      <c r="AM7" t="s">
        <v>29</v>
      </c>
      <c r="AN7">
        <f>TINV(0.0455,AN5)</f>
        <v>2.428809082234241</v>
      </c>
      <c r="AO7" s="24">
        <v>1992</v>
      </c>
      <c r="AP7" s="24">
        <v>0.41699999999999998</v>
      </c>
      <c r="AQ7" t="s">
        <v>29</v>
      </c>
      <c r="AR7">
        <f>TINV(0.0455,AR5)</f>
        <v>2.428809082234241</v>
      </c>
      <c r="AS7" s="24">
        <v>1992</v>
      </c>
      <c r="AT7" s="24">
        <v>0.41699999999999998</v>
      </c>
    </row>
    <row r="8" spans="1:48" x14ac:dyDescent="0.25">
      <c r="B8">
        <v>0.13208510596575829</v>
      </c>
      <c r="C8" s="31">
        <v>0.9291710289087407</v>
      </c>
      <c r="D8">
        <v>91.829615793527168</v>
      </c>
      <c r="E8" s="24">
        <v>1995</v>
      </c>
      <c r="F8" s="24">
        <v>0.69399999999999995</v>
      </c>
      <c r="G8" t="s">
        <v>30</v>
      </c>
      <c r="H8">
        <f>H7*G3</f>
        <v>3.330445597936324E-2</v>
      </c>
      <c r="I8" s="24">
        <v>2002</v>
      </c>
      <c r="J8" s="24">
        <v>0.41699999999999998</v>
      </c>
      <c r="K8" t="s">
        <v>30</v>
      </c>
      <c r="L8">
        <f>L7*K3</f>
        <v>4.3881851001669213E-2</v>
      </c>
      <c r="M8" s="24">
        <v>2002</v>
      </c>
      <c r="N8" s="24">
        <v>0.41699999999999998</v>
      </c>
      <c r="O8" t="s">
        <v>30</v>
      </c>
      <c r="P8">
        <f>P7*O3</f>
        <v>4.0119506803457342E-2</v>
      </c>
      <c r="Q8" s="24">
        <v>2002</v>
      </c>
      <c r="R8" s="24">
        <v>0.41699999999999998</v>
      </c>
      <c r="S8" t="s">
        <v>30</v>
      </c>
      <c r="T8">
        <f>T7*S3</f>
        <v>3.5816697639602137E-2</v>
      </c>
      <c r="U8" s="24">
        <v>2002</v>
      </c>
      <c r="V8" s="24">
        <v>0.41699999999999998</v>
      </c>
      <c r="W8" t="s">
        <v>30</v>
      </c>
      <c r="X8">
        <f>X7*W3</f>
        <v>3.7011426877956069E-2</v>
      </c>
      <c r="Y8" s="24">
        <v>2002</v>
      </c>
      <c r="Z8" s="24">
        <v>0.41699999999999998</v>
      </c>
      <c r="AA8" t="s">
        <v>30</v>
      </c>
      <c r="AB8">
        <f>AB7*AA3</f>
        <v>3.6483749281077817E-2</v>
      </c>
      <c r="AC8" s="24">
        <v>2002</v>
      </c>
      <c r="AD8" s="24">
        <v>0.41699999999999998</v>
      </c>
      <c r="AE8" t="s">
        <v>30</v>
      </c>
      <c r="AF8">
        <f>AF7*AE3</f>
        <v>3.4492139227894743E-2</v>
      </c>
      <c r="AG8" s="24">
        <v>2002</v>
      </c>
      <c r="AH8" s="24">
        <v>0.41699999999999998</v>
      </c>
      <c r="AI8" t="s">
        <v>30</v>
      </c>
      <c r="AJ8">
        <f>AJ7*AI3</f>
        <v>3.3477717749961576E-2</v>
      </c>
      <c r="AK8" s="24">
        <v>1995</v>
      </c>
      <c r="AL8" s="24">
        <v>0.69399999999999995</v>
      </c>
      <c r="AM8" t="s">
        <v>30</v>
      </c>
      <c r="AN8">
        <f>AN7*AM3</f>
        <v>2.4400737945466801E-2</v>
      </c>
      <c r="AO8" s="24">
        <v>1995</v>
      </c>
      <c r="AP8" s="24">
        <v>0.69399999999999995</v>
      </c>
      <c r="AQ8" t="s">
        <v>30</v>
      </c>
      <c r="AR8">
        <f>AR7*AQ3</f>
        <v>4.0044954207786712E-2</v>
      </c>
      <c r="AS8" s="24">
        <v>1995</v>
      </c>
      <c r="AT8" s="24">
        <v>0.69399999999999995</v>
      </c>
    </row>
    <row r="9" spans="1:48" x14ac:dyDescent="0.25">
      <c r="B9">
        <v>0.14638571771946757</v>
      </c>
      <c r="C9" s="31">
        <v>0.96808226558081656</v>
      </c>
      <c r="D9">
        <v>212.31381181594114</v>
      </c>
      <c r="E9" s="24">
        <v>2002</v>
      </c>
      <c r="F9" s="24">
        <v>0.41699999999999998</v>
      </c>
      <c r="G9" t="s">
        <v>31</v>
      </c>
      <c r="H9">
        <f>G2+H8</f>
        <v>1.1771830436296913</v>
      </c>
      <c r="I9" s="24">
        <v>2004</v>
      </c>
      <c r="J9" s="24">
        <v>1.208</v>
      </c>
      <c r="K9" t="s">
        <v>31</v>
      </c>
      <c r="L9">
        <f>K2+L8</f>
        <v>1.187365052482555</v>
      </c>
      <c r="M9" s="24">
        <v>2004</v>
      </c>
      <c r="N9" s="24">
        <v>1.208</v>
      </c>
      <c r="O9" t="s">
        <v>31</v>
      </c>
      <c r="P9">
        <f>O2+P8</f>
        <v>1.1866723749850909</v>
      </c>
      <c r="Q9" s="24">
        <v>2004</v>
      </c>
      <c r="R9" s="24">
        <v>1.208</v>
      </c>
      <c r="S9" t="s">
        <v>31</v>
      </c>
      <c r="T9">
        <f>S2+T8</f>
        <v>1.1762576091378378</v>
      </c>
      <c r="U9" s="24">
        <v>2004</v>
      </c>
      <c r="V9" s="24">
        <v>1.208</v>
      </c>
      <c r="W9" t="s">
        <v>31</v>
      </c>
      <c r="X9">
        <f>W2+X8</f>
        <v>1.1802575598815492</v>
      </c>
      <c r="Y9" s="24">
        <v>2004</v>
      </c>
      <c r="Z9" s="24">
        <v>1.208</v>
      </c>
      <c r="AA9" t="s">
        <v>31</v>
      </c>
      <c r="AB9">
        <f>AA2+AB8</f>
        <v>1.1803109260842313</v>
      </c>
      <c r="AC9" s="24">
        <v>2004</v>
      </c>
      <c r="AD9" s="24">
        <v>1.208</v>
      </c>
      <c r="AE9" t="s">
        <v>31</v>
      </c>
      <c r="AF9">
        <f>AE2+AF8</f>
        <v>1.1777026235627899</v>
      </c>
      <c r="AG9" s="24">
        <v>2004</v>
      </c>
      <c r="AH9" s="24">
        <v>1.208</v>
      </c>
      <c r="AI9" t="s">
        <v>31</v>
      </c>
      <c r="AJ9">
        <f>AI2+AJ8</f>
        <v>1.1746831562753983</v>
      </c>
      <c r="AK9" s="24">
        <v>2004</v>
      </c>
      <c r="AL9" s="24">
        <v>1.208</v>
      </c>
      <c r="AM9" t="s">
        <v>31</v>
      </c>
      <c r="AN9">
        <f>AM2+AN8</f>
        <v>1.1820433631647227</v>
      </c>
      <c r="AO9" s="24">
        <v>2002</v>
      </c>
      <c r="AP9" s="24">
        <v>0.41699999999999998</v>
      </c>
      <c r="AQ9" t="s">
        <v>31</v>
      </c>
      <c r="AR9">
        <f>AQ2+AR8</f>
        <v>1.1863015393706433</v>
      </c>
      <c r="AS9" s="24">
        <v>2002</v>
      </c>
      <c r="AT9" s="24">
        <v>0.41699999999999998</v>
      </c>
    </row>
    <row r="10" spans="1:48" x14ac:dyDescent="0.25">
      <c r="B10">
        <v>0.13650148953417846</v>
      </c>
      <c r="C10" s="31">
        <v>0.90733808993433485</v>
      </c>
      <c r="D10">
        <v>68.543446007528075</v>
      </c>
      <c r="E10" s="24">
        <v>2004</v>
      </c>
      <c r="F10" s="24">
        <v>1.208</v>
      </c>
      <c r="G10" t="s">
        <v>32</v>
      </c>
      <c r="H10">
        <f>G2-H8</f>
        <v>1.110574131670965</v>
      </c>
      <c r="I10" s="24">
        <v>2005</v>
      </c>
      <c r="J10" s="24">
        <v>2.66</v>
      </c>
      <c r="K10" t="s">
        <v>32</v>
      </c>
      <c r="L10">
        <f>K2-L8</f>
        <v>1.0996013504792166</v>
      </c>
      <c r="M10" s="24">
        <v>2005</v>
      </c>
      <c r="N10" s="24">
        <v>2.66</v>
      </c>
      <c r="O10" t="s">
        <v>32</v>
      </c>
      <c r="P10">
        <f>O2-P8</f>
        <v>1.1064333613781761</v>
      </c>
      <c r="Q10" s="24">
        <v>2005</v>
      </c>
      <c r="R10" s="24">
        <v>2.66</v>
      </c>
      <c r="S10" t="s">
        <v>32</v>
      </c>
      <c r="T10">
        <f>S2-T8</f>
        <v>1.1046242138586335</v>
      </c>
      <c r="U10" s="24">
        <v>2005</v>
      </c>
      <c r="V10" s="24">
        <v>2.66</v>
      </c>
      <c r="W10" t="s">
        <v>32</v>
      </c>
      <c r="X10">
        <f>W2-X8</f>
        <v>1.1062347061256372</v>
      </c>
      <c r="Y10" s="24">
        <v>2005</v>
      </c>
      <c r="Z10" s="24">
        <v>2.66</v>
      </c>
      <c r="AA10" t="s">
        <v>32</v>
      </c>
      <c r="AB10">
        <f>AA2-AB8</f>
        <v>1.1073434275220755</v>
      </c>
      <c r="AC10" s="24">
        <v>2005</v>
      </c>
      <c r="AD10" s="24">
        <v>2.66</v>
      </c>
      <c r="AE10" t="s">
        <v>32</v>
      </c>
      <c r="AF10">
        <f>AE2-AF8</f>
        <v>1.1087183451070004</v>
      </c>
      <c r="AG10" s="24">
        <v>2005</v>
      </c>
      <c r="AH10" s="24">
        <v>2.66</v>
      </c>
      <c r="AI10" t="s">
        <v>32</v>
      </c>
      <c r="AJ10">
        <f>AI2-AJ8</f>
        <v>1.107727720775475</v>
      </c>
      <c r="AK10" s="24">
        <v>2005</v>
      </c>
      <c r="AL10" s="24">
        <v>2.66</v>
      </c>
      <c r="AM10" t="s">
        <v>32</v>
      </c>
      <c r="AN10">
        <f>AM2-AN8</f>
        <v>1.1332418872737893</v>
      </c>
      <c r="AO10" s="24">
        <v>2005</v>
      </c>
      <c r="AP10" s="24">
        <v>2.66</v>
      </c>
      <c r="AQ10" t="s">
        <v>32</v>
      </c>
      <c r="AR10">
        <f>AQ2-AR8</f>
        <v>1.1062116309550698</v>
      </c>
      <c r="AS10" s="24">
        <v>2004</v>
      </c>
      <c r="AT10" s="24">
        <v>1.208</v>
      </c>
    </row>
    <row r="11" spans="1:48" x14ac:dyDescent="0.25">
      <c r="B11">
        <v>0.1249860332588642</v>
      </c>
      <c r="C11" s="31">
        <v>0.90921238907344382</v>
      </c>
      <c r="D11">
        <v>70.103031223750818</v>
      </c>
      <c r="E11" s="24">
        <v>2005</v>
      </c>
      <c r="F11" s="24">
        <v>2.66</v>
      </c>
      <c r="G11" t="s">
        <v>33</v>
      </c>
      <c r="H11" s="32">
        <f>LN(G2)</f>
        <v>0.13442475764916698</v>
      </c>
      <c r="K11" t="s">
        <v>33</v>
      </c>
      <c r="L11" s="32">
        <f>LN(K2)</f>
        <v>0.13407904393194123</v>
      </c>
      <c r="O11" t="s">
        <v>33</v>
      </c>
      <c r="P11" s="32">
        <f>LN(O2)</f>
        <v>0.13675993492744382</v>
      </c>
      <c r="S11" t="s">
        <v>33</v>
      </c>
      <c r="T11" s="32">
        <f>LN(S2)</f>
        <v>0.13141495210444154</v>
      </c>
      <c r="W11" t="s">
        <v>33</v>
      </c>
      <c r="X11" s="32">
        <f>LN(W2)</f>
        <v>0.13387170109117139</v>
      </c>
      <c r="AA11" t="s">
        <v>33</v>
      </c>
      <c r="AB11" s="32">
        <f>LN(AA2)</f>
        <v>0.13437981231748819</v>
      </c>
      <c r="AE11" t="s">
        <v>33</v>
      </c>
      <c r="AF11" s="32">
        <f>LN(AE2)</f>
        <v>0.13384051863318758</v>
      </c>
      <c r="AI11" t="s">
        <v>33</v>
      </c>
      <c r="AJ11" s="32">
        <f>LN(AI2)</f>
        <v>0.13208510596575829</v>
      </c>
      <c r="AM11" t="s">
        <v>33</v>
      </c>
      <c r="AN11" s="32">
        <f>LN(AM2)</f>
        <v>0.14638571771946757</v>
      </c>
      <c r="AQ11" t="s">
        <v>33</v>
      </c>
      <c r="AR11" s="32">
        <f>LN(AQ2)</f>
        <v>0.13650148953417846</v>
      </c>
    </row>
    <row r="12" spans="1:48" x14ac:dyDescent="0.25">
      <c r="A12" t="s">
        <v>48</v>
      </c>
      <c r="B12" s="22">
        <f>AVERAGE(B2:B11)</f>
        <v>0.13443043094839421</v>
      </c>
      <c r="C12" s="22">
        <f>AVERAGE(C2:C11)</f>
        <v>0.91907320043721641</v>
      </c>
      <c r="D12" s="22">
        <f>AVERAGE(D2:D11)</f>
        <v>89.185681971539751</v>
      </c>
      <c r="E12" s="22">
        <f>AVERAGE(E2:E11)</f>
        <v>1990.6</v>
      </c>
      <c r="F12" s="22">
        <f>AVERAGE(F2:F11)</f>
        <v>0.5806</v>
      </c>
      <c r="G12" t="s">
        <v>34</v>
      </c>
      <c r="H12" s="32">
        <f>LN(H9)</f>
        <v>0.16312433328915013</v>
      </c>
      <c r="K12" t="s">
        <v>34</v>
      </c>
      <c r="L12" s="32">
        <f>LN(L9)</f>
        <v>0.17173661045445299</v>
      </c>
      <c r="O12" t="s">
        <v>34</v>
      </c>
      <c r="P12" s="32">
        <f>LN(P9)</f>
        <v>0.17115306656495416</v>
      </c>
      <c r="S12" t="s">
        <v>34</v>
      </c>
      <c r="T12" s="32">
        <f>LN(T9)</f>
        <v>0.16233788087662451</v>
      </c>
      <c r="W12" t="s">
        <v>34</v>
      </c>
      <c r="X12" s="32">
        <f>LN(X9)</f>
        <v>0.16573268574596431</v>
      </c>
      <c r="AA12" t="s">
        <v>34</v>
      </c>
      <c r="AB12" s="32">
        <f>LN(AB9)</f>
        <v>0.16577790044997176</v>
      </c>
      <c r="AE12" t="s">
        <v>34</v>
      </c>
      <c r="AF12" s="32">
        <f>LN(AF9)</f>
        <v>0.16356561156330887</v>
      </c>
      <c r="AI12" t="s">
        <v>34</v>
      </c>
      <c r="AJ12" s="32">
        <f>LN(AJ9)</f>
        <v>0.1609984569991787</v>
      </c>
      <c r="AM12" t="s">
        <v>34</v>
      </c>
      <c r="AN12" s="32">
        <f>LN(AN9)</f>
        <v>0.16724460457555271</v>
      </c>
      <c r="AQ12" t="s">
        <v>34</v>
      </c>
      <c r="AR12" s="32">
        <f>LN(AR9)</f>
        <v>0.17084051730748193</v>
      </c>
    </row>
    <row r="13" spans="1:48" x14ac:dyDescent="0.25">
      <c r="A13" t="s">
        <v>49</v>
      </c>
      <c r="B13" s="22">
        <f>STDEV(B2:B11)</f>
        <v>5.3460398069492474E-3</v>
      </c>
      <c r="C13" s="22">
        <f>STDEV(C2:C11)</f>
        <v>2.0969951093764129E-2</v>
      </c>
      <c r="D13" s="22">
        <f>STDEV(D2:D11)</f>
        <v>44.560779745491622</v>
      </c>
      <c r="E13" s="22">
        <f>STDEV(E2:E11)</f>
        <v>11.167412910388473</v>
      </c>
      <c r="F13" s="22">
        <f>STDEV(F2:F11)</f>
        <v>0.81960020063985395</v>
      </c>
      <c r="G13" t="s">
        <v>35</v>
      </c>
      <c r="H13" s="32">
        <f>LN(H10)</f>
        <v>0.10487711734355364</v>
      </c>
      <c r="K13" t="s">
        <v>35</v>
      </c>
      <c r="L13" s="32">
        <f>LN(L10)</f>
        <v>9.4947705463179946E-2</v>
      </c>
      <c r="O13" t="s">
        <v>35</v>
      </c>
      <c r="P13" s="32">
        <f>LN(P10)</f>
        <v>0.10114165400327388</v>
      </c>
      <c r="S13" t="s">
        <v>35</v>
      </c>
      <c r="T13" s="32">
        <f>LN(T10)</f>
        <v>9.9505199174106607E-2</v>
      </c>
      <c r="W13" t="s">
        <v>35</v>
      </c>
      <c r="X13" s="32">
        <f>LN(X10)</f>
        <v>0.10096209227326104</v>
      </c>
      <c r="AA13" t="s">
        <v>35</v>
      </c>
      <c r="AB13" s="32">
        <f>LN(AB10)</f>
        <v>0.10196383824490883</v>
      </c>
      <c r="AE13" t="s">
        <v>35</v>
      </c>
      <c r="AF13" s="32">
        <f>LN(AF10)</f>
        <v>0.10320470416148719</v>
      </c>
      <c r="AI13" t="s">
        <v>35</v>
      </c>
      <c r="AJ13" s="32">
        <f>LN(AJ10)</f>
        <v>0.10231081875391006</v>
      </c>
      <c r="AM13" t="s">
        <v>35</v>
      </c>
      <c r="AN13" s="32">
        <f>LN(AN10)</f>
        <v>0.12508245199898077</v>
      </c>
      <c r="AQ13" t="s">
        <v>35</v>
      </c>
      <c r="AR13" s="32">
        <f>LN(AR10)</f>
        <v>0.10094123285607969</v>
      </c>
    </row>
    <row r="14" spans="1:48" x14ac:dyDescent="0.25">
      <c r="A14" t="s">
        <v>50</v>
      </c>
      <c r="B14" s="22">
        <f>MIN(B2:B11)</f>
        <v>0.1249860332588642</v>
      </c>
      <c r="C14" s="22">
        <f>MIN(C2:C11)</f>
        <v>0.88722954169459056</v>
      </c>
      <c r="D14" s="22">
        <f>MIN(D2:D11)</f>
        <v>55.072994161665299</v>
      </c>
      <c r="E14" s="22">
        <f>MIN(E2:E11)</f>
        <v>1973</v>
      </c>
      <c r="F14" s="22">
        <f>MIN(F2:F11)</f>
        <v>2.1000000000000001E-2</v>
      </c>
      <c r="G14" t="s">
        <v>36</v>
      </c>
      <c r="H14" s="32">
        <f>H12-H11</f>
        <v>2.8699575639983155E-2</v>
      </c>
      <c r="K14" t="s">
        <v>36</v>
      </c>
      <c r="L14" s="32">
        <f>L12-L11</f>
        <v>3.765756652251176E-2</v>
      </c>
      <c r="O14" t="s">
        <v>36</v>
      </c>
      <c r="P14" s="32">
        <f>P12-P11</f>
        <v>3.4393131637510344E-2</v>
      </c>
      <c r="S14" t="s">
        <v>36</v>
      </c>
      <c r="T14" s="32">
        <f>T12-T11</f>
        <v>3.0922928772182973E-2</v>
      </c>
      <c r="W14" t="s">
        <v>36</v>
      </c>
      <c r="X14" s="32">
        <f>X12-X11</f>
        <v>3.1860984654792923E-2</v>
      </c>
      <c r="AA14" t="s">
        <v>36</v>
      </c>
      <c r="AB14" s="32">
        <f>AB12-AB11</f>
        <v>3.139808813248357E-2</v>
      </c>
      <c r="AE14" t="s">
        <v>36</v>
      </c>
      <c r="AF14" s="32">
        <f>AF12-AF11</f>
        <v>2.9725092930121294E-2</v>
      </c>
      <c r="AI14" t="s">
        <v>36</v>
      </c>
      <c r="AJ14" s="32">
        <f>AJ12-AJ11</f>
        <v>2.8913351033420409E-2</v>
      </c>
      <c r="AM14" t="s">
        <v>36</v>
      </c>
      <c r="AN14" s="32">
        <f>AN12-AN11</f>
        <v>2.085888685608514E-2</v>
      </c>
      <c r="AQ14" t="s">
        <v>36</v>
      </c>
      <c r="AR14" s="32">
        <f>AR12-AR11</f>
        <v>3.4339027773303471E-2</v>
      </c>
    </row>
    <row r="15" spans="1:48" x14ac:dyDescent="0.25">
      <c r="A15" t="s">
        <v>51</v>
      </c>
      <c r="B15" s="22">
        <f>MAX(B2:B11)</f>
        <v>0.14638571771946757</v>
      </c>
      <c r="C15" s="22">
        <f>MAX(C2:C11)</f>
        <v>0.96808226558081656</v>
      </c>
      <c r="D15" s="22">
        <f>MAX(D2:D11)</f>
        <v>212.31381181594114</v>
      </c>
      <c r="E15" s="22">
        <f>MAX(E2:E11)</f>
        <v>2005</v>
      </c>
      <c r="F15" s="22">
        <f>MAX(F2:F11)</f>
        <v>2.66</v>
      </c>
      <c r="G15" t="s">
        <v>37</v>
      </c>
      <c r="H15" s="32">
        <f>H11-H13</f>
        <v>2.954764030561334E-2</v>
      </c>
      <c r="K15" t="s">
        <v>37</v>
      </c>
      <c r="L15" s="32">
        <f>L11-L13</f>
        <v>3.9131338468761281E-2</v>
      </c>
      <c r="O15" t="s">
        <v>37</v>
      </c>
      <c r="P15" s="32">
        <f>P11-P13</f>
        <v>3.5618280924169937E-2</v>
      </c>
      <c r="S15" t="s">
        <v>37</v>
      </c>
      <c r="T15" s="32">
        <f>T11-T13</f>
        <v>3.1909752930334934E-2</v>
      </c>
      <c r="W15" t="s">
        <v>37</v>
      </c>
      <c r="X15" s="32">
        <f>X11-X13</f>
        <v>3.2909608817910344E-2</v>
      </c>
      <c r="AA15" t="s">
        <v>37</v>
      </c>
      <c r="AB15" s="32">
        <f>AB11-AB13</f>
        <v>3.2415974072579359E-2</v>
      </c>
      <c r="AE15" t="s">
        <v>37</v>
      </c>
      <c r="AF15" s="32">
        <f>AF11-AF13</f>
        <v>3.0635814471700384E-2</v>
      </c>
      <c r="AI15" t="s">
        <v>37</v>
      </c>
      <c r="AJ15" s="32">
        <f>AJ11-AJ13</f>
        <v>2.977428721184823E-2</v>
      </c>
      <c r="AM15" t="s">
        <v>37</v>
      </c>
      <c r="AN15" s="32">
        <f>AN11-AN13</f>
        <v>2.1303265720486797E-2</v>
      </c>
      <c r="AQ15" t="s">
        <v>37</v>
      </c>
      <c r="AR15" s="32">
        <f>AR11-AR13</f>
        <v>3.556025667809877E-2</v>
      </c>
    </row>
    <row r="16" spans="1:48" x14ac:dyDescent="0.25">
      <c r="A16" t="s">
        <v>52</v>
      </c>
      <c r="B16" s="22">
        <f>ABS(B15-B14)</f>
        <v>2.1399684460603363E-2</v>
      </c>
      <c r="C16" s="22">
        <f>ABS(C15-C14)</f>
        <v>8.0852723886225997E-2</v>
      </c>
      <c r="D16" s="22">
        <f>ABS(D15-D14)</f>
        <v>157.24081765427584</v>
      </c>
      <c r="E16" s="22">
        <f>ABS(E15-E14)</f>
        <v>32</v>
      </c>
      <c r="F16" s="22">
        <f>ABS(F15-F14)</f>
        <v>2.6390000000000002</v>
      </c>
      <c r="G16" t="s">
        <v>38</v>
      </c>
      <c r="H16" s="33">
        <f>AVERAGE(H14:H15)</f>
        <v>2.9123607972798247E-2</v>
      </c>
      <c r="K16" t="s">
        <v>38</v>
      </c>
      <c r="L16" s="33">
        <f>AVERAGE(L14:L15)</f>
        <v>3.839445249563652E-2</v>
      </c>
      <c r="O16" t="s">
        <v>38</v>
      </c>
      <c r="P16" s="33">
        <f>AVERAGE(P14:P15)</f>
        <v>3.500570628084014E-2</v>
      </c>
      <c r="S16" t="s">
        <v>38</v>
      </c>
      <c r="T16" s="33">
        <f>AVERAGE(T14:T15)</f>
        <v>3.1416340851258953E-2</v>
      </c>
      <c r="W16" t="s">
        <v>38</v>
      </c>
      <c r="X16" s="33">
        <f>AVERAGE(X14:X15)</f>
        <v>3.2385296736351633E-2</v>
      </c>
      <c r="AA16" t="s">
        <v>38</v>
      </c>
      <c r="AB16" s="33">
        <f>AVERAGE(AB14:AB15)</f>
        <v>3.1907031102531465E-2</v>
      </c>
      <c r="AE16" t="s">
        <v>38</v>
      </c>
      <c r="AF16" s="33">
        <f>AVERAGE(AF14:AF15)</f>
        <v>3.0180453700910839E-2</v>
      </c>
      <c r="AI16" t="s">
        <v>38</v>
      </c>
      <c r="AJ16" s="33">
        <f>AVERAGE(AJ14:AJ15)</f>
        <v>2.934381912263432E-2</v>
      </c>
      <c r="AM16" t="s">
        <v>38</v>
      </c>
      <c r="AN16" s="33">
        <f>AVERAGE(AN14:AN15)</f>
        <v>2.1081076288285969E-2</v>
      </c>
      <c r="AQ16" t="s">
        <v>38</v>
      </c>
      <c r="AR16" s="33">
        <f>AVERAGE(AR14:AR15)</f>
        <v>3.4949642225701121E-2</v>
      </c>
    </row>
    <row r="17" spans="1:44" x14ac:dyDescent="0.25">
      <c r="A17" t="s">
        <v>53</v>
      </c>
      <c r="B17" s="22">
        <f>COUNT(B2:B11)</f>
        <v>10</v>
      </c>
      <c r="G17" t="s">
        <v>39</v>
      </c>
      <c r="H17">
        <f>TINV(0.3173,H5)</f>
        <v>1.0665531354182853</v>
      </c>
      <c r="K17" t="s">
        <v>39</v>
      </c>
      <c r="L17">
        <f>TINV(0.3173,L5)</f>
        <v>1.0767385673224843</v>
      </c>
      <c r="O17" t="s">
        <v>39</v>
      </c>
      <c r="P17">
        <f>TINV(0.3173,P5)</f>
        <v>1.0767385673224843</v>
      </c>
      <c r="S17" t="s">
        <v>39</v>
      </c>
      <c r="T17">
        <f>TINV(0.3173,T5)</f>
        <v>1.0767385673224843</v>
      </c>
      <c r="W17" t="s">
        <v>39</v>
      </c>
      <c r="X17">
        <f>TINV(0.3173,X5)</f>
        <v>1.0767385673224843</v>
      </c>
      <c r="AA17" t="s">
        <v>39</v>
      </c>
      <c r="AB17">
        <f>TINV(0.3173,AB5)</f>
        <v>1.0767385673224843</v>
      </c>
      <c r="AE17" t="s">
        <v>39</v>
      </c>
      <c r="AF17">
        <f>TINV(0.3173,AF5)</f>
        <v>1.0767385673224843</v>
      </c>
      <c r="AI17" t="s">
        <v>39</v>
      </c>
      <c r="AJ17">
        <f>TINV(0.3173,AJ5)</f>
        <v>1.0767385673224843</v>
      </c>
      <c r="AM17" t="s">
        <v>39</v>
      </c>
      <c r="AN17">
        <f>TINV(0.3173,AN5)</f>
        <v>1.0767385673224843</v>
      </c>
      <c r="AQ17" t="s">
        <v>39</v>
      </c>
      <c r="AR17">
        <f>TINV(0.3173,AR5)</f>
        <v>1.0767385673224843</v>
      </c>
    </row>
    <row r="18" spans="1:44" x14ac:dyDescent="0.25">
      <c r="G18" t="s">
        <v>40</v>
      </c>
      <c r="H18">
        <f>H17*G3</f>
        <v>1.5010429026656846E-2</v>
      </c>
      <c r="K18" t="s">
        <v>40</v>
      </c>
      <c r="L18">
        <f>L17*K3</f>
        <v>1.9453682763542621E-2</v>
      </c>
      <c r="O18" t="s">
        <v>40</v>
      </c>
      <c r="P18">
        <f>P17*O3</f>
        <v>1.7785761998840043E-2</v>
      </c>
      <c r="S18" t="s">
        <v>40</v>
      </c>
      <c r="T18">
        <f>T17*S3</f>
        <v>1.5878242544783303E-2</v>
      </c>
      <c r="W18" t="s">
        <v>40</v>
      </c>
      <c r="X18">
        <f>X17*W3</f>
        <v>1.640788938193204E-2</v>
      </c>
      <c r="AA18" t="s">
        <v>40</v>
      </c>
      <c r="AB18">
        <f>AB17*AA3</f>
        <v>1.6173959583239007E-2</v>
      </c>
      <c r="AE18" t="s">
        <v>40</v>
      </c>
      <c r="AF18">
        <f>AF17*AE3</f>
        <v>1.5291039895967112E-2</v>
      </c>
      <c r="AI18" t="s">
        <v>40</v>
      </c>
      <c r="AJ18">
        <f>AJ17*AI3</f>
        <v>1.4841327015362208E-2</v>
      </c>
      <c r="AM18" t="s">
        <v>40</v>
      </c>
      <c r="AN18">
        <f>AN17*AM3</f>
        <v>1.0817324345989678E-2</v>
      </c>
      <c r="AQ18" t="s">
        <v>40</v>
      </c>
      <c r="AR18">
        <f>AR17*AQ3</f>
        <v>1.7752711375125012E-2</v>
      </c>
    </row>
    <row r="19" spans="1:44" x14ac:dyDescent="0.25">
      <c r="G19" t="s">
        <v>41</v>
      </c>
      <c r="H19">
        <f>G2+H18</f>
        <v>1.158889016676985</v>
      </c>
      <c r="K19" t="s">
        <v>41</v>
      </c>
      <c r="L19">
        <f>K2+L18</f>
        <v>1.1629368842444283</v>
      </c>
      <c r="O19" t="s">
        <v>41</v>
      </c>
      <c r="P19">
        <f>O2+P18</f>
        <v>1.1643386301804735</v>
      </c>
      <c r="S19" t="s">
        <v>41</v>
      </c>
      <c r="T19">
        <f>S2+T18</f>
        <v>1.1563191540430189</v>
      </c>
      <c r="W19" t="s">
        <v>41</v>
      </c>
      <c r="X19">
        <f>W2+X18</f>
        <v>1.1596540223855252</v>
      </c>
      <c r="AA19" t="s">
        <v>41</v>
      </c>
      <c r="AB19">
        <f>AA2+AB18</f>
        <v>1.1600011363863925</v>
      </c>
      <c r="AE19" t="s">
        <v>41</v>
      </c>
      <c r="AF19">
        <f>AE2+AF18</f>
        <v>1.1585015242308623</v>
      </c>
      <c r="AI19" t="s">
        <v>41</v>
      </c>
      <c r="AJ19">
        <f>AI2+AJ18</f>
        <v>1.1560467655407989</v>
      </c>
      <c r="AM19" t="s">
        <v>41</v>
      </c>
      <c r="AN19">
        <f>AM2+AN18</f>
        <v>1.1684599495652457</v>
      </c>
      <c r="AQ19" t="s">
        <v>41</v>
      </c>
      <c r="AR19">
        <f>AQ2+AR18</f>
        <v>1.1640092965379816</v>
      </c>
    </row>
    <row r="20" spans="1:44" x14ac:dyDescent="0.25">
      <c r="G20" t="s">
        <v>42</v>
      </c>
      <c r="H20">
        <f>G2-H18</f>
        <v>1.1288681586236713</v>
      </c>
      <c r="K20" t="s">
        <v>42</v>
      </c>
      <c r="L20">
        <f>K2-L18</f>
        <v>1.1240295187173432</v>
      </c>
      <c r="O20" t="s">
        <v>42</v>
      </c>
      <c r="P20">
        <f>O2-P18</f>
        <v>1.1287671061827935</v>
      </c>
      <c r="S20" t="s">
        <v>42</v>
      </c>
      <c r="T20">
        <f>S2-T18</f>
        <v>1.1245626689534525</v>
      </c>
      <c r="W20" t="s">
        <v>42</v>
      </c>
      <c r="X20">
        <f>W2-X18</f>
        <v>1.1268382436216613</v>
      </c>
      <c r="AA20" t="s">
        <v>42</v>
      </c>
      <c r="AB20">
        <f>AA2-AB18</f>
        <v>1.1276532172199143</v>
      </c>
      <c r="AE20" t="s">
        <v>42</v>
      </c>
      <c r="AF20">
        <f>AE2-AF18</f>
        <v>1.127919444438928</v>
      </c>
      <c r="AI20" t="s">
        <v>42</v>
      </c>
      <c r="AJ20">
        <f>AI2-AJ18</f>
        <v>1.1263641115100744</v>
      </c>
      <c r="AM20" t="s">
        <v>42</v>
      </c>
      <c r="AN20">
        <f>AM2-AN18</f>
        <v>1.1468253008732663</v>
      </c>
      <c r="AQ20" t="s">
        <v>42</v>
      </c>
      <c r="AR20">
        <f>AQ2-AR18</f>
        <v>1.1285038737877315</v>
      </c>
    </row>
    <row r="21" spans="1:44" x14ac:dyDescent="0.25">
      <c r="G21" t="s">
        <v>33</v>
      </c>
      <c r="H21" s="32">
        <f>LN(G2)</f>
        <v>0.13442475764916698</v>
      </c>
      <c r="K21" t="s">
        <v>33</v>
      </c>
      <c r="L21" s="32">
        <f>LN(K2)</f>
        <v>0.13407904393194123</v>
      </c>
      <c r="O21" t="s">
        <v>33</v>
      </c>
      <c r="P21" s="32">
        <f>LN(O2)</f>
        <v>0.13675993492744382</v>
      </c>
      <c r="S21" t="s">
        <v>33</v>
      </c>
      <c r="T21" s="32">
        <f>LN(S2)</f>
        <v>0.13141495210444154</v>
      </c>
      <c r="W21" t="s">
        <v>33</v>
      </c>
      <c r="X21" s="32">
        <f>LN(W2)</f>
        <v>0.13387170109117139</v>
      </c>
      <c r="AA21" t="s">
        <v>33</v>
      </c>
      <c r="AB21" s="32">
        <f>LN(AA2)</f>
        <v>0.13437981231748819</v>
      </c>
      <c r="AE21" t="s">
        <v>33</v>
      </c>
      <c r="AF21" s="32">
        <f>LN(AE2)</f>
        <v>0.13384051863318758</v>
      </c>
      <c r="AI21" t="s">
        <v>33</v>
      </c>
      <c r="AJ21" s="32">
        <f>LN(AI2)</f>
        <v>0.13208510596575829</v>
      </c>
      <c r="AM21" t="s">
        <v>33</v>
      </c>
      <c r="AN21" s="32">
        <f>LN(AM2)</f>
        <v>0.14638571771946757</v>
      </c>
      <c r="AQ21" t="s">
        <v>33</v>
      </c>
      <c r="AR21" s="32">
        <f>LN(AQ2)</f>
        <v>0.13650148953417846</v>
      </c>
    </row>
    <row r="22" spans="1:44" x14ac:dyDescent="0.25">
      <c r="G22" t="s">
        <v>43</v>
      </c>
      <c r="H22" s="32">
        <f>LN(H19)</f>
        <v>0.14746180194422787</v>
      </c>
      <c r="K22" t="s">
        <v>43</v>
      </c>
      <c r="L22" s="32">
        <f>LN(L19)</f>
        <v>0.15094860228263848</v>
      </c>
      <c r="O22" t="s">
        <v>43</v>
      </c>
      <c r="P22" s="32">
        <f>LN(P19)</f>
        <v>0.15215322639943535</v>
      </c>
      <c r="S22" t="s">
        <v>43</v>
      </c>
      <c r="T22" s="32">
        <f>LN(T19)</f>
        <v>0.14524181695808722</v>
      </c>
      <c r="W22" t="s">
        <v>43</v>
      </c>
      <c r="X22" s="32">
        <f>LN(X19)</f>
        <v>0.1481217040667358</v>
      </c>
      <c r="AA22" t="s">
        <v>43</v>
      </c>
      <c r="AB22" s="32">
        <f>LN(AB19)</f>
        <v>0.14842098476123519</v>
      </c>
      <c r="AE22" t="s">
        <v>43</v>
      </c>
      <c r="AF22" s="32">
        <f>LN(AF19)</f>
        <v>0.14712738058287872</v>
      </c>
      <c r="AI22" t="s">
        <v>43</v>
      </c>
      <c r="AJ22" s="32">
        <f>LN(AJ19)</f>
        <v>0.1450062240519879</v>
      </c>
      <c r="AM22" t="s">
        <v>43</v>
      </c>
      <c r="AN22" s="32">
        <f>LN(AN19)</f>
        <v>0.15568659932614146</v>
      </c>
      <c r="AQ22" t="s">
        <v>43</v>
      </c>
      <c r="AR22" s="32">
        <f>LN(AR19)</f>
        <v>0.15187033599383146</v>
      </c>
    </row>
    <row r="23" spans="1:44" x14ac:dyDescent="0.25">
      <c r="G23" t="s">
        <v>44</v>
      </c>
      <c r="H23" s="32">
        <f>LN(H20)</f>
        <v>0.1212155012215935</v>
      </c>
      <c r="K23" t="s">
        <v>44</v>
      </c>
      <c r="L23" s="32">
        <f>LN(L20)</f>
        <v>0.11692001333069572</v>
      </c>
      <c r="O23" t="s">
        <v>44</v>
      </c>
      <c r="P23" s="32">
        <f>LN(P20)</f>
        <v>0.12112598061344165</v>
      </c>
      <c r="S23" t="s">
        <v>44</v>
      </c>
      <c r="T23" s="32">
        <f>LN(T20)</f>
        <v>0.11739422136986215</v>
      </c>
      <c r="W23" t="s">
        <v>44</v>
      </c>
      <c r="X23" s="32">
        <f>LN(X20)</f>
        <v>0.1194156964704543</v>
      </c>
      <c r="AA23" t="s">
        <v>44</v>
      </c>
      <c r="AB23" s="32">
        <f>LN(AB20)</f>
        <v>0.1201386742664735</v>
      </c>
      <c r="AE23" t="s">
        <v>44</v>
      </c>
      <c r="AF23" s="32">
        <f>LN(AF20)</f>
        <v>0.12037473602123357</v>
      </c>
      <c r="AI23" t="s">
        <v>44</v>
      </c>
      <c r="AJ23" s="32">
        <f>LN(AJ20)</f>
        <v>0.11899484468365845</v>
      </c>
      <c r="AM23" t="s">
        <v>44</v>
      </c>
      <c r="AN23" s="32">
        <f>LN(AN20)</f>
        <v>0.13699751693340365</v>
      </c>
      <c r="AQ23" t="s">
        <v>44</v>
      </c>
      <c r="AR23" s="32">
        <f>LN(AR20)</f>
        <v>0.12089274995696224</v>
      </c>
    </row>
    <row r="24" spans="1:44" x14ac:dyDescent="0.25">
      <c r="G24" t="s">
        <v>45</v>
      </c>
      <c r="H24" s="32">
        <f>H22-H21</f>
        <v>1.303704429506089E-2</v>
      </c>
      <c r="K24" t="s">
        <v>45</v>
      </c>
      <c r="L24" s="32">
        <f>L22-L21</f>
        <v>1.6869558350697256E-2</v>
      </c>
      <c r="O24" t="s">
        <v>45</v>
      </c>
      <c r="P24" s="32">
        <f>P22-P21</f>
        <v>1.5393291471991533E-2</v>
      </c>
      <c r="S24" t="s">
        <v>45</v>
      </c>
      <c r="T24" s="32">
        <f>T22-T21</f>
        <v>1.3826864853645676E-2</v>
      </c>
      <c r="W24" t="s">
        <v>45</v>
      </c>
      <c r="X24" s="32">
        <f>X22-X21</f>
        <v>1.4250002975564419E-2</v>
      </c>
      <c r="AA24" t="s">
        <v>45</v>
      </c>
      <c r="AB24" s="32">
        <f>AB22-AB21</f>
        <v>1.4041172443747002E-2</v>
      </c>
      <c r="AE24" t="s">
        <v>45</v>
      </c>
      <c r="AF24" s="32">
        <f>AF22-AF21</f>
        <v>1.3286861949691142E-2</v>
      </c>
      <c r="AI24" t="s">
        <v>45</v>
      </c>
      <c r="AJ24" s="32">
        <f>AJ22-AJ21</f>
        <v>1.2921118086229616E-2</v>
      </c>
      <c r="AM24" t="s">
        <v>45</v>
      </c>
      <c r="AN24" s="32">
        <f>AN22-AN21</f>
        <v>9.3008816066738886E-3</v>
      </c>
      <c r="AQ24" t="s">
        <v>45</v>
      </c>
      <c r="AR24" s="32">
        <f>AR22-AR21</f>
        <v>1.5368846459653002E-2</v>
      </c>
    </row>
    <row r="25" spans="1:44" x14ac:dyDescent="0.25">
      <c r="G25" t="s">
        <v>46</v>
      </c>
      <c r="H25" s="32">
        <f>H21-H23</f>
        <v>1.3209256427573479E-2</v>
      </c>
      <c r="K25" t="s">
        <v>46</v>
      </c>
      <c r="L25" s="32">
        <f>L21-L23</f>
        <v>1.7159030601245504E-2</v>
      </c>
      <c r="O25" t="s">
        <v>46</v>
      </c>
      <c r="P25" s="32">
        <f>P21-P23</f>
        <v>1.5633954314002163E-2</v>
      </c>
      <c r="S25" t="s">
        <v>46</v>
      </c>
      <c r="T25" s="32">
        <f>T21-T23</f>
        <v>1.4020730734579392E-2</v>
      </c>
      <c r="W25" t="s">
        <v>46</v>
      </c>
      <c r="X25" s="32">
        <f>X21-X23</f>
        <v>1.4456004620717083E-2</v>
      </c>
      <c r="AA25" t="s">
        <v>46</v>
      </c>
      <c r="AB25" s="32">
        <f>AB21-AB23</f>
        <v>1.4241138051014693E-2</v>
      </c>
      <c r="AE25" t="s">
        <v>46</v>
      </c>
      <c r="AF25" s="32">
        <f>AF21-AF23</f>
        <v>1.3465782611954011E-2</v>
      </c>
      <c r="AI25" t="s">
        <v>46</v>
      </c>
      <c r="AJ25" s="32">
        <f>AJ21-AJ23</f>
        <v>1.3090261282099835E-2</v>
      </c>
      <c r="AM25" t="s">
        <v>46</v>
      </c>
      <c r="AN25" s="32">
        <f>AN21-AN23</f>
        <v>9.3882007860639216E-3</v>
      </c>
      <c r="AQ25" t="s">
        <v>46</v>
      </c>
      <c r="AR25" s="32">
        <f>AR21-AR23</f>
        <v>1.5608739577216216E-2</v>
      </c>
    </row>
    <row r="26" spans="1:44" x14ac:dyDescent="0.25">
      <c r="G26" t="s">
        <v>47</v>
      </c>
      <c r="H26" s="33">
        <f>AVERAGE(H24:H25)</f>
        <v>1.3123150361317185E-2</v>
      </c>
      <c r="K26" t="s">
        <v>47</v>
      </c>
      <c r="L26" s="33">
        <f>AVERAGE(L24:L25)</f>
        <v>1.701429447597138E-2</v>
      </c>
      <c r="O26" t="s">
        <v>47</v>
      </c>
      <c r="P26" s="33">
        <f>AVERAGE(P24:P25)</f>
        <v>1.5513622892996848E-2</v>
      </c>
      <c r="S26" t="s">
        <v>47</v>
      </c>
      <c r="T26" s="33">
        <f>AVERAGE(T24:T25)</f>
        <v>1.3923797794112534E-2</v>
      </c>
      <c r="W26" t="s">
        <v>47</v>
      </c>
      <c r="X26" s="33">
        <f>AVERAGE(X24:X25)</f>
        <v>1.4353003798140751E-2</v>
      </c>
      <c r="AA26" t="s">
        <v>47</v>
      </c>
      <c r="AB26" s="33">
        <f>AVERAGE(AB24:AB25)</f>
        <v>1.4141155247380847E-2</v>
      </c>
      <c r="AE26" t="s">
        <v>47</v>
      </c>
      <c r="AF26" s="33">
        <f>AVERAGE(AF24:AF25)</f>
        <v>1.3376322280822577E-2</v>
      </c>
      <c r="AI26" t="s">
        <v>47</v>
      </c>
      <c r="AJ26" s="33">
        <f>AVERAGE(AJ24:AJ25)</f>
        <v>1.3005689684164726E-2</v>
      </c>
      <c r="AM26" t="s">
        <v>47</v>
      </c>
      <c r="AN26" s="33">
        <f>AVERAGE(AN24:AN25)</f>
        <v>9.3445411963689051E-3</v>
      </c>
      <c r="AQ26" t="s">
        <v>47</v>
      </c>
      <c r="AR26" s="33">
        <f>AVERAGE(AR24:AR25)</f>
        <v>1.5488793018434609E-2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17.25" thickTop="1" thickBot="1" x14ac:dyDescent="0.3">
      <c r="B1" s="22" t="s">
        <v>26</v>
      </c>
      <c r="C1" s="22" t="s">
        <v>27</v>
      </c>
      <c r="D1" s="22" t="s">
        <v>28</v>
      </c>
      <c r="E1" s="12" t="s">
        <v>23</v>
      </c>
      <c r="F1" s="12" t="s">
        <v>10</v>
      </c>
      <c r="G1" s="29">
        <f>LN(G2)</f>
        <v>0.14141652524591808</v>
      </c>
      <c r="H1" s="30">
        <f>G4</f>
        <v>0.95805140335676264</v>
      </c>
      <c r="I1" s="24" t="s">
        <v>23</v>
      </c>
      <c r="J1" s="24" t="s">
        <v>10</v>
      </c>
      <c r="K1" s="29">
        <f>LN(K2)</f>
        <v>0.13587459239241276</v>
      </c>
      <c r="L1" s="30">
        <f>K4</f>
        <v>0.94251773300034425</v>
      </c>
      <c r="M1" s="24" t="s">
        <v>23</v>
      </c>
      <c r="N1" s="24" t="s">
        <v>10</v>
      </c>
      <c r="O1" s="29">
        <f>LN(O2)</f>
        <v>0.14218793142751129</v>
      </c>
      <c r="P1" s="30">
        <f>O4</f>
        <v>0.95089306475590174</v>
      </c>
      <c r="Q1" s="24" t="s">
        <v>23</v>
      </c>
      <c r="R1" s="24" t="s">
        <v>10</v>
      </c>
      <c r="S1" s="29">
        <f>LN(S2)</f>
        <v>0.14238130819259878</v>
      </c>
      <c r="T1" s="30">
        <f>S4</f>
        <v>0.9553157575900294</v>
      </c>
      <c r="U1" s="24" t="s">
        <v>23</v>
      </c>
      <c r="V1" s="24" t="s">
        <v>10</v>
      </c>
      <c r="W1" s="29">
        <f>LN(W2)</f>
        <v>0.14266783240616843</v>
      </c>
      <c r="X1" s="30">
        <f>W4</f>
        <v>0.95865712390712676</v>
      </c>
      <c r="Y1" s="24" t="s">
        <v>23</v>
      </c>
      <c r="Z1" s="24" t="s">
        <v>10</v>
      </c>
      <c r="AA1" s="29">
        <f>LN(AA2)</f>
        <v>0.14092834116390174</v>
      </c>
      <c r="AB1" s="30">
        <f>AA4</f>
        <v>0.95958276936189557</v>
      </c>
      <c r="AC1" s="24" t="s">
        <v>23</v>
      </c>
      <c r="AD1" s="24" t="s">
        <v>10</v>
      </c>
      <c r="AE1" s="29">
        <f>LN(AE2)</f>
        <v>0.14139593131167286</v>
      </c>
      <c r="AF1" s="30">
        <f>AE4</f>
        <v>0.95802716097324181</v>
      </c>
      <c r="AG1" s="24" t="s">
        <v>23</v>
      </c>
      <c r="AH1" s="24" t="s">
        <v>10</v>
      </c>
      <c r="AI1" s="29">
        <f>LN(AI2)</f>
        <v>0.14149861508915812</v>
      </c>
      <c r="AJ1" s="30">
        <f>AI4</f>
        <v>0.9578796347180486</v>
      </c>
      <c r="AK1" s="24" t="s">
        <v>23</v>
      </c>
      <c r="AL1" s="24" t="s">
        <v>10</v>
      </c>
      <c r="AM1" s="29">
        <f>LN(AM2)</f>
        <v>0.14018761893321194</v>
      </c>
      <c r="AN1" s="30">
        <f>AM4</f>
        <v>0.96119759493524259</v>
      </c>
      <c r="AO1" s="24" t="s">
        <v>23</v>
      </c>
      <c r="AP1" s="24" t="s">
        <v>10</v>
      </c>
      <c r="AQ1" s="29">
        <f>LN(AQ2)</f>
        <v>0.13912177145682864</v>
      </c>
      <c r="AR1" s="30">
        <f>AQ4</f>
        <v>0.96195284619303767</v>
      </c>
      <c r="AS1" s="24" t="s">
        <v>23</v>
      </c>
      <c r="AT1" s="24" t="s">
        <v>10</v>
      </c>
      <c r="AU1" s="29">
        <f>LN(AU2)</f>
        <v>0.14991705004275896</v>
      </c>
      <c r="AV1" s="30">
        <f>AU4</f>
        <v>0.98283823167870588</v>
      </c>
      <c r="AW1" s="24" t="s">
        <v>23</v>
      </c>
      <c r="AX1" s="24" t="s">
        <v>10</v>
      </c>
      <c r="AY1" s="29">
        <f>LN(AY2)</f>
        <v>0.14341783368459673</v>
      </c>
      <c r="AZ1" s="30">
        <f>AY4</f>
        <v>0.95332929248529807</v>
      </c>
      <c r="BA1" s="24" t="s">
        <v>23</v>
      </c>
      <c r="BB1" s="24" t="s">
        <v>10</v>
      </c>
      <c r="BC1" s="29">
        <f>LN(BC2)</f>
        <v>0.13645400359059656</v>
      </c>
      <c r="BD1" s="30">
        <f>BC4</f>
        <v>0.95337141535008707</v>
      </c>
    </row>
    <row r="2" spans="1:56" ht="15.75" thickTop="1" x14ac:dyDescent="0.25">
      <c r="B2">
        <v>0.13587459239241276</v>
      </c>
      <c r="C2" s="31">
        <v>0.94251773300034425</v>
      </c>
      <c r="D2">
        <v>147.57002532718286</v>
      </c>
      <c r="E2" s="24">
        <v>1962</v>
      </c>
      <c r="F2" s="26">
        <v>2.7799999999999999E-3</v>
      </c>
      <c r="G2">
        <f t="array" ref="G2:H6">LOGEST(F2:F13,E2:E13,TRUE, TRUE)</f>
        <v>1.1519043453154911</v>
      </c>
      <c r="H2">
        <v>1.227160417814858E-123</v>
      </c>
      <c r="I2" s="24">
        <v>1968</v>
      </c>
      <c r="J2" s="26">
        <v>9.7199999999999995E-3</v>
      </c>
      <c r="K2">
        <f t="array" ref="K2:L6">LOGEST(J2:J12,I2:I12,TRUE, TRUE)</f>
        <v>1.145538225378262</v>
      </c>
      <c r="L2">
        <v>7.7280978581115227E-119</v>
      </c>
      <c r="M2" s="24">
        <v>1962</v>
      </c>
      <c r="N2" s="26">
        <v>2.7799999999999999E-3</v>
      </c>
      <c r="O2">
        <f t="array" ref="O2:P6">LOGEST(N2:N12,M2:M12,TRUE, TRUE)</f>
        <v>1.1527932742666345</v>
      </c>
      <c r="P2">
        <v>2.6305411199548694E-124</v>
      </c>
      <c r="Q2" s="24">
        <v>1962</v>
      </c>
      <c r="R2" s="26">
        <v>2.7799999999999999E-3</v>
      </c>
      <c r="S2">
        <f t="array" ref="S2:T6">LOGEST(R2:R12,Q2:Q12,TRUE, TRUE)</f>
        <v>1.1530162192563225</v>
      </c>
      <c r="T2">
        <v>1.7814804312566039E-124</v>
      </c>
      <c r="U2" s="24">
        <v>1962</v>
      </c>
      <c r="V2" s="26">
        <v>2.7799999999999999E-3</v>
      </c>
      <c r="W2">
        <f t="array" ref="W2:X6">LOGEST(V2:V12,U2:U12,TRUE, TRUE)</f>
        <v>1.1533466336553804</v>
      </c>
      <c r="X2">
        <v>9.9683567209166717E-125</v>
      </c>
      <c r="Y2" s="24">
        <v>1962</v>
      </c>
      <c r="Z2" s="26">
        <v>2.7799999999999999E-3</v>
      </c>
      <c r="AA2">
        <f t="array" ref="AA2:AB6">LOGEST(Z2:Z12,Y2:Y12,TRUE, TRUE)</f>
        <v>1.1513421411908205</v>
      </c>
      <c r="AB2">
        <v>3.3255930534333049E-123</v>
      </c>
      <c r="AC2" s="24">
        <v>1962</v>
      </c>
      <c r="AD2" s="26">
        <v>2.7799999999999999E-3</v>
      </c>
      <c r="AE2">
        <f t="array" ref="AE2:AF6">LOGEST(AD2:AD12,AC2:AC12,TRUE, TRUE)</f>
        <v>1.1518806233174124</v>
      </c>
      <c r="AF2">
        <v>1.2820790614719599E-123</v>
      </c>
      <c r="AG2" s="24">
        <v>1962</v>
      </c>
      <c r="AH2" s="26">
        <v>2.7799999999999999E-3</v>
      </c>
      <c r="AI2">
        <f t="array" ref="AI2:AJ6">LOGEST(AH2:AH12,AG2:AG12,TRUE, TRUE)</f>
        <v>1.1519989088439251</v>
      </c>
      <c r="AJ2">
        <v>1.0468760539031652E-123</v>
      </c>
      <c r="AK2" s="24">
        <v>1962</v>
      </c>
      <c r="AL2" s="26">
        <v>2.7799999999999999E-3</v>
      </c>
      <c r="AM2">
        <f t="array" ref="AM2:AN6">LOGEST(AL2:AL12,AK2:AK12,TRUE, TRUE)</f>
        <v>1.1504896322468525</v>
      </c>
      <c r="AN2">
        <v>1.3536251447830007E-122</v>
      </c>
      <c r="AO2" s="24">
        <v>1962</v>
      </c>
      <c r="AP2" s="26">
        <v>2.7799999999999999E-3</v>
      </c>
      <c r="AQ2">
        <f t="array" ref="AQ2:AR6">LOGEST(AP2:AP12,AO2:AO12,TRUE, TRUE)</f>
        <v>1.1492640390394566</v>
      </c>
      <c r="AR2">
        <v>1.1145101683135595E-121</v>
      </c>
      <c r="AS2" s="24">
        <v>1962</v>
      </c>
      <c r="AT2" s="26">
        <v>2.7799999999999999E-3</v>
      </c>
      <c r="AU2">
        <f t="array" ref="AU2:AV6">LOGEST(AT2:AT12,AS2:AS12,TRUE, TRUE)</f>
        <v>1.1617378726245309</v>
      </c>
      <c r="AV2">
        <v>6.3057325869699091E-131</v>
      </c>
      <c r="AW2" s="24">
        <v>1962</v>
      </c>
      <c r="AX2" s="26">
        <v>2.7799999999999999E-3</v>
      </c>
      <c r="AY2">
        <f t="array" ref="AY2:AZ6">LOGEST(AX2:AX12,AW2:AW12,TRUE, TRUE)</f>
        <v>1.1542119695660498</v>
      </c>
      <c r="AZ2">
        <v>2.3529834916365544E-125</v>
      </c>
      <c r="BA2" s="24">
        <v>1962</v>
      </c>
      <c r="BB2" s="26">
        <v>2.7799999999999999E-3</v>
      </c>
      <c r="BC2">
        <f t="array" ref="BC2:BD6">LOGEST(BB2:BB12,BA2:BA12,TRUE, TRUE)</f>
        <v>1.1462021553796582</v>
      </c>
      <c r="BD2">
        <v>2.2302684365882125E-119</v>
      </c>
    </row>
    <row r="3" spans="1:56" x14ac:dyDescent="0.25">
      <c r="B3">
        <v>0.14218793142751129</v>
      </c>
      <c r="C3" s="31">
        <v>0.95089306475590174</v>
      </c>
      <c r="D3">
        <v>174.27350210847518</v>
      </c>
      <c r="E3" s="24">
        <v>1968</v>
      </c>
      <c r="F3" s="26">
        <v>9.7199999999999995E-3</v>
      </c>
      <c r="G3">
        <v>9.3575999481742087E-3</v>
      </c>
      <c r="H3">
        <v>18.587750944983974</v>
      </c>
      <c r="I3" s="24">
        <v>1973</v>
      </c>
      <c r="J3" s="24">
        <v>2.1000000000000001E-2</v>
      </c>
      <c r="K3">
        <v>1.1185082154922312E-2</v>
      </c>
      <c r="L3">
        <v>22.24244995387464</v>
      </c>
      <c r="M3" s="24">
        <v>1973</v>
      </c>
      <c r="N3" s="24">
        <v>2.1000000000000001E-2</v>
      </c>
      <c r="O3">
        <v>1.0770777557598428E-2</v>
      </c>
      <c r="P3">
        <v>21.41276531567587</v>
      </c>
      <c r="Q3" s="24">
        <v>1968</v>
      </c>
      <c r="R3" s="26">
        <v>9.7199999999999995E-3</v>
      </c>
      <c r="S3">
        <v>1.0264444553739318E-2</v>
      </c>
      <c r="T3">
        <v>20.401528690924657</v>
      </c>
      <c r="U3" s="24">
        <v>1968</v>
      </c>
      <c r="V3" s="26">
        <v>9.7199999999999995E-3</v>
      </c>
      <c r="W3">
        <v>9.8758275822581256E-3</v>
      </c>
      <c r="X3">
        <v>19.625547893720501</v>
      </c>
      <c r="Y3" s="24">
        <v>1968</v>
      </c>
      <c r="Z3" s="26">
        <v>9.7199999999999995E-3</v>
      </c>
      <c r="AA3">
        <v>9.6409346946599462E-3</v>
      </c>
      <c r="AB3">
        <v>19.153521258982654</v>
      </c>
      <c r="AC3" s="24">
        <v>1968</v>
      </c>
      <c r="AD3" s="26">
        <v>9.7199999999999995E-3</v>
      </c>
      <c r="AE3">
        <v>9.8653141614201741E-3</v>
      </c>
      <c r="AF3">
        <v>19.597501717454925</v>
      </c>
      <c r="AG3" s="24">
        <v>1968</v>
      </c>
      <c r="AH3" s="26">
        <v>9.7199999999999995E-3</v>
      </c>
      <c r="AI3">
        <v>9.8905747373201052E-3</v>
      </c>
      <c r="AJ3">
        <v>19.64318351140853</v>
      </c>
      <c r="AK3" s="24">
        <v>1968</v>
      </c>
      <c r="AL3" s="26">
        <v>9.7199999999999995E-3</v>
      </c>
      <c r="AM3">
        <v>9.3888281389637902E-3</v>
      </c>
      <c r="AN3">
        <v>18.644977904324247</v>
      </c>
      <c r="AO3" s="24">
        <v>1968</v>
      </c>
      <c r="AP3" s="26">
        <v>9.7199999999999995E-3</v>
      </c>
      <c r="AQ3">
        <v>9.2226990942568567E-3</v>
      </c>
      <c r="AR3">
        <v>18.31254234849257</v>
      </c>
      <c r="AS3" s="24">
        <v>1968</v>
      </c>
      <c r="AT3" s="26">
        <v>9.7199999999999995E-3</v>
      </c>
      <c r="AU3">
        <v>6.6034329075136339E-3</v>
      </c>
      <c r="AV3">
        <v>13.107511137624762</v>
      </c>
      <c r="AW3" s="24">
        <v>1968</v>
      </c>
      <c r="AX3" s="26">
        <v>9.7199999999999995E-3</v>
      </c>
      <c r="AY3">
        <v>1.0577490089087755E-2</v>
      </c>
      <c r="AZ3">
        <v>20.993891427919973</v>
      </c>
      <c r="BA3" s="24">
        <v>1968</v>
      </c>
      <c r="BB3" s="26">
        <v>9.7199999999999995E-3</v>
      </c>
      <c r="BC3">
        <v>1.0059122132249436E-2</v>
      </c>
      <c r="BD3">
        <v>19.964126366261421</v>
      </c>
    </row>
    <row r="4" spans="1:56" ht="15.75" thickBot="1" x14ac:dyDescent="0.3">
      <c r="B4">
        <v>0.14238130819259878</v>
      </c>
      <c r="C4" s="31">
        <v>0.9553157575900294</v>
      </c>
      <c r="D4">
        <v>192.41328384683038</v>
      </c>
      <c r="E4" s="24">
        <v>1973</v>
      </c>
      <c r="F4" s="24">
        <v>2.1000000000000001E-2</v>
      </c>
      <c r="G4">
        <v>0.95805140335676264</v>
      </c>
      <c r="H4">
        <v>0.44215691224567505</v>
      </c>
      <c r="I4" s="24">
        <v>1977</v>
      </c>
      <c r="J4" s="24">
        <v>4.2000000000000003E-2</v>
      </c>
      <c r="K4">
        <v>0.94251773300034425</v>
      </c>
      <c r="L4">
        <v>0.44554371485624755</v>
      </c>
      <c r="M4" s="24">
        <v>1977</v>
      </c>
      <c r="N4" s="24">
        <v>4.2000000000000003E-2</v>
      </c>
      <c r="O4">
        <v>0.95089306475590174</v>
      </c>
      <c r="P4">
        <v>0.46526767069974501</v>
      </c>
      <c r="Q4" s="24">
        <v>1977</v>
      </c>
      <c r="R4" s="24">
        <v>4.2000000000000003E-2</v>
      </c>
      <c r="S4">
        <v>0.9553157575900294</v>
      </c>
      <c r="T4">
        <v>0.46346294763149232</v>
      </c>
      <c r="U4" s="24">
        <v>1973</v>
      </c>
      <c r="V4" s="24">
        <v>2.1000000000000001E-2</v>
      </c>
      <c r="W4">
        <v>0.95865712390712676</v>
      </c>
      <c r="X4">
        <v>0.4566047378399325</v>
      </c>
      <c r="Y4" s="24">
        <v>1973</v>
      </c>
      <c r="Z4" s="24">
        <v>2.1000000000000001E-2</v>
      </c>
      <c r="AA4">
        <v>0.95958276936189557</v>
      </c>
      <c r="AB4">
        <v>0.45430652545309314</v>
      </c>
      <c r="AC4" s="24">
        <v>1973</v>
      </c>
      <c r="AD4" s="24">
        <v>2.1000000000000001E-2</v>
      </c>
      <c r="AE4">
        <v>0.95802716097324181</v>
      </c>
      <c r="AF4">
        <v>0.46594446644611576</v>
      </c>
      <c r="AG4" s="24">
        <v>1973</v>
      </c>
      <c r="AH4" s="24">
        <v>2.1000000000000001E-2</v>
      </c>
      <c r="AI4">
        <v>0.9578796347180486</v>
      </c>
      <c r="AJ4">
        <v>0.46580301998951607</v>
      </c>
      <c r="AK4" s="24">
        <v>1973</v>
      </c>
      <c r="AL4" s="24">
        <v>2.1000000000000001E-2</v>
      </c>
      <c r="AM4">
        <v>0.96119759493524259</v>
      </c>
      <c r="AN4">
        <v>0.44013844599555058</v>
      </c>
      <c r="AO4" s="24">
        <v>1973</v>
      </c>
      <c r="AP4" s="24">
        <v>2.1000000000000001E-2</v>
      </c>
      <c r="AQ4">
        <v>0.96195284619303767</v>
      </c>
      <c r="AR4">
        <v>0.42771128632222039</v>
      </c>
      <c r="AS4" s="24">
        <v>1973</v>
      </c>
      <c r="AT4" s="24">
        <v>2.1000000000000001E-2</v>
      </c>
      <c r="AU4">
        <v>0.98283823167870588</v>
      </c>
      <c r="AV4">
        <v>0.29271231916638957</v>
      </c>
      <c r="AW4" s="24">
        <v>1973</v>
      </c>
      <c r="AX4" s="24">
        <v>2.1000000000000001E-2</v>
      </c>
      <c r="AY4">
        <v>0.95332929248529807</v>
      </c>
      <c r="AZ4">
        <v>0.46011252923160795</v>
      </c>
      <c r="BA4" s="24">
        <v>1973</v>
      </c>
      <c r="BB4" s="24">
        <v>2.1000000000000001E-2</v>
      </c>
      <c r="BC4">
        <v>0.95337141535008707</v>
      </c>
      <c r="BD4">
        <v>0.43295675261888983</v>
      </c>
    </row>
    <row r="5" spans="1:56" ht="17.25" thickTop="1" thickBot="1" x14ac:dyDescent="0.3">
      <c r="B5">
        <v>0.14266783240616843</v>
      </c>
      <c r="C5" s="31">
        <v>0.95865712390712676</v>
      </c>
      <c r="D5">
        <v>208.69167630675372</v>
      </c>
      <c r="E5" s="24">
        <v>1977</v>
      </c>
      <c r="F5" s="24">
        <v>4.2000000000000003E-2</v>
      </c>
      <c r="G5">
        <v>228.386997425625</v>
      </c>
      <c r="H5">
        <v>10</v>
      </c>
      <c r="I5" s="24">
        <v>1983</v>
      </c>
      <c r="J5" s="24">
        <v>5.6000000000000001E-2</v>
      </c>
      <c r="K5" s="28">
        <v>147.57002532718286</v>
      </c>
      <c r="L5">
        <v>9</v>
      </c>
      <c r="M5" s="24">
        <v>1983</v>
      </c>
      <c r="N5" s="24">
        <v>5.6000000000000001E-2</v>
      </c>
      <c r="O5" s="28">
        <v>174.27350210847518</v>
      </c>
      <c r="P5">
        <v>9</v>
      </c>
      <c r="Q5" s="24">
        <v>1983</v>
      </c>
      <c r="R5" s="24">
        <v>5.6000000000000001E-2</v>
      </c>
      <c r="S5" s="28">
        <v>192.41328384683038</v>
      </c>
      <c r="T5">
        <v>9</v>
      </c>
      <c r="U5" s="24">
        <v>1983</v>
      </c>
      <c r="V5" s="24">
        <v>5.6000000000000001E-2</v>
      </c>
      <c r="W5" s="28">
        <v>208.69167630675372</v>
      </c>
      <c r="X5">
        <v>9</v>
      </c>
      <c r="Y5" s="24">
        <v>1977</v>
      </c>
      <c r="Z5" s="24">
        <v>4.2000000000000003E-2</v>
      </c>
      <c r="AA5" s="28">
        <v>213.67730514705258</v>
      </c>
      <c r="AB5">
        <v>9</v>
      </c>
      <c r="AC5" s="24">
        <v>1977</v>
      </c>
      <c r="AD5" s="24">
        <v>4.2000000000000003E-2</v>
      </c>
      <c r="AE5" s="28">
        <v>205.42438035374272</v>
      </c>
      <c r="AF5">
        <v>9</v>
      </c>
      <c r="AG5" s="24">
        <v>1977</v>
      </c>
      <c r="AH5" s="24">
        <v>4.2000000000000003E-2</v>
      </c>
      <c r="AI5" s="28">
        <v>204.67336061201058</v>
      </c>
      <c r="AJ5">
        <v>9</v>
      </c>
      <c r="AK5" s="24">
        <v>1977</v>
      </c>
      <c r="AL5" s="24">
        <v>4.2000000000000003E-2</v>
      </c>
      <c r="AM5" s="28">
        <v>222.94438553434756</v>
      </c>
      <c r="AN5">
        <v>9</v>
      </c>
      <c r="AO5" s="24">
        <v>1977</v>
      </c>
      <c r="AP5" s="24">
        <v>4.2000000000000003E-2</v>
      </c>
      <c r="AQ5" s="28">
        <v>227.54857458360217</v>
      </c>
      <c r="AR5">
        <v>9</v>
      </c>
      <c r="AS5" s="24">
        <v>1977</v>
      </c>
      <c r="AT5" s="24">
        <v>4.2000000000000003E-2</v>
      </c>
      <c r="AU5" s="28">
        <v>515.42148335220543</v>
      </c>
      <c r="AV5">
        <v>9</v>
      </c>
      <c r="AW5" s="24">
        <v>1977</v>
      </c>
      <c r="AX5" s="24">
        <v>4.2000000000000003E-2</v>
      </c>
      <c r="AY5" s="28">
        <v>183.84044488001138</v>
      </c>
      <c r="AZ5">
        <v>9</v>
      </c>
      <c r="BA5" s="24">
        <v>1977</v>
      </c>
      <c r="BB5" s="24">
        <v>4.2000000000000003E-2</v>
      </c>
      <c r="BC5" s="28">
        <v>184.0146511538349</v>
      </c>
      <c r="BD5">
        <v>9</v>
      </c>
    </row>
    <row r="6" spans="1:56" ht="15.75" thickTop="1" x14ac:dyDescent="0.25">
      <c r="B6">
        <v>0.14092834116390174</v>
      </c>
      <c r="C6" s="31">
        <v>0.95958276936189557</v>
      </c>
      <c r="D6">
        <v>213.67730514705258</v>
      </c>
      <c r="E6" s="24">
        <v>1983</v>
      </c>
      <c r="F6" s="24">
        <v>5.6000000000000001E-2</v>
      </c>
      <c r="G6">
        <v>44.650282645797233</v>
      </c>
      <c r="H6">
        <v>1.9550273504662956</v>
      </c>
      <c r="I6" s="24">
        <v>1985</v>
      </c>
      <c r="J6" s="24">
        <v>9.7000000000000003E-2</v>
      </c>
      <c r="K6">
        <v>29.294007944374233</v>
      </c>
      <c r="L6">
        <v>1.7865828166311473</v>
      </c>
      <c r="M6" s="24">
        <v>1985</v>
      </c>
      <c r="N6" s="24">
        <v>9.7000000000000003E-2</v>
      </c>
      <c r="O6">
        <v>37.725683036222264</v>
      </c>
      <c r="P6">
        <v>1.948266048585297</v>
      </c>
      <c r="Q6" s="24">
        <v>1985</v>
      </c>
      <c r="R6" s="24">
        <v>9.7000000000000003E-2</v>
      </c>
      <c r="S6">
        <v>41.329970038820946</v>
      </c>
      <c r="T6">
        <v>1.9331811344454426</v>
      </c>
      <c r="U6" s="24">
        <v>1985</v>
      </c>
      <c r="V6" s="24">
        <v>9.7000000000000003E-2</v>
      </c>
      <c r="W6">
        <v>43.509686547936418</v>
      </c>
      <c r="X6">
        <v>1.8763909795608611</v>
      </c>
      <c r="Y6" s="24">
        <v>1985</v>
      </c>
      <c r="Z6" s="24">
        <v>9.7000000000000003E-2</v>
      </c>
      <c r="AA6">
        <v>44.101803264111339</v>
      </c>
      <c r="AB6">
        <v>1.8575497716233578</v>
      </c>
      <c r="AC6" s="24">
        <v>1983</v>
      </c>
      <c r="AD6" s="24">
        <v>5.6000000000000001E-2</v>
      </c>
      <c r="AE6">
        <v>44.598505168046515</v>
      </c>
      <c r="AF6">
        <v>1.9539382123057996</v>
      </c>
      <c r="AG6" s="24">
        <v>1983</v>
      </c>
      <c r="AH6" s="24">
        <v>5.6000000000000001E-2</v>
      </c>
      <c r="AI6">
        <v>44.408481204028092</v>
      </c>
      <c r="AJ6">
        <v>1.9527520808821817</v>
      </c>
      <c r="AK6" s="24">
        <v>1983</v>
      </c>
      <c r="AL6" s="24">
        <v>5.6000000000000001E-2</v>
      </c>
      <c r="AM6">
        <v>43.189199179208991</v>
      </c>
      <c r="AN6">
        <v>1.743496664790404</v>
      </c>
      <c r="AO6" s="24">
        <v>1983</v>
      </c>
      <c r="AP6" s="24">
        <v>5.6000000000000001E-2</v>
      </c>
      <c r="AQ6">
        <v>41.627040947687391</v>
      </c>
      <c r="AR6">
        <v>1.6464325000266755</v>
      </c>
      <c r="AS6" s="24">
        <v>1983</v>
      </c>
      <c r="AT6" s="24">
        <v>5.6000000000000001E-2</v>
      </c>
      <c r="AU6">
        <v>44.161571327873496</v>
      </c>
      <c r="AV6">
        <v>0.77112451612589694</v>
      </c>
      <c r="AW6" s="24">
        <v>1983</v>
      </c>
      <c r="AX6" s="24">
        <v>5.6000000000000001E-2</v>
      </c>
      <c r="AY6">
        <v>38.919672894631077</v>
      </c>
      <c r="AZ6">
        <v>1.9053318560031653</v>
      </c>
      <c r="BA6" s="24">
        <v>1983</v>
      </c>
      <c r="BB6" s="24">
        <v>5.6000000000000001E-2</v>
      </c>
      <c r="BC6">
        <v>34.493831514936538</v>
      </c>
      <c r="BD6">
        <v>1.6870639467446509</v>
      </c>
    </row>
    <row r="7" spans="1:56" x14ac:dyDescent="0.25">
      <c r="B7">
        <v>0.14139593131167286</v>
      </c>
      <c r="C7" s="31">
        <v>0.95802716097324181</v>
      </c>
      <c r="D7">
        <v>205.42438035374272</v>
      </c>
      <c r="E7" s="24">
        <v>1985</v>
      </c>
      <c r="F7" s="24">
        <v>9.7000000000000003E-2</v>
      </c>
      <c r="G7" t="s">
        <v>29</v>
      </c>
      <c r="H7">
        <f>TINV(0.0455,H5)</f>
        <v>2.2836816132996423</v>
      </c>
      <c r="I7" s="24">
        <v>1990</v>
      </c>
      <c r="J7" s="24">
        <v>0.19400000000000001</v>
      </c>
      <c r="K7" t="s">
        <v>29</v>
      </c>
      <c r="L7">
        <f>TINV(0.0455,L5)</f>
        <v>2.3198094410224317</v>
      </c>
      <c r="M7" s="24">
        <v>1990</v>
      </c>
      <c r="N7" s="24">
        <v>0.19400000000000001</v>
      </c>
      <c r="O7" t="s">
        <v>29</v>
      </c>
      <c r="P7">
        <f>TINV(0.0455,P5)</f>
        <v>2.3198094410224317</v>
      </c>
      <c r="Q7" s="24">
        <v>1990</v>
      </c>
      <c r="R7" s="24">
        <v>0.19400000000000001</v>
      </c>
      <c r="S7" t="s">
        <v>29</v>
      </c>
      <c r="T7">
        <f>TINV(0.0455,T5)</f>
        <v>2.3198094410224317</v>
      </c>
      <c r="U7" s="24">
        <v>1990</v>
      </c>
      <c r="V7" s="24">
        <v>0.19400000000000001</v>
      </c>
      <c r="W7" t="s">
        <v>29</v>
      </c>
      <c r="X7">
        <f>TINV(0.0455,X5)</f>
        <v>2.3198094410224317</v>
      </c>
      <c r="Y7" s="24">
        <v>1990</v>
      </c>
      <c r="Z7" s="24">
        <v>0.19400000000000001</v>
      </c>
      <c r="AA7" t="s">
        <v>29</v>
      </c>
      <c r="AB7">
        <f>TINV(0.0455,AB5)</f>
        <v>2.3198094410224317</v>
      </c>
      <c r="AC7" s="24">
        <v>1990</v>
      </c>
      <c r="AD7" s="24">
        <v>0.19400000000000001</v>
      </c>
      <c r="AE7" t="s">
        <v>29</v>
      </c>
      <c r="AF7">
        <f>TINV(0.0455,AF5)</f>
        <v>2.3198094410224317</v>
      </c>
      <c r="AG7" s="24">
        <v>1985</v>
      </c>
      <c r="AH7" s="24">
        <v>9.7000000000000003E-2</v>
      </c>
      <c r="AI7" t="s">
        <v>29</v>
      </c>
      <c r="AJ7">
        <f>TINV(0.0455,AJ5)</f>
        <v>2.3198094410224317</v>
      </c>
      <c r="AK7" s="24">
        <v>1985</v>
      </c>
      <c r="AL7" s="24">
        <v>9.7000000000000003E-2</v>
      </c>
      <c r="AM7" t="s">
        <v>29</v>
      </c>
      <c r="AN7">
        <f>TINV(0.0455,AN5)</f>
        <v>2.3198094410224317</v>
      </c>
      <c r="AO7" s="24">
        <v>1985</v>
      </c>
      <c r="AP7" s="24">
        <v>9.7000000000000003E-2</v>
      </c>
      <c r="AQ7" t="s">
        <v>29</v>
      </c>
      <c r="AR7">
        <f>TINV(0.0455,AR5)</f>
        <v>2.3198094410224317</v>
      </c>
      <c r="AS7" s="24">
        <v>1985</v>
      </c>
      <c r="AT7" s="24">
        <v>9.7000000000000003E-2</v>
      </c>
      <c r="AU7" t="s">
        <v>29</v>
      </c>
      <c r="AV7">
        <f>TINV(0.0455,AV5)</f>
        <v>2.3198094410224317</v>
      </c>
      <c r="AW7" s="24">
        <v>1985</v>
      </c>
      <c r="AX7" s="24">
        <v>9.7000000000000003E-2</v>
      </c>
      <c r="AY7" t="s">
        <v>29</v>
      </c>
      <c r="AZ7">
        <f>TINV(0.0455,AZ5)</f>
        <v>2.3198094410224317</v>
      </c>
      <c r="BA7" s="24">
        <v>1985</v>
      </c>
      <c r="BB7" s="24">
        <v>9.7000000000000003E-2</v>
      </c>
    </row>
    <row r="8" spans="1:56" x14ac:dyDescent="0.25">
      <c r="B8">
        <v>0.14149861508915812</v>
      </c>
      <c r="C8" s="31">
        <v>0.9578796347180486</v>
      </c>
      <c r="D8">
        <v>204.67336061201058</v>
      </c>
      <c r="E8" s="24">
        <v>1990</v>
      </c>
      <c r="F8" s="24">
        <v>0.19400000000000001</v>
      </c>
      <c r="G8" t="s">
        <v>30</v>
      </c>
      <c r="H8">
        <f>H7*G3</f>
        <v>2.1369778946259126E-2</v>
      </c>
      <c r="I8" s="24">
        <v>1992</v>
      </c>
      <c r="J8" s="24">
        <v>0.41699999999999998</v>
      </c>
      <c r="K8" t="s">
        <v>30</v>
      </c>
      <c r="L8">
        <f>L7*K3</f>
        <v>2.5947259181600305E-2</v>
      </c>
      <c r="M8" s="24">
        <v>1992</v>
      </c>
      <c r="N8" s="24">
        <v>0.41699999999999998</v>
      </c>
      <c r="O8" t="s">
        <v>30</v>
      </c>
      <c r="P8">
        <f>P7*O3</f>
        <v>2.4986151465269363E-2</v>
      </c>
      <c r="Q8" s="24">
        <v>1992</v>
      </c>
      <c r="R8" s="24">
        <v>0.41699999999999998</v>
      </c>
      <c r="S8" t="s">
        <v>30</v>
      </c>
      <c r="T8">
        <f>T7*S3</f>
        <v>2.381155538261575E-2</v>
      </c>
      <c r="U8" s="24">
        <v>1992</v>
      </c>
      <c r="V8" s="24">
        <v>0.41699999999999998</v>
      </c>
      <c r="W8" t="s">
        <v>30</v>
      </c>
      <c r="X8">
        <f>X7*W3</f>
        <v>2.2910038063232135E-2</v>
      </c>
      <c r="Y8" s="24">
        <v>1992</v>
      </c>
      <c r="Z8" s="24">
        <v>0.41699999999999998</v>
      </c>
      <c r="AA8" t="s">
        <v>30</v>
      </c>
      <c r="AB8">
        <f>AB7*AA3</f>
        <v>2.236513132495286E-2</v>
      </c>
      <c r="AC8" s="24">
        <v>1992</v>
      </c>
      <c r="AD8" s="24">
        <v>0.41699999999999998</v>
      </c>
      <c r="AE8" t="s">
        <v>30</v>
      </c>
      <c r="AF8">
        <f>AF7*AE3</f>
        <v>2.2885648930314813E-2</v>
      </c>
      <c r="AG8" s="24">
        <v>1992</v>
      </c>
      <c r="AH8" s="24">
        <v>0.41699999999999998</v>
      </c>
      <c r="AI8" t="s">
        <v>30</v>
      </c>
      <c r="AJ8">
        <f>AJ7*AI3</f>
        <v>2.2944248652773138E-2</v>
      </c>
      <c r="AK8" s="24">
        <v>1990</v>
      </c>
      <c r="AL8" s="24">
        <v>0.19400000000000001</v>
      </c>
      <c r="AM8" t="s">
        <v>30</v>
      </c>
      <c r="AN8">
        <f>AN7*AM3</f>
        <v>2.1780292156905266E-2</v>
      </c>
      <c r="AO8" s="24">
        <v>1990</v>
      </c>
      <c r="AP8" s="24">
        <v>0.19400000000000001</v>
      </c>
      <c r="AQ8" t="s">
        <v>30</v>
      </c>
      <c r="AR8">
        <f>AR7*AQ3</f>
        <v>2.1394904430566086E-2</v>
      </c>
      <c r="AS8" s="24">
        <v>1990</v>
      </c>
      <c r="AT8" s="24">
        <v>0.19400000000000001</v>
      </c>
      <c r="AU8" t="s">
        <v>30</v>
      </c>
      <c r="AV8">
        <f>AV7*AU3</f>
        <v>1.5318706002008334E-2</v>
      </c>
      <c r="AW8" s="24">
        <v>1990</v>
      </c>
      <c r="AX8" s="24">
        <v>0.19400000000000001</v>
      </c>
      <c r="AY8" t="s">
        <v>30</v>
      </c>
      <c r="AZ8">
        <f>AZ7*AY3</f>
        <v>2.4537761370986975E-2</v>
      </c>
      <c r="BA8" s="24">
        <v>1990</v>
      </c>
      <c r="BB8" s="24">
        <v>0.19400000000000001</v>
      </c>
    </row>
    <row r="9" spans="1:56" x14ac:dyDescent="0.25">
      <c r="B9">
        <v>0.14018761893321194</v>
      </c>
      <c r="C9" s="31">
        <v>0.96119759493524259</v>
      </c>
      <c r="D9">
        <v>222.94438553434756</v>
      </c>
      <c r="E9" s="24">
        <v>1992</v>
      </c>
      <c r="F9" s="24">
        <v>0.41699999999999998</v>
      </c>
      <c r="G9" t="s">
        <v>31</v>
      </c>
      <c r="H9">
        <f>G2+H8</f>
        <v>1.1732741242617502</v>
      </c>
      <c r="I9" s="24">
        <v>1995</v>
      </c>
      <c r="J9" s="24">
        <v>0.69399999999999995</v>
      </c>
      <c r="K9" t="s">
        <v>31</v>
      </c>
      <c r="L9">
        <f>K2+L8</f>
        <v>1.1714854845598623</v>
      </c>
      <c r="M9" s="24">
        <v>1995</v>
      </c>
      <c r="N9" s="24">
        <v>0.69399999999999995</v>
      </c>
      <c r="O9" t="s">
        <v>31</v>
      </c>
      <c r="P9">
        <f>O2+P8</f>
        <v>1.1777794257319039</v>
      </c>
      <c r="Q9" s="24">
        <v>1995</v>
      </c>
      <c r="R9" s="24">
        <v>0.69399999999999995</v>
      </c>
      <c r="S9" t="s">
        <v>31</v>
      </c>
      <c r="T9">
        <f>S2+T8</f>
        <v>1.1768277746389382</v>
      </c>
      <c r="U9" s="24">
        <v>1995</v>
      </c>
      <c r="V9" s="24">
        <v>0.69399999999999995</v>
      </c>
      <c r="W9" t="s">
        <v>31</v>
      </c>
      <c r="X9">
        <f>W2+X8</f>
        <v>1.1762566717186125</v>
      </c>
      <c r="Y9" s="24">
        <v>1995</v>
      </c>
      <c r="Z9" s="24">
        <v>0.69399999999999995</v>
      </c>
      <c r="AA9" t="s">
        <v>31</v>
      </c>
      <c r="AB9">
        <f>AA2+AB8</f>
        <v>1.1737072725157733</v>
      </c>
      <c r="AC9" s="24">
        <v>1995</v>
      </c>
      <c r="AD9" s="24">
        <v>0.69399999999999995</v>
      </c>
      <c r="AE9" t="s">
        <v>31</v>
      </c>
      <c r="AF9">
        <f>AE2+AF8</f>
        <v>1.1747662722477272</v>
      </c>
      <c r="AG9" s="24">
        <v>1995</v>
      </c>
      <c r="AH9" s="24">
        <v>0.69399999999999995</v>
      </c>
      <c r="AI9" t="s">
        <v>31</v>
      </c>
      <c r="AJ9">
        <f>AI2+AJ8</f>
        <v>1.1749431574966982</v>
      </c>
      <c r="AK9" s="24">
        <v>1995</v>
      </c>
      <c r="AL9" s="24">
        <v>0.69399999999999995</v>
      </c>
      <c r="AM9" t="s">
        <v>31</v>
      </c>
      <c r="AN9">
        <f>AM2+AN8</f>
        <v>1.1722699244037578</v>
      </c>
      <c r="AO9" s="24">
        <v>1992</v>
      </c>
      <c r="AP9" s="24">
        <v>0.41699999999999998</v>
      </c>
      <c r="AQ9" t="s">
        <v>31</v>
      </c>
      <c r="AR9">
        <f>AQ2+AR8</f>
        <v>1.1706589434700228</v>
      </c>
      <c r="AS9" s="24">
        <v>1992</v>
      </c>
      <c r="AT9" s="24">
        <v>0.41699999999999998</v>
      </c>
      <c r="AU9" t="s">
        <v>31</v>
      </c>
      <c r="AV9">
        <f>AU2+AV8</f>
        <v>1.1770565786265392</v>
      </c>
      <c r="AW9" s="24">
        <v>1992</v>
      </c>
      <c r="AX9" s="24">
        <v>0.41699999999999998</v>
      </c>
      <c r="AY9" t="s">
        <v>31</v>
      </c>
      <c r="AZ9">
        <f>AY2+AZ8</f>
        <v>1.1787497309370367</v>
      </c>
      <c r="BA9" s="24">
        <v>1992</v>
      </c>
      <c r="BB9" s="24">
        <v>0.41699999999999998</v>
      </c>
    </row>
    <row r="10" spans="1:56" x14ac:dyDescent="0.25">
      <c r="B10">
        <v>0.13912177145682864</v>
      </c>
      <c r="C10" s="31">
        <v>0.96195284619303767</v>
      </c>
      <c r="D10">
        <v>227.54857458360217</v>
      </c>
      <c r="E10" s="24">
        <v>1995</v>
      </c>
      <c r="F10" s="24">
        <v>0.69399999999999995</v>
      </c>
      <c r="G10" t="s">
        <v>32</v>
      </c>
      <c r="H10">
        <f>G2-H8</f>
        <v>1.1305345663692321</v>
      </c>
      <c r="I10" s="24">
        <v>2002</v>
      </c>
      <c r="J10" s="24">
        <v>0.41699999999999998</v>
      </c>
      <c r="K10" t="s">
        <v>32</v>
      </c>
      <c r="L10">
        <f>K2-L8</f>
        <v>1.1195909661966617</v>
      </c>
      <c r="M10" s="24">
        <v>2002</v>
      </c>
      <c r="N10" s="24">
        <v>0.41699999999999998</v>
      </c>
      <c r="O10" t="s">
        <v>32</v>
      </c>
      <c r="P10">
        <f>O2-P8</f>
        <v>1.1278071228013651</v>
      </c>
      <c r="Q10" s="24">
        <v>2002</v>
      </c>
      <c r="R10" s="24">
        <v>0.41699999999999998</v>
      </c>
      <c r="S10" t="s">
        <v>32</v>
      </c>
      <c r="T10">
        <f>S2-T8</f>
        <v>1.1292046638737068</v>
      </c>
      <c r="U10" s="24">
        <v>2002</v>
      </c>
      <c r="V10" s="24">
        <v>0.41699999999999998</v>
      </c>
      <c r="W10" t="s">
        <v>32</v>
      </c>
      <c r="X10">
        <f>W2-X8</f>
        <v>1.1304365955921483</v>
      </c>
      <c r="Y10" s="24">
        <v>2002</v>
      </c>
      <c r="Z10" s="24">
        <v>0.41699999999999998</v>
      </c>
      <c r="AA10" t="s">
        <v>32</v>
      </c>
      <c r="AB10">
        <f>AA2-AB8</f>
        <v>1.1289770098658676</v>
      </c>
      <c r="AC10" s="24">
        <v>2002</v>
      </c>
      <c r="AD10" s="24">
        <v>0.41699999999999998</v>
      </c>
      <c r="AE10" t="s">
        <v>32</v>
      </c>
      <c r="AF10">
        <f>AE2-AF8</f>
        <v>1.1289949743870975</v>
      </c>
      <c r="AG10" s="24">
        <v>2002</v>
      </c>
      <c r="AH10" s="24">
        <v>0.41699999999999998</v>
      </c>
      <c r="AI10" t="s">
        <v>32</v>
      </c>
      <c r="AJ10">
        <f>AI2-AJ8</f>
        <v>1.129054660191152</v>
      </c>
      <c r="AK10" s="24">
        <v>2002</v>
      </c>
      <c r="AL10" s="24">
        <v>0.41699999999999998</v>
      </c>
      <c r="AM10" t="s">
        <v>32</v>
      </c>
      <c r="AN10">
        <f>AM2-AN8</f>
        <v>1.1287093400899473</v>
      </c>
      <c r="AO10" s="24">
        <v>2002</v>
      </c>
      <c r="AP10" s="24">
        <v>0.41699999999999998</v>
      </c>
      <c r="AQ10" t="s">
        <v>32</v>
      </c>
      <c r="AR10">
        <f>AQ2-AR8</f>
        <v>1.1278691346088905</v>
      </c>
      <c r="AS10" s="24">
        <v>1995</v>
      </c>
      <c r="AT10" s="24">
        <v>0.69399999999999995</v>
      </c>
      <c r="AU10" t="s">
        <v>32</v>
      </c>
      <c r="AV10">
        <f>AU2-AV8</f>
        <v>1.1464191666225225</v>
      </c>
      <c r="AW10" s="24">
        <v>1995</v>
      </c>
      <c r="AX10" s="24">
        <v>0.69399999999999995</v>
      </c>
      <c r="AY10" t="s">
        <v>32</v>
      </c>
      <c r="AZ10">
        <f>AY2-AZ8</f>
        <v>1.1296742081950628</v>
      </c>
      <c r="BA10" s="24">
        <v>1995</v>
      </c>
      <c r="BB10" s="24">
        <v>0.69399999999999995</v>
      </c>
    </row>
    <row r="11" spans="1:56" x14ac:dyDescent="0.25">
      <c r="B11">
        <v>0.14991705004275896</v>
      </c>
      <c r="C11" s="31">
        <v>0.98283823167870588</v>
      </c>
      <c r="D11">
        <v>515.42148335220543</v>
      </c>
      <c r="E11" s="24">
        <v>2002</v>
      </c>
      <c r="F11" s="24">
        <v>0.41699999999999998</v>
      </c>
      <c r="G11" t="s">
        <v>33</v>
      </c>
      <c r="H11" s="32">
        <f>LN(G2)</f>
        <v>0.14141652524591808</v>
      </c>
      <c r="I11" s="24">
        <v>2004</v>
      </c>
      <c r="J11" s="24">
        <v>1.208</v>
      </c>
      <c r="K11" t="s">
        <v>33</v>
      </c>
      <c r="L11" s="32">
        <f>LN(K2)</f>
        <v>0.13587459239241276</v>
      </c>
      <c r="M11" s="24">
        <v>2004</v>
      </c>
      <c r="N11" s="24">
        <v>1.208</v>
      </c>
      <c r="O11" t="s">
        <v>33</v>
      </c>
      <c r="P11" s="32">
        <f>LN(O2)</f>
        <v>0.14218793142751129</v>
      </c>
      <c r="Q11" s="24">
        <v>2004</v>
      </c>
      <c r="R11" s="24">
        <v>1.208</v>
      </c>
      <c r="S11" t="s">
        <v>33</v>
      </c>
      <c r="T11" s="32">
        <f>LN(S2)</f>
        <v>0.14238130819259878</v>
      </c>
      <c r="U11" s="24">
        <v>2004</v>
      </c>
      <c r="V11" s="24">
        <v>1.208</v>
      </c>
      <c r="W11" t="s">
        <v>33</v>
      </c>
      <c r="X11" s="32">
        <f>LN(W2)</f>
        <v>0.14266783240616843</v>
      </c>
      <c r="Y11" s="24">
        <v>2004</v>
      </c>
      <c r="Z11" s="24">
        <v>1.208</v>
      </c>
      <c r="AA11" t="s">
        <v>33</v>
      </c>
      <c r="AB11" s="32">
        <f>LN(AA2)</f>
        <v>0.14092834116390174</v>
      </c>
      <c r="AC11" s="24">
        <v>2004</v>
      </c>
      <c r="AD11" s="24">
        <v>1.208</v>
      </c>
      <c r="AE11" t="s">
        <v>33</v>
      </c>
      <c r="AF11" s="32">
        <f>LN(AE2)</f>
        <v>0.14139593131167286</v>
      </c>
      <c r="AG11" s="24">
        <v>2004</v>
      </c>
      <c r="AH11" s="24">
        <v>1.208</v>
      </c>
      <c r="AI11" t="s">
        <v>33</v>
      </c>
      <c r="AJ11" s="32">
        <f>LN(AI2)</f>
        <v>0.14149861508915812</v>
      </c>
      <c r="AK11" s="24">
        <v>2004</v>
      </c>
      <c r="AL11" s="24">
        <v>1.208</v>
      </c>
      <c r="AM11" t="s">
        <v>33</v>
      </c>
      <c r="AN11" s="32">
        <f>LN(AM2)</f>
        <v>0.14018761893321194</v>
      </c>
      <c r="AO11" s="24">
        <v>2004</v>
      </c>
      <c r="AP11" s="24">
        <v>1.208</v>
      </c>
      <c r="AQ11" t="s">
        <v>33</v>
      </c>
      <c r="AR11" s="32">
        <f>LN(AQ2)</f>
        <v>0.13912177145682864</v>
      </c>
      <c r="AS11" s="24">
        <v>2004</v>
      </c>
      <c r="AT11" s="24">
        <v>1.208</v>
      </c>
      <c r="AU11" t="s">
        <v>33</v>
      </c>
      <c r="AV11" s="32">
        <f>LN(AU2)</f>
        <v>0.14991705004275896</v>
      </c>
      <c r="AW11" s="24">
        <v>2002</v>
      </c>
      <c r="AX11" s="24">
        <v>0.41699999999999998</v>
      </c>
      <c r="AY11" t="s">
        <v>33</v>
      </c>
      <c r="AZ11" s="32">
        <f>LN(AY2)</f>
        <v>0.14341783368459673</v>
      </c>
      <c r="BA11" s="24">
        <v>2002</v>
      </c>
      <c r="BB11" s="24">
        <v>0.41699999999999998</v>
      </c>
    </row>
    <row r="12" spans="1:56" x14ac:dyDescent="0.25">
      <c r="B12">
        <v>0.14341783368459673</v>
      </c>
      <c r="C12" s="31">
        <v>0.95332929248529807</v>
      </c>
      <c r="D12">
        <v>183.84044488001138</v>
      </c>
      <c r="E12" s="24">
        <v>2004</v>
      </c>
      <c r="F12" s="24">
        <v>1.208</v>
      </c>
      <c r="G12" t="s">
        <v>34</v>
      </c>
      <c r="H12" s="32">
        <f>LN(H9)</f>
        <v>0.159798237391715</v>
      </c>
      <c r="I12" s="24">
        <v>2005</v>
      </c>
      <c r="J12" s="24">
        <v>2.66</v>
      </c>
      <c r="K12" t="s">
        <v>34</v>
      </c>
      <c r="L12" s="32">
        <f>LN(L9)</f>
        <v>0.15827258841508163</v>
      </c>
      <c r="M12" s="24">
        <v>2005</v>
      </c>
      <c r="N12" s="24">
        <v>2.66</v>
      </c>
      <c r="O12" t="s">
        <v>34</v>
      </c>
      <c r="P12" s="32">
        <f>LN(P9)</f>
        <v>0.16363082298715664</v>
      </c>
      <c r="Q12" s="24">
        <v>2005</v>
      </c>
      <c r="R12" s="24">
        <v>2.66</v>
      </c>
      <c r="S12" t="s">
        <v>34</v>
      </c>
      <c r="T12" s="32">
        <f>LN(T9)</f>
        <v>0.16282249186115555</v>
      </c>
      <c r="U12" s="24">
        <v>2005</v>
      </c>
      <c r="V12" s="24">
        <v>2.66</v>
      </c>
      <c r="W12" t="s">
        <v>34</v>
      </c>
      <c r="X12" s="32">
        <f>LN(X9)</f>
        <v>0.16233708392569163</v>
      </c>
      <c r="Y12" s="24">
        <v>2005</v>
      </c>
      <c r="Z12" s="24">
        <v>2.66</v>
      </c>
      <c r="AA12" t="s">
        <v>34</v>
      </c>
      <c r="AB12" s="32">
        <f>LN(AB9)</f>
        <v>0.16016734833527485</v>
      </c>
      <c r="AC12" s="24">
        <v>2005</v>
      </c>
      <c r="AD12" s="24">
        <v>2.66</v>
      </c>
      <c r="AE12" t="s">
        <v>34</v>
      </c>
      <c r="AF12" s="32">
        <f>LN(AF9)</f>
        <v>0.16106921057348808</v>
      </c>
      <c r="AG12" s="24">
        <v>2005</v>
      </c>
      <c r="AH12" s="24">
        <v>2.66</v>
      </c>
      <c r="AI12" t="s">
        <v>34</v>
      </c>
      <c r="AJ12" s="32">
        <f>LN(AJ9)</f>
        <v>0.16121976982738218</v>
      </c>
      <c r="AK12" s="24">
        <v>2005</v>
      </c>
      <c r="AL12" s="24">
        <v>2.66</v>
      </c>
      <c r="AM12" t="s">
        <v>34</v>
      </c>
      <c r="AN12" s="32">
        <f>LN(AN9)</f>
        <v>0.15894197556203929</v>
      </c>
      <c r="AO12" s="24">
        <v>2005</v>
      </c>
      <c r="AP12" s="24">
        <v>2.66</v>
      </c>
      <c r="AQ12" t="s">
        <v>34</v>
      </c>
      <c r="AR12" s="32">
        <f>LN(AR9)</f>
        <v>0.15756678981935052</v>
      </c>
      <c r="AS12" s="24">
        <v>2005</v>
      </c>
      <c r="AT12" s="24">
        <v>2.66</v>
      </c>
      <c r="AU12" t="s">
        <v>34</v>
      </c>
      <c r="AV12" s="32">
        <f>LN(AV9)</f>
        <v>0.16301689732377247</v>
      </c>
      <c r="AW12" s="24">
        <v>2005</v>
      </c>
      <c r="AX12" s="24">
        <v>2.66</v>
      </c>
      <c r="AY12" t="s">
        <v>34</v>
      </c>
      <c r="AZ12" s="32">
        <f>LN(AZ9)</f>
        <v>0.16445432670424157</v>
      </c>
      <c r="BA12" s="24">
        <v>2004</v>
      </c>
      <c r="BB12" s="24">
        <v>1.208</v>
      </c>
    </row>
    <row r="13" spans="1:56" x14ac:dyDescent="0.25">
      <c r="B13">
        <v>0.13645400359059656</v>
      </c>
      <c r="C13" s="31">
        <v>0.95337141535008707</v>
      </c>
      <c r="D13">
        <v>184.0146511538349</v>
      </c>
      <c r="E13" s="24">
        <v>2005</v>
      </c>
      <c r="F13" s="24">
        <v>2.66</v>
      </c>
      <c r="G13" t="s">
        <v>35</v>
      </c>
      <c r="H13" s="32">
        <f>LN(H10)</f>
        <v>0.12269058844644844</v>
      </c>
      <c r="K13" t="s">
        <v>35</v>
      </c>
      <c r="L13" s="32">
        <f>LN(L10)</f>
        <v>0.11296340984906457</v>
      </c>
      <c r="O13" t="s">
        <v>35</v>
      </c>
      <c r="P13" s="32">
        <f>LN(P10)</f>
        <v>0.12027514803101615</v>
      </c>
      <c r="S13" t="s">
        <v>35</v>
      </c>
      <c r="T13" s="32">
        <f>LN(T10)</f>
        <v>0.12151354763460008</v>
      </c>
      <c r="W13" t="s">
        <v>35</v>
      </c>
      <c r="X13" s="32">
        <f>LN(X10)</f>
        <v>0.12260392588410052</v>
      </c>
      <c r="AA13" t="s">
        <v>35</v>
      </c>
      <c r="AB13" s="32">
        <f>LN(AB10)</f>
        <v>0.12131192168815137</v>
      </c>
      <c r="AE13" t="s">
        <v>35</v>
      </c>
      <c r="AF13" s="32">
        <f>LN(AF10)</f>
        <v>0.12132783377329291</v>
      </c>
      <c r="AI13" t="s">
        <v>35</v>
      </c>
      <c r="AJ13" s="32">
        <f>LN(AJ10)</f>
        <v>0.1213806986910116</v>
      </c>
      <c r="AM13" t="s">
        <v>35</v>
      </c>
      <c r="AN13" s="32">
        <f>LN(AN10)</f>
        <v>0.1210748030315411</v>
      </c>
      <c r="AQ13" t="s">
        <v>35</v>
      </c>
      <c r="AR13" s="32">
        <f>LN(AR10)</f>
        <v>0.12033013092790776</v>
      </c>
      <c r="AU13" t="s">
        <v>35</v>
      </c>
      <c r="AV13" s="32">
        <f>LN(AV10)</f>
        <v>0.13664331635797758</v>
      </c>
      <c r="AY13" t="s">
        <v>35</v>
      </c>
      <c r="AZ13" s="32">
        <f>LN(AZ10)</f>
        <v>0.12192927982274415</v>
      </c>
    </row>
    <row r="14" spans="1:56" x14ac:dyDescent="0.25">
      <c r="A14" t="s">
        <v>48</v>
      </c>
      <c r="B14" s="22">
        <f>AVERAGE(B2:B13)</f>
        <v>0.1413360691409514</v>
      </c>
      <c r="C14" s="22">
        <f>AVERAGE(C2:C13)</f>
        <v>0.95796355207908002</v>
      </c>
      <c r="D14" s="22">
        <f>AVERAGE(D2:D13)</f>
        <v>223.37442276717081</v>
      </c>
      <c r="E14" s="22">
        <f>AVERAGE(E2:E13)</f>
        <v>1986.3333333333333</v>
      </c>
      <c r="F14" s="22">
        <f>AVERAGE(F2:F13)</f>
        <v>0.484875</v>
      </c>
      <c r="G14" t="s">
        <v>36</v>
      </c>
      <c r="H14" s="32">
        <f>H12-H11</f>
        <v>1.8381712145796925E-2</v>
      </c>
      <c r="K14" t="s">
        <v>36</v>
      </c>
      <c r="L14" s="32">
        <f>L12-L11</f>
        <v>2.239799602266887E-2</v>
      </c>
      <c r="O14" t="s">
        <v>36</v>
      </c>
      <c r="P14" s="32">
        <f>P12-P11</f>
        <v>2.144289155964535E-2</v>
      </c>
      <c r="S14" t="s">
        <v>36</v>
      </c>
      <c r="T14" s="32">
        <f>T12-T11</f>
        <v>2.0441183668556767E-2</v>
      </c>
      <c r="W14" t="s">
        <v>36</v>
      </c>
      <c r="X14" s="32">
        <f>X12-X11</f>
        <v>1.9669251519523201E-2</v>
      </c>
      <c r="AA14" t="s">
        <v>36</v>
      </c>
      <c r="AB14" s="32">
        <f>AB12-AB11</f>
        <v>1.9239007171373113E-2</v>
      </c>
      <c r="AE14" t="s">
        <v>36</v>
      </c>
      <c r="AF14" s="32">
        <f>AF12-AF11</f>
        <v>1.9673279261815224E-2</v>
      </c>
      <c r="AI14" t="s">
        <v>36</v>
      </c>
      <c r="AJ14" s="32">
        <f>AJ12-AJ11</f>
        <v>1.9721154738224056E-2</v>
      </c>
      <c r="AM14" t="s">
        <v>36</v>
      </c>
      <c r="AN14" s="32">
        <f>AN12-AN11</f>
        <v>1.8754356628827351E-2</v>
      </c>
      <c r="AQ14" t="s">
        <v>36</v>
      </c>
      <c r="AR14" s="32">
        <f>AR12-AR11</f>
        <v>1.8445018362521881E-2</v>
      </c>
      <c r="AU14" t="s">
        <v>36</v>
      </c>
      <c r="AV14" s="32">
        <f>AV12-AV11</f>
        <v>1.3099847281013516E-2</v>
      </c>
      <c r="AY14" t="s">
        <v>36</v>
      </c>
      <c r="AZ14" s="32">
        <f>AZ12-AZ11</f>
        <v>2.1036493019644831E-2</v>
      </c>
    </row>
    <row r="15" spans="1:56" x14ac:dyDescent="0.25">
      <c r="A15" t="s">
        <v>49</v>
      </c>
      <c r="B15" s="22">
        <f>STDEV(B2:B13)</f>
        <v>3.5883568722857883E-3</v>
      </c>
      <c r="C15" s="22">
        <f>STDEV(C2:C13)</f>
        <v>9.4694590226040952E-3</v>
      </c>
      <c r="D15" s="22">
        <f>STDEV(D2:D13)</f>
        <v>94.637380269471251</v>
      </c>
      <c r="E15" s="22">
        <f>STDEV(E2:E13)</f>
        <v>14.246743381197579</v>
      </c>
      <c r="F15" s="22">
        <f>STDEV(F2:F13)</f>
        <v>0.77433379103353328</v>
      </c>
      <c r="G15" t="s">
        <v>37</v>
      </c>
      <c r="H15" s="32">
        <f>H11-H13</f>
        <v>1.8725936799469642E-2</v>
      </c>
      <c r="K15" t="s">
        <v>37</v>
      </c>
      <c r="L15" s="32">
        <f>L11-L13</f>
        <v>2.2911182543348188E-2</v>
      </c>
      <c r="O15" t="s">
        <v>37</v>
      </c>
      <c r="P15" s="32">
        <f>P11-P13</f>
        <v>2.1912783396495147E-2</v>
      </c>
      <c r="S15" t="s">
        <v>37</v>
      </c>
      <c r="T15" s="32">
        <f>T11-T13</f>
        <v>2.0867760557998702E-2</v>
      </c>
      <c r="W15" t="s">
        <v>37</v>
      </c>
      <c r="X15" s="32">
        <f>X11-X13</f>
        <v>2.0063906522067909E-2</v>
      </c>
      <c r="AA15" t="s">
        <v>37</v>
      </c>
      <c r="AB15" s="32">
        <f>AB11-AB13</f>
        <v>1.9616419475750366E-2</v>
      </c>
      <c r="AE15" t="s">
        <v>37</v>
      </c>
      <c r="AF15" s="32">
        <f>AF11-AF13</f>
        <v>2.0068097538379945E-2</v>
      </c>
      <c r="AI15" t="s">
        <v>37</v>
      </c>
      <c r="AJ15" s="32">
        <f>AJ11-AJ13</f>
        <v>2.0117916398146515E-2</v>
      </c>
      <c r="AM15" t="s">
        <v>37</v>
      </c>
      <c r="AN15" s="32">
        <f>AN11-AN13</f>
        <v>1.911281590167084E-2</v>
      </c>
      <c r="AQ15" t="s">
        <v>37</v>
      </c>
      <c r="AR15" s="32">
        <f>AR11-AR13</f>
        <v>1.8791640528920878E-2</v>
      </c>
      <c r="AU15" t="s">
        <v>37</v>
      </c>
      <c r="AV15" s="32">
        <f>AV11-AV13</f>
        <v>1.327373368478138E-2</v>
      </c>
      <c r="AY15" t="s">
        <v>37</v>
      </c>
      <c r="AZ15" s="32">
        <f>AZ11-AZ13</f>
        <v>2.1488553861852583E-2</v>
      </c>
    </row>
    <row r="16" spans="1:56" x14ac:dyDescent="0.25">
      <c r="A16" t="s">
        <v>50</v>
      </c>
      <c r="B16" s="22">
        <f>MIN(B2:B13)</f>
        <v>0.13587459239241276</v>
      </c>
      <c r="C16" s="22">
        <f>MIN(C2:C13)</f>
        <v>0.94251773300034425</v>
      </c>
      <c r="D16" s="22">
        <f>MIN(D2:D13)</f>
        <v>147.57002532718286</v>
      </c>
      <c r="E16" s="22">
        <f>MIN(E2:E13)</f>
        <v>1962</v>
      </c>
      <c r="F16" s="22">
        <f>MIN(F2:F13)</f>
        <v>2.7799999999999999E-3</v>
      </c>
      <c r="G16" t="s">
        <v>38</v>
      </c>
      <c r="H16" s="33">
        <f>AVERAGE(H14:H15)</f>
        <v>1.8553824472633283E-2</v>
      </c>
      <c r="K16" t="s">
        <v>38</v>
      </c>
      <c r="L16" s="33">
        <f>AVERAGE(L14:L15)</f>
        <v>2.2654589283008529E-2</v>
      </c>
      <c r="O16" t="s">
        <v>38</v>
      </c>
      <c r="P16" s="33">
        <f>AVERAGE(P14:P15)</f>
        <v>2.1677837478070248E-2</v>
      </c>
      <c r="S16" t="s">
        <v>38</v>
      </c>
      <c r="T16" s="33">
        <f>AVERAGE(T14:T15)</f>
        <v>2.0654472113277735E-2</v>
      </c>
      <c r="W16" t="s">
        <v>38</v>
      </c>
      <c r="X16" s="33">
        <f>AVERAGE(X14:X15)</f>
        <v>1.9866579020795555E-2</v>
      </c>
      <c r="AA16" t="s">
        <v>38</v>
      </c>
      <c r="AB16" s="33">
        <f>AVERAGE(AB14:AB15)</f>
        <v>1.9427713323561739E-2</v>
      </c>
      <c r="AE16" t="s">
        <v>38</v>
      </c>
      <c r="AF16" s="33">
        <f>AVERAGE(AF14:AF15)</f>
        <v>1.9870688400097584E-2</v>
      </c>
      <c r="AI16" t="s">
        <v>38</v>
      </c>
      <c r="AJ16" s="33">
        <f>AVERAGE(AJ14:AJ15)</f>
        <v>1.9919535568185286E-2</v>
      </c>
      <c r="AM16" t="s">
        <v>38</v>
      </c>
      <c r="AN16" s="33">
        <f>AVERAGE(AN14:AN15)</f>
        <v>1.8933586265249096E-2</v>
      </c>
      <c r="AQ16" t="s">
        <v>38</v>
      </c>
      <c r="AR16" s="33">
        <f>AVERAGE(AR14:AR15)</f>
        <v>1.8618329445721379E-2</v>
      </c>
      <c r="AU16" t="s">
        <v>38</v>
      </c>
      <c r="AV16" s="33">
        <f>AVERAGE(AV14:AV15)</f>
        <v>1.3186790482897448E-2</v>
      </c>
      <c r="AY16" t="s">
        <v>38</v>
      </c>
      <c r="AZ16" s="33">
        <f>AVERAGE(AZ14:AZ15)</f>
        <v>2.1262523440748707E-2</v>
      </c>
    </row>
    <row r="17" spans="1:52" x14ac:dyDescent="0.25">
      <c r="A17" t="s">
        <v>51</v>
      </c>
      <c r="B17" s="22">
        <f>MAX(B2:B13)</f>
        <v>0.14991705004275896</v>
      </c>
      <c r="C17" s="22">
        <f>MAX(C2:C13)</f>
        <v>0.98283823167870588</v>
      </c>
      <c r="D17" s="22">
        <f>MAX(D2:D13)</f>
        <v>515.42148335220543</v>
      </c>
      <c r="E17" s="22">
        <f>MAX(E2:E13)</f>
        <v>2005</v>
      </c>
      <c r="F17" s="22">
        <f>MAX(F2:F13)</f>
        <v>2.66</v>
      </c>
      <c r="G17" t="s">
        <v>39</v>
      </c>
      <c r="H17">
        <f>TINV(0.3173,H5)</f>
        <v>1.052586480618851</v>
      </c>
      <c r="K17" t="s">
        <v>39</v>
      </c>
      <c r="L17">
        <f>TINV(0.3173,L5)</f>
        <v>1.0587520159773673</v>
      </c>
      <c r="O17" t="s">
        <v>39</v>
      </c>
      <c r="P17">
        <f>TINV(0.3173,P5)</f>
        <v>1.0587520159773673</v>
      </c>
      <c r="S17" t="s">
        <v>39</v>
      </c>
      <c r="T17">
        <f>TINV(0.3173,T5)</f>
        <v>1.0587520159773673</v>
      </c>
      <c r="W17" t="s">
        <v>39</v>
      </c>
      <c r="X17">
        <f>TINV(0.3173,X5)</f>
        <v>1.0587520159773673</v>
      </c>
      <c r="AA17" t="s">
        <v>39</v>
      </c>
      <c r="AB17">
        <f>TINV(0.3173,AB5)</f>
        <v>1.0587520159773673</v>
      </c>
      <c r="AE17" t="s">
        <v>39</v>
      </c>
      <c r="AF17">
        <f>TINV(0.3173,AF5)</f>
        <v>1.0587520159773673</v>
      </c>
      <c r="AI17" t="s">
        <v>39</v>
      </c>
      <c r="AJ17">
        <f>TINV(0.3173,AJ5)</f>
        <v>1.0587520159773673</v>
      </c>
      <c r="AM17" t="s">
        <v>39</v>
      </c>
      <c r="AN17">
        <f>TINV(0.3173,AN5)</f>
        <v>1.0587520159773673</v>
      </c>
      <c r="AQ17" t="s">
        <v>39</v>
      </c>
      <c r="AR17">
        <f>TINV(0.3173,AR5)</f>
        <v>1.0587520159773673</v>
      </c>
      <c r="AU17" t="s">
        <v>39</v>
      </c>
      <c r="AV17">
        <f>TINV(0.3173,AV5)</f>
        <v>1.0587520159773673</v>
      </c>
      <c r="AY17" t="s">
        <v>39</v>
      </c>
      <c r="AZ17">
        <f>TINV(0.3173,AZ5)</f>
        <v>1.0587520159773673</v>
      </c>
    </row>
    <row r="18" spans="1:52" x14ac:dyDescent="0.25">
      <c r="A18" t="s">
        <v>52</v>
      </c>
      <c r="B18" s="22">
        <f>ABS(B17-B16)</f>
        <v>1.4042457650346202E-2</v>
      </c>
      <c r="C18" s="22">
        <f>ABS(C17-C16)</f>
        <v>4.0320498678361627E-2</v>
      </c>
      <c r="D18" s="22">
        <f>ABS(D17-D16)</f>
        <v>367.85145802502257</v>
      </c>
      <c r="E18" s="22">
        <f>ABS(E17-E16)</f>
        <v>43</v>
      </c>
      <c r="F18" s="22">
        <f>ABS(F17-F16)</f>
        <v>2.6572200000000001</v>
      </c>
      <c r="G18" t="s">
        <v>40</v>
      </c>
      <c r="H18">
        <f>H17*G3</f>
        <v>9.8496831964878327E-3</v>
      </c>
      <c r="K18" t="s">
        <v>40</v>
      </c>
      <c r="L18">
        <f>L17*K3</f>
        <v>1.1842228280396473E-2</v>
      </c>
      <c r="O18" t="s">
        <v>40</v>
      </c>
      <c r="P18">
        <f>P17*O3</f>
        <v>1.140358245275112E-2</v>
      </c>
      <c r="S18" t="s">
        <v>40</v>
      </c>
      <c r="T18">
        <f>T17*S3</f>
        <v>1.0867501364159411E-2</v>
      </c>
      <c r="W18" t="s">
        <v>40</v>
      </c>
      <c r="X18">
        <f>X17*W3</f>
        <v>1.045605236216068E-2</v>
      </c>
      <c r="AA18" t="s">
        <v>40</v>
      </c>
      <c r="AB18">
        <f>AB17*AA3</f>
        <v>1.0207359043877363E-2</v>
      </c>
      <c r="AE18" t="s">
        <v>40</v>
      </c>
      <c r="AF18">
        <f>AF17*AE3</f>
        <v>1.044492125665368E-2</v>
      </c>
      <c r="AI18" t="s">
        <v>40</v>
      </c>
      <c r="AJ18">
        <f>AJ17*AI3</f>
        <v>1.0471665942312481E-2</v>
      </c>
      <c r="AM18" t="s">
        <v>40</v>
      </c>
      <c r="AN18">
        <f>AN17*AM3</f>
        <v>9.9404407197929475E-3</v>
      </c>
      <c r="AQ18" t="s">
        <v>40</v>
      </c>
      <c r="AR18">
        <f>AR17*AQ3</f>
        <v>9.764551258797086E-3</v>
      </c>
      <c r="AU18" t="s">
        <v>40</v>
      </c>
      <c r="AV18">
        <f>AV17*AU3</f>
        <v>6.9913979032013478E-3</v>
      </c>
      <c r="AY18" t="s">
        <v>40</v>
      </c>
      <c r="AZ18">
        <f>AZ17*AY3</f>
        <v>1.1198938955802283E-2</v>
      </c>
    </row>
    <row r="19" spans="1:52" x14ac:dyDescent="0.25">
      <c r="A19" t="s">
        <v>53</v>
      </c>
      <c r="B19" s="22">
        <f>COUNT(B2:B13)</f>
        <v>12</v>
      </c>
      <c r="G19" t="s">
        <v>41</v>
      </c>
      <c r="H19">
        <f>G2+H18</f>
        <v>1.161754028511979</v>
      </c>
      <c r="K19" t="s">
        <v>41</v>
      </c>
      <c r="L19">
        <f>K2+L18</f>
        <v>1.1573804536586585</v>
      </c>
      <c r="O19" t="s">
        <v>41</v>
      </c>
      <c r="P19">
        <f>O2+P18</f>
        <v>1.1641968567193857</v>
      </c>
      <c r="S19" t="s">
        <v>41</v>
      </c>
      <c r="T19">
        <f>S2+T18</f>
        <v>1.163883720620482</v>
      </c>
      <c r="W19" t="s">
        <v>41</v>
      </c>
      <c r="X19">
        <f>W2+X18</f>
        <v>1.163802686017541</v>
      </c>
      <c r="AA19" t="s">
        <v>41</v>
      </c>
      <c r="AB19">
        <f>AA2+AB18</f>
        <v>1.1615495002346978</v>
      </c>
      <c r="AE19" t="s">
        <v>41</v>
      </c>
      <c r="AF19">
        <f>AE2+AF18</f>
        <v>1.1623255445740661</v>
      </c>
      <c r="AI19" t="s">
        <v>41</v>
      </c>
      <c r="AJ19">
        <f>AI2+AJ18</f>
        <v>1.1624705747862376</v>
      </c>
      <c r="AM19" t="s">
        <v>41</v>
      </c>
      <c r="AN19">
        <f>AM2+AN18</f>
        <v>1.1604300729666455</v>
      </c>
      <c r="AQ19" t="s">
        <v>41</v>
      </c>
      <c r="AR19">
        <f>AQ2+AR18</f>
        <v>1.1590285902982538</v>
      </c>
      <c r="AU19" t="s">
        <v>41</v>
      </c>
      <c r="AV19">
        <f>AU2+AV18</f>
        <v>1.1687292705277321</v>
      </c>
      <c r="AY19" t="s">
        <v>41</v>
      </c>
      <c r="AZ19">
        <f>AY2+AZ18</f>
        <v>1.165410908521852</v>
      </c>
    </row>
    <row r="20" spans="1:52" x14ac:dyDescent="0.25">
      <c r="G20" t="s">
        <v>42</v>
      </c>
      <c r="H20">
        <f>G2-H18</f>
        <v>1.1420546621190033</v>
      </c>
      <c r="K20" t="s">
        <v>42</v>
      </c>
      <c r="L20">
        <f>K2-L18</f>
        <v>1.1336959970978655</v>
      </c>
      <c r="O20" t="s">
        <v>42</v>
      </c>
      <c r="P20">
        <f>O2-P18</f>
        <v>1.1413896918138833</v>
      </c>
      <c r="S20" t="s">
        <v>42</v>
      </c>
      <c r="T20">
        <f>S2-T18</f>
        <v>1.142148717892163</v>
      </c>
      <c r="W20" t="s">
        <v>42</v>
      </c>
      <c r="X20">
        <f>W2-X18</f>
        <v>1.1428905812932197</v>
      </c>
      <c r="AA20" t="s">
        <v>42</v>
      </c>
      <c r="AB20">
        <f>AA2-AB18</f>
        <v>1.1411347821469431</v>
      </c>
      <c r="AE20" t="s">
        <v>42</v>
      </c>
      <c r="AF20">
        <f>AE2-AF18</f>
        <v>1.1414357020607586</v>
      </c>
      <c r="AI20" t="s">
        <v>42</v>
      </c>
      <c r="AJ20">
        <f>AI2-AJ18</f>
        <v>1.1415272429016126</v>
      </c>
      <c r="AM20" t="s">
        <v>42</v>
      </c>
      <c r="AN20">
        <f>AM2-AN18</f>
        <v>1.1405491915270596</v>
      </c>
      <c r="AQ20" t="s">
        <v>42</v>
      </c>
      <c r="AR20">
        <f>AQ2-AR18</f>
        <v>1.1394994877806595</v>
      </c>
      <c r="AU20" t="s">
        <v>42</v>
      </c>
      <c r="AV20">
        <f>AU2-AV18</f>
        <v>1.1547464747213296</v>
      </c>
      <c r="AY20" t="s">
        <v>42</v>
      </c>
      <c r="AZ20">
        <f>AY2-AZ18</f>
        <v>1.1430130306102475</v>
      </c>
    </row>
    <row r="21" spans="1:52" x14ac:dyDescent="0.25">
      <c r="G21" t="s">
        <v>33</v>
      </c>
      <c r="H21" s="32">
        <f>LN(G2)</f>
        <v>0.14141652524591808</v>
      </c>
      <c r="K21" t="s">
        <v>33</v>
      </c>
      <c r="L21" s="32">
        <f>LN(K2)</f>
        <v>0.13587459239241276</v>
      </c>
      <c r="O21" t="s">
        <v>33</v>
      </c>
      <c r="P21" s="32">
        <f>LN(O2)</f>
        <v>0.14218793142751129</v>
      </c>
      <c r="S21" t="s">
        <v>33</v>
      </c>
      <c r="T21" s="32">
        <f>LN(S2)</f>
        <v>0.14238130819259878</v>
      </c>
      <c r="W21" t="s">
        <v>33</v>
      </c>
      <c r="X21" s="32">
        <f>LN(W2)</f>
        <v>0.14266783240616843</v>
      </c>
      <c r="AA21" t="s">
        <v>33</v>
      </c>
      <c r="AB21" s="32">
        <f>LN(AA2)</f>
        <v>0.14092834116390174</v>
      </c>
      <c r="AE21" t="s">
        <v>33</v>
      </c>
      <c r="AF21" s="32">
        <f>LN(AE2)</f>
        <v>0.14139593131167286</v>
      </c>
      <c r="AI21" t="s">
        <v>33</v>
      </c>
      <c r="AJ21" s="32">
        <f>LN(AI2)</f>
        <v>0.14149861508915812</v>
      </c>
      <c r="AM21" t="s">
        <v>33</v>
      </c>
      <c r="AN21" s="32">
        <f>LN(AM2)</f>
        <v>0.14018761893321194</v>
      </c>
      <c r="AQ21" t="s">
        <v>33</v>
      </c>
      <c r="AR21" s="32">
        <f>LN(AQ2)</f>
        <v>0.13912177145682864</v>
      </c>
      <c r="AU21" t="s">
        <v>33</v>
      </c>
      <c r="AV21" s="32">
        <f>LN(AU2)</f>
        <v>0.14991705004275896</v>
      </c>
      <c r="AY21" t="s">
        <v>33</v>
      </c>
      <c r="AZ21" s="32">
        <f>LN(AY2)</f>
        <v>0.14341783368459673</v>
      </c>
    </row>
    <row r="22" spans="1:52" x14ac:dyDescent="0.25">
      <c r="G22" t="s">
        <v>43</v>
      </c>
      <c r="H22" s="32">
        <f>LN(H19)</f>
        <v>0.14993095660076369</v>
      </c>
      <c r="K22" t="s">
        <v>43</v>
      </c>
      <c r="L22" s="32">
        <f>LN(L19)</f>
        <v>0.14615922186799177</v>
      </c>
      <c r="O22" t="s">
        <v>43</v>
      </c>
      <c r="P22" s="32">
        <f>LN(P19)</f>
        <v>0.15203145590286307</v>
      </c>
      <c r="S22" t="s">
        <v>43</v>
      </c>
      <c r="T22" s="32">
        <f>LN(T19)</f>
        <v>0.15176244794511456</v>
      </c>
      <c r="W22" t="s">
        <v>43</v>
      </c>
      <c r="X22" s="32">
        <f>LN(X19)</f>
        <v>0.15169282120953489</v>
      </c>
      <c r="AA22" t="s">
        <v>43</v>
      </c>
      <c r="AB22" s="32">
        <f>LN(AB19)</f>
        <v>0.14975488982749982</v>
      </c>
      <c r="AE22" t="s">
        <v>43</v>
      </c>
      <c r="AF22" s="32">
        <f>LN(AF19)</f>
        <v>0.15042277803426868</v>
      </c>
      <c r="AI22" t="s">
        <v>43</v>
      </c>
      <c r="AJ22" s="32">
        <f>LN(AJ19)</f>
        <v>0.15054754614718133</v>
      </c>
      <c r="AM22" t="s">
        <v>43</v>
      </c>
      <c r="AN22" s="32">
        <f>LN(AN19)</f>
        <v>0.14879068896397968</v>
      </c>
      <c r="AQ22" t="s">
        <v>43</v>
      </c>
      <c r="AR22" s="32">
        <f>LN(AR19)</f>
        <v>0.14758223212778357</v>
      </c>
      <c r="AU22" t="s">
        <v>43</v>
      </c>
      <c r="AV22" s="32">
        <f>LN(AV19)</f>
        <v>0.15591706501660685</v>
      </c>
      <c r="AY22" t="s">
        <v>43</v>
      </c>
      <c r="AZ22" s="32">
        <f>LN(AZ19)</f>
        <v>0.15307373600725438</v>
      </c>
    </row>
    <row r="23" spans="1:52" x14ac:dyDescent="0.25">
      <c r="G23" t="s">
        <v>44</v>
      </c>
      <c r="H23" s="32">
        <f>LN(H20)</f>
        <v>0.13282897534138149</v>
      </c>
      <c r="K23" t="s">
        <v>44</v>
      </c>
      <c r="L23" s="32">
        <f>LN(L20)</f>
        <v>0.12548308920503831</v>
      </c>
      <c r="O23" t="s">
        <v>44</v>
      </c>
      <c r="P23" s="32">
        <f>LN(P20)</f>
        <v>0.13224654790208576</v>
      </c>
      <c r="S23" t="s">
        <v>44</v>
      </c>
      <c r="T23" s="32">
        <f>LN(T20)</f>
        <v>0.13291132858018317</v>
      </c>
      <c r="W23" t="s">
        <v>44</v>
      </c>
      <c r="X23" s="32">
        <f>LN(X20)</f>
        <v>0.13356065082806448</v>
      </c>
      <c r="AA23" t="s">
        <v>44</v>
      </c>
      <c r="AB23" s="32">
        <f>LN(AB20)</f>
        <v>0.13202319023744033</v>
      </c>
      <c r="AE23" t="s">
        <v>44</v>
      </c>
      <c r="AF23" s="32">
        <f>LN(AF20)</f>
        <v>0.13228685781541072</v>
      </c>
      <c r="AI23" t="s">
        <v>44</v>
      </c>
      <c r="AJ23" s="32">
        <f>LN(AJ20)</f>
        <v>0.13236705258257067</v>
      </c>
      <c r="AM23" t="s">
        <v>44</v>
      </c>
      <c r="AN23" s="32">
        <f>LN(AN20)</f>
        <v>0.13150989335715599</v>
      </c>
      <c r="AQ23" t="s">
        <v>44</v>
      </c>
      <c r="AR23" s="32">
        <f>LN(AR20)</f>
        <v>0.13058912019113531</v>
      </c>
      <c r="AU23" t="s">
        <v>44</v>
      </c>
      <c r="AV23" s="32">
        <f>LN(AV20)</f>
        <v>0.14388081747380269</v>
      </c>
      <c r="AY23" t="s">
        <v>44</v>
      </c>
      <c r="AZ23" s="32">
        <f>LN(AZ20)</f>
        <v>0.1336677851066117</v>
      </c>
    </row>
    <row r="24" spans="1:52" x14ac:dyDescent="0.25">
      <c r="G24" t="s">
        <v>45</v>
      </c>
      <c r="H24" s="32">
        <f>H22-H21</f>
        <v>8.5144313548456141E-3</v>
      </c>
      <c r="K24" t="s">
        <v>45</v>
      </c>
      <c r="L24" s="32">
        <f>L22-L21</f>
        <v>1.028462947557901E-2</v>
      </c>
      <c r="O24" t="s">
        <v>45</v>
      </c>
      <c r="P24" s="32">
        <f>P22-P21</f>
        <v>9.8435244753517781E-3</v>
      </c>
      <c r="S24" t="s">
        <v>45</v>
      </c>
      <c r="T24" s="32">
        <f>T22-T21</f>
        <v>9.3811397525157825E-3</v>
      </c>
      <c r="W24" t="s">
        <v>45</v>
      </c>
      <c r="X24" s="32">
        <f>X22-X21</f>
        <v>9.0249888033664682E-3</v>
      </c>
      <c r="AA24" t="s">
        <v>45</v>
      </c>
      <c r="AB24" s="32">
        <f>AB22-AB21</f>
        <v>8.8265486635980828E-3</v>
      </c>
      <c r="AE24" t="s">
        <v>45</v>
      </c>
      <c r="AF24" s="32">
        <f>AF22-AF21</f>
        <v>9.0268467225958215E-3</v>
      </c>
      <c r="AI24" t="s">
        <v>45</v>
      </c>
      <c r="AJ24" s="32">
        <f>AJ22-AJ21</f>
        <v>9.0489310580232074E-3</v>
      </c>
      <c r="AM24" t="s">
        <v>45</v>
      </c>
      <c r="AN24" s="32">
        <f>AN22-AN21</f>
        <v>8.6030700307677399E-3</v>
      </c>
      <c r="AQ24" t="s">
        <v>45</v>
      </c>
      <c r="AR24" s="32">
        <f>AR22-AR21</f>
        <v>8.4604606709549335E-3</v>
      </c>
      <c r="AU24" t="s">
        <v>45</v>
      </c>
      <c r="AV24" s="32">
        <f>AV22-AV21</f>
        <v>6.0000149738478892E-3</v>
      </c>
      <c r="AY24" t="s">
        <v>45</v>
      </c>
      <c r="AZ24" s="32">
        <f>AZ22-AZ21</f>
        <v>9.6559023226576446E-3</v>
      </c>
    </row>
    <row r="25" spans="1:52" x14ac:dyDescent="0.25">
      <c r="G25" t="s">
        <v>46</v>
      </c>
      <c r="H25" s="32">
        <f>H21-H23</f>
        <v>8.5875499045365844E-3</v>
      </c>
      <c r="K25" t="s">
        <v>46</v>
      </c>
      <c r="L25" s="32">
        <f>L21-L23</f>
        <v>1.0391503187374446E-2</v>
      </c>
      <c r="O25" t="s">
        <v>46</v>
      </c>
      <c r="P25" s="32">
        <f>P21-P23</f>
        <v>9.9413835254255345E-3</v>
      </c>
      <c r="S25" t="s">
        <v>46</v>
      </c>
      <c r="T25" s="32">
        <f>T21-T23</f>
        <v>9.4699796124156077E-3</v>
      </c>
      <c r="W25" t="s">
        <v>46</v>
      </c>
      <c r="X25" s="32">
        <f>X21-X23</f>
        <v>9.1071815781039456E-3</v>
      </c>
      <c r="AA25" t="s">
        <v>46</v>
      </c>
      <c r="AB25" s="32">
        <f>AB21-AB23</f>
        <v>8.9051509264614082E-3</v>
      </c>
      <c r="AE25" t="s">
        <v>46</v>
      </c>
      <c r="AF25" s="32">
        <f>AF21-AF23</f>
        <v>9.1090734962621378E-3</v>
      </c>
      <c r="AI25" t="s">
        <v>46</v>
      </c>
      <c r="AJ25" s="32">
        <f>AJ21-AJ23</f>
        <v>9.1315625065874484E-3</v>
      </c>
      <c r="AM25" t="s">
        <v>46</v>
      </c>
      <c r="AN25" s="32">
        <f>AN21-AN23</f>
        <v>8.6777255760559502E-3</v>
      </c>
      <c r="AQ25" t="s">
        <v>46</v>
      </c>
      <c r="AR25" s="32">
        <f>AR21-AR23</f>
        <v>8.5326512656933307E-3</v>
      </c>
      <c r="AU25" t="s">
        <v>46</v>
      </c>
      <c r="AV25" s="32">
        <f>AV21-AV23</f>
        <v>6.0362325689562735E-3</v>
      </c>
      <c r="AY25" t="s">
        <v>46</v>
      </c>
      <c r="AZ25" s="32">
        <f>AZ21-AZ23</f>
        <v>9.7500485779850321E-3</v>
      </c>
    </row>
    <row r="26" spans="1:52" x14ac:dyDescent="0.25">
      <c r="G26" t="s">
        <v>47</v>
      </c>
      <c r="H26" s="33">
        <f>AVERAGE(H24:H25)</f>
        <v>8.5509906296910992E-3</v>
      </c>
      <c r="K26" t="s">
        <v>47</v>
      </c>
      <c r="L26" s="33">
        <f>AVERAGE(L24:L25)</f>
        <v>1.0338066331476728E-2</v>
      </c>
      <c r="O26" t="s">
        <v>47</v>
      </c>
      <c r="P26" s="33">
        <f>AVERAGE(P24:P25)</f>
        <v>9.8924540003886563E-3</v>
      </c>
      <c r="S26" t="s">
        <v>47</v>
      </c>
      <c r="T26" s="33">
        <f>AVERAGE(T24:T25)</f>
        <v>9.4255596824656951E-3</v>
      </c>
      <c r="W26" t="s">
        <v>47</v>
      </c>
      <c r="X26" s="33">
        <f>AVERAGE(X24:X25)</f>
        <v>9.0660851907352069E-3</v>
      </c>
      <c r="AA26" t="s">
        <v>47</v>
      </c>
      <c r="AB26" s="33">
        <f>AVERAGE(AB24:AB25)</f>
        <v>8.8658497950297455E-3</v>
      </c>
      <c r="AE26" t="s">
        <v>47</v>
      </c>
      <c r="AF26" s="33">
        <f>AVERAGE(AF24:AF25)</f>
        <v>9.0679601094289797E-3</v>
      </c>
      <c r="AI26" t="s">
        <v>47</v>
      </c>
      <c r="AJ26" s="33">
        <f>AVERAGE(AJ24:AJ25)</f>
        <v>9.0902467823053279E-3</v>
      </c>
      <c r="AM26" t="s">
        <v>47</v>
      </c>
      <c r="AN26" s="33">
        <f>AVERAGE(AN24:AN25)</f>
        <v>8.640397803411845E-3</v>
      </c>
      <c r="AQ26" t="s">
        <v>47</v>
      </c>
      <c r="AR26" s="33">
        <f>AVERAGE(AR24:AR25)</f>
        <v>8.4965559683241321E-3</v>
      </c>
      <c r="AU26" t="s">
        <v>47</v>
      </c>
      <c r="AV26" s="33">
        <f>AVERAGE(AV24:AV25)</f>
        <v>6.0181237714020813E-3</v>
      </c>
      <c r="AY26" t="s">
        <v>47</v>
      </c>
      <c r="AZ26" s="33">
        <f>AVERAGE(AZ24:AZ25)</f>
        <v>9.7029754503213383E-3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15" sqref="J15"/>
    </sheetView>
  </sheetViews>
  <sheetFormatPr defaultColWidth="8.85546875" defaultRowHeight="15" x14ac:dyDescent="0.25"/>
  <sheetData>
    <row r="1" spans="1:12" x14ac:dyDescent="0.25">
      <c r="A1" s="24" t="s">
        <v>23</v>
      </c>
      <c r="B1" s="24" t="s">
        <v>10</v>
      </c>
      <c r="G1" s="22"/>
      <c r="H1" s="22"/>
      <c r="I1" s="22"/>
      <c r="J1" s="22"/>
      <c r="K1" s="22"/>
      <c r="L1" s="22"/>
    </row>
    <row r="2" spans="1:12" x14ac:dyDescent="0.25">
      <c r="A2" s="24">
        <v>1962</v>
      </c>
      <c r="B2" s="26">
        <v>2.7799999999999999E-3</v>
      </c>
    </row>
    <row r="3" spans="1:12" x14ac:dyDescent="0.25">
      <c r="A3" s="24">
        <v>1968</v>
      </c>
      <c r="B3" s="26">
        <v>9.7199999999999995E-3</v>
      </c>
    </row>
    <row r="4" spans="1:12" x14ac:dyDescent="0.25">
      <c r="A4" s="24">
        <v>1973</v>
      </c>
      <c r="B4" s="26">
        <v>2.1000000000000001E-2</v>
      </c>
    </row>
    <row r="5" spans="1:12" x14ac:dyDescent="0.25">
      <c r="A5" s="24">
        <v>1977</v>
      </c>
      <c r="B5" s="26">
        <v>4.2000000000000003E-2</v>
      </c>
    </row>
    <row r="6" spans="1:12" x14ac:dyDescent="0.25">
      <c r="A6" s="24">
        <v>1983</v>
      </c>
      <c r="B6" s="26">
        <v>5.6000000000000001E-2</v>
      </c>
    </row>
    <row r="7" spans="1:12" x14ac:dyDescent="0.25">
      <c r="A7" s="24">
        <v>1985</v>
      </c>
      <c r="B7" s="26">
        <v>9.7000000000000003E-2</v>
      </c>
    </row>
    <row r="8" spans="1:12" x14ac:dyDescent="0.25">
      <c r="A8" s="24">
        <v>1990</v>
      </c>
      <c r="B8" s="26">
        <v>0.19400000000000001</v>
      </c>
    </row>
    <row r="9" spans="1:12" x14ac:dyDescent="0.25">
      <c r="A9" s="24">
        <v>1992</v>
      </c>
      <c r="B9" s="26">
        <v>0.41699999999999998</v>
      </c>
    </row>
    <row r="10" spans="1:12" x14ac:dyDescent="0.25">
      <c r="A10" s="24">
        <v>1995</v>
      </c>
      <c r="B10" s="26">
        <v>0.69399999999999995</v>
      </c>
    </row>
    <row r="11" spans="1:12" x14ac:dyDescent="0.25">
      <c r="A11" s="24">
        <v>2002</v>
      </c>
      <c r="B11" s="26">
        <v>0.41699999999999998</v>
      </c>
    </row>
    <row r="12" spans="1:12" x14ac:dyDescent="0.25">
      <c r="A12" s="24">
        <v>2004</v>
      </c>
      <c r="B12" s="26">
        <v>1.208</v>
      </c>
    </row>
    <row r="13" spans="1:12" x14ac:dyDescent="0.25">
      <c r="A13" s="24">
        <v>2005</v>
      </c>
      <c r="B13" s="26">
        <v>2.66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44"/>
  <sheetViews>
    <sheetView workbookViewId="0">
      <selection activeCell="G13" sqref="G13"/>
    </sheetView>
  </sheetViews>
  <sheetFormatPr defaultColWidth="8.85546875" defaultRowHeight="15" x14ac:dyDescent="0.25"/>
  <sheetData>
    <row r="7" spans="1:12" x14ac:dyDescent="0.25">
      <c r="A7" s="16" t="s">
        <v>24</v>
      </c>
      <c r="B7" s="25" t="s">
        <v>25</v>
      </c>
      <c r="G7" s="22" t="s">
        <v>13</v>
      </c>
      <c r="H7" s="22" t="s">
        <v>14</v>
      </c>
      <c r="I7" s="22" t="s">
        <v>15</v>
      </c>
      <c r="J7" s="22" t="s">
        <v>16</v>
      </c>
      <c r="K7" s="22" t="s">
        <v>17</v>
      </c>
      <c r="L7" s="22" t="s">
        <v>18</v>
      </c>
    </row>
    <row r="8" spans="1:12" x14ac:dyDescent="0.25">
      <c r="A8" s="15">
        <v>1962</v>
      </c>
      <c r="B8" s="18">
        <v>2.7799999999999999E-3</v>
      </c>
      <c r="G8">
        <v>1</v>
      </c>
      <c r="H8" s="23" t="s">
        <v>19</v>
      </c>
      <c r="I8" t="s">
        <v>20</v>
      </c>
      <c r="J8" t="s">
        <v>21</v>
      </c>
      <c r="K8" t="s">
        <v>22</v>
      </c>
    </row>
    <row r="9" spans="1:12" x14ac:dyDescent="0.25">
      <c r="A9" s="15">
        <v>1965</v>
      </c>
      <c r="B9" s="15"/>
    </row>
    <row r="10" spans="1:12" x14ac:dyDescent="0.25">
      <c r="A10" s="15">
        <v>1968</v>
      </c>
      <c r="B10" s="18">
        <v>9.7199999999999995E-3</v>
      </c>
    </row>
    <row r="11" spans="1:12" x14ac:dyDescent="0.25">
      <c r="A11" s="15">
        <v>1970</v>
      </c>
      <c r="B11" s="15"/>
    </row>
    <row r="12" spans="1:12" x14ac:dyDescent="0.25">
      <c r="A12" s="15">
        <v>1972</v>
      </c>
      <c r="B12" s="15"/>
    </row>
    <row r="13" spans="1:12" x14ac:dyDescent="0.25">
      <c r="A13" s="15">
        <v>1973</v>
      </c>
      <c r="B13" s="15">
        <v>2.1000000000000001E-2</v>
      </c>
    </row>
    <row r="14" spans="1:12" x14ac:dyDescent="0.25">
      <c r="A14" s="15">
        <v>1975</v>
      </c>
      <c r="B14" s="15"/>
    </row>
    <row r="15" spans="1:12" x14ac:dyDescent="0.25">
      <c r="A15" s="15">
        <v>1977</v>
      </c>
      <c r="B15" s="15">
        <v>4.2000000000000003E-2</v>
      </c>
    </row>
    <row r="16" spans="1:12" x14ac:dyDescent="0.25">
      <c r="A16" s="15">
        <v>1978</v>
      </c>
      <c r="B16" s="15"/>
    </row>
    <row r="17" spans="1:2" x14ac:dyDescent="0.25">
      <c r="A17" s="15">
        <v>1979</v>
      </c>
      <c r="B17" s="15"/>
    </row>
    <row r="18" spans="1:2" x14ac:dyDescent="0.25">
      <c r="A18" s="15">
        <v>1980</v>
      </c>
      <c r="B18" s="15"/>
    </row>
    <row r="19" spans="1:2" x14ac:dyDescent="0.25">
      <c r="A19" s="15">
        <v>1981</v>
      </c>
      <c r="B19" s="15"/>
    </row>
    <row r="20" spans="1:2" x14ac:dyDescent="0.25">
      <c r="A20" s="15">
        <v>1982</v>
      </c>
      <c r="B20" s="15"/>
    </row>
    <row r="21" spans="1:2" x14ac:dyDescent="0.25">
      <c r="A21" s="15">
        <v>1983</v>
      </c>
      <c r="B21" s="15">
        <v>5.6000000000000001E-2</v>
      </c>
    </row>
    <row r="22" spans="1:2" x14ac:dyDescent="0.25">
      <c r="A22" s="15">
        <v>1984</v>
      </c>
      <c r="B22" s="15"/>
    </row>
    <row r="23" spans="1:2" x14ac:dyDescent="0.25">
      <c r="A23" s="15">
        <v>1985</v>
      </c>
      <c r="B23" s="15">
        <v>9.7000000000000003E-2</v>
      </c>
    </row>
    <row r="24" spans="1:2" x14ac:dyDescent="0.25">
      <c r="A24" s="15">
        <v>1986</v>
      </c>
      <c r="B24" s="15"/>
    </row>
    <row r="25" spans="1:2" x14ac:dyDescent="0.25">
      <c r="A25" s="15">
        <v>1987</v>
      </c>
      <c r="B25" s="15"/>
    </row>
    <row r="26" spans="1:2" x14ac:dyDescent="0.25">
      <c r="A26" s="15">
        <v>1988</v>
      </c>
      <c r="B26" s="15"/>
    </row>
    <row r="27" spans="1:2" x14ac:dyDescent="0.25">
      <c r="A27" s="15">
        <v>1989</v>
      </c>
      <c r="B27" s="15"/>
    </row>
    <row r="28" spans="1:2" x14ac:dyDescent="0.25">
      <c r="A28" s="15">
        <v>1990</v>
      </c>
      <c r="B28" s="15">
        <v>0.19400000000000001</v>
      </c>
    </row>
    <row r="29" spans="1:2" x14ac:dyDescent="0.25">
      <c r="A29" s="15">
        <v>1991</v>
      </c>
      <c r="B29" s="15"/>
    </row>
    <row r="30" spans="1:2" x14ac:dyDescent="0.25">
      <c r="A30" s="15">
        <v>1992</v>
      </c>
      <c r="B30" s="15">
        <v>0.41699999999999998</v>
      </c>
    </row>
    <row r="31" spans="1:2" x14ac:dyDescent="0.25">
      <c r="A31" s="15">
        <v>1993</v>
      </c>
      <c r="B31" s="15"/>
    </row>
    <row r="32" spans="1:2" x14ac:dyDescent="0.25">
      <c r="A32" s="15">
        <v>1994</v>
      </c>
      <c r="B32" s="15"/>
    </row>
    <row r="33" spans="1:2" x14ac:dyDescent="0.25">
      <c r="A33" s="15">
        <v>1995</v>
      </c>
      <c r="B33" s="15">
        <v>0.69399999999999995</v>
      </c>
    </row>
    <row r="34" spans="1:2" x14ac:dyDescent="0.25">
      <c r="A34" s="15">
        <v>1996</v>
      </c>
      <c r="B34" s="15"/>
    </row>
    <row r="35" spans="1:2" x14ac:dyDescent="0.25">
      <c r="A35" s="15">
        <v>1997</v>
      </c>
      <c r="B35" s="15"/>
    </row>
    <row r="36" spans="1:2" x14ac:dyDescent="0.25">
      <c r="A36" s="15">
        <v>1998</v>
      </c>
      <c r="B36" s="15"/>
    </row>
    <row r="37" spans="1:2" x14ac:dyDescent="0.25">
      <c r="A37" s="15">
        <v>1999</v>
      </c>
      <c r="B37" s="15"/>
    </row>
    <row r="38" spans="1:2" x14ac:dyDescent="0.25">
      <c r="A38" s="15">
        <v>1999</v>
      </c>
      <c r="B38" s="15"/>
    </row>
    <row r="39" spans="1:2" x14ac:dyDescent="0.25">
      <c r="A39" s="15">
        <v>2000</v>
      </c>
      <c r="B39" s="15"/>
    </row>
    <row r="40" spans="1:2" x14ac:dyDescent="0.25">
      <c r="A40" s="15">
        <v>2001</v>
      </c>
      <c r="B40" s="15"/>
    </row>
    <row r="41" spans="1:2" x14ac:dyDescent="0.25">
      <c r="A41" s="15">
        <v>2002</v>
      </c>
      <c r="B41" s="15">
        <v>0.41699999999999998</v>
      </c>
    </row>
    <row r="42" spans="1:2" x14ac:dyDescent="0.25">
      <c r="A42" s="15">
        <v>2003</v>
      </c>
      <c r="B42" s="21"/>
    </row>
    <row r="43" spans="1:2" x14ac:dyDescent="0.25">
      <c r="A43" s="15">
        <v>2004</v>
      </c>
      <c r="B43" s="15">
        <v>1.208</v>
      </c>
    </row>
    <row r="44" spans="1:2" x14ac:dyDescent="0.25">
      <c r="A44" s="15">
        <v>2005</v>
      </c>
      <c r="B44" s="15">
        <v>2.66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O14" sqref="O14"/>
    </sheetView>
  </sheetViews>
  <sheetFormatPr defaultColWidth="8.85546875" defaultRowHeight="15" x14ac:dyDescent="0.25"/>
  <sheetData>
    <row r="1" spans="1:11" x14ac:dyDescent="0.25">
      <c r="J1" s="1" t="s">
        <v>0</v>
      </c>
      <c r="K1" s="2">
        <v>1960</v>
      </c>
    </row>
    <row r="2" spans="1:11" ht="30" x14ac:dyDescent="0.25">
      <c r="J2" s="3" t="s">
        <v>1</v>
      </c>
      <c r="K2" s="4">
        <f>G23+((G30-G23)/(F30-F23))*(1960-F23)</f>
        <v>0</v>
      </c>
    </row>
    <row r="3" spans="1:11" ht="24" x14ac:dyDescent="0.25">
      <c r="J3" s="5" t="s">
        <v>2</v>
      </c>
      <c r="K3" s="6">
        <v>70</v>
      </c>
    </row>
    <row r="4" spans="1:11" ht="22.5" x14ac:dyDescent="0.25">
      <c r="F4" s="37" t="s">
        <v>3</v>
      </c>
      <c r="G4" s="38"/>
      <c r="H4" s="39"/>
      <c r="I4" s="40"/>
      <c r="J4" s="7" t="s">
        <v>4</v>
      </c>
      <c r="K4" s="6">
        <v>9</v>
      </c>
    </row>
    <row r="5" spans="1:11" ht="30.75" thickBot="1" x14ac:dyDescent="0.3">
      <c r="F5" s="8"/>
      <c r="G5" s="9"/>
      <c r="H5" s="10"/>
      <c r="I5" s="10"/>
      <c r="J5" s="3" t="s">
        <v>5</v>
      </c>
      <c r="K5" s="6">
        <f>K3*(K4-1)</f>
        <v>560</v>
      </c>
    </row>
    <row r="6" spans="1:11" ht="15.75" thickTop="1" x14ac:dyDescent="0.25">
      <c r="A6" s="41" t="s">
        <v>6</v>
      </c>
      <c r="B6" s="43" t="s">
        <v>7</v>
      </c>
      <c r="C6" s="43"/>
      <c r="D6" s="43"/>
      <c r="F6" s="44" t="s">
        <v>8</v>
      </c>
      <c r="G6" s="44"/>
      <c r="H6" s="11"/>
      <c r="I6" s="11"/>
      <c r="J6" s="44" t="s">
        <v>8</v>
      </c>
      <c r="K6" s="44"/>
    </row>
    <row r="7" spans="1:11" x14ac:dyDescent="0.25">
      <c r="A7" s="42"/>
      <c r="B7" s="13" t="s">
        <v>9</v>
      </c>
      <c r="C7" s="13" t="s">
        <v>10</v>
      </c>
      <c r="D7" s="13" t="s">
        <v>11</v>
      </c>
      <c r="F7" s="14" t="s">
        <v>6</v>
      </c>
      <c r="G7" s="13" t="s">
        <v>9</v>
      </c>
      <c r="H7" s="13" t="s">
        <v>10</v>
      </c>
      <c r="I7" s="13" t="s">
        <v>11</v>
      </c>
      <c r="J7" s="14" t="s">
        <v>6</v>
      </c>
      <c r="K7" s="14" t="s">
        <v>12</v>
      </c>
    </row>
    <row r="8" spans="1:11" x14ac:dyDescent="0.25">
      <c r="A8" s="15">
        <v>1884</v>
      </c>
      <c r="B8" s="15"/>
      <c r="C8" s="15"/>
      <c r="D8" s="15"/>
      <c r="F8" s="16">
        <f>A8</f>
        <v>1884</v>
      </c>
      <c r="G8" s="16"/>
      <c r="H8" s="16"/>
      <c r="I8" s="16"/>
      <c r="J8" s="16"/>
      <c r="K8" s="17"/>
    </row>
    <row r="9" spans="1:11" x14ac:dyDescent="0.25">
      <c r="A9" s="15">
        <v>1890</v>
      </c>
      <c r="B9" s="15"/>
      <c r="C9" s="15"/>
      <c r="D9" s="15"/>
      <c r="F9" s="16">
        <f t="shared" ref="F9:G64" si="0">A9</f>
        <v>1890</v>
      </c>
      <c r="G9" s="16"/>
      <c r="H9" s="16"/>
      <c r="I9" s="16"/>
      <c r="J9" s="16"/>
      <c r="K9" s="17"/>
    </row>
    <row r="10" spans="1:11" x14ac:dyDescent="0.25">
      <c r="A10" s="15">
        <v>1901</v>
      </c>
      <c r="B10" s="15"/>
      <c r="C10" s="15"/>
      <c r="D10" s="15"/>
      <c r="F10" s="16">
        <f t="shared" si="0"/>
        <v>1901</v>
      </c>
      <c r="G10" s="16"/>
      <c r="H10" s="16"/>
      <c r="I10" s="16"/>
      <c r="J10" s="16"/>
      <c r="K10" s="17"/>
    </row>
    <row r="11" spans="1:11" x14ac:dyDescent="0.25">
      <c r="A11" s="15">
        <v>1911</v>
      </c>
      <c r="B11" s="15"/>
      <c r="C11" s="15"/>
      <c r="D11" s="15"/>
      <c r="F11" s="16">
        <f t="shared" si="0"/>
        <v>1911</v>
      </c>
      <c r="G11" s="16"/>
      <c r="H11" s="16"/>
      <c r="I11" s="16"/>
      <c r="J11" s="16"/>
      <c r="K11" s="17"/>
    </row>
    <row r="12" spans="1:11" x14ac:dyDescent="0.25">
      <c r="A12" s="15">
        <v>1914</v>
      </c>
      <c r="B12" s="15"/>
      <c r="C12" s="15"/>
      <c r="D12" s="15"/>
      <c r="F12" s="16">
        <f t="shared" si="0"/>
        <v>1914</v>
      </c>
      <c r="G12" s="16"/>
      <c r="H12" s="16"/>
      <c r="I12" s="16"/>
      <c r="J12" s="16"/>
      <c r="K12" s="17"/>
    </row>
    <row r="13" spans="1:11" x14ac:dyDescent="0.25">
      <c r="A13" s="15">
        <v>1920</v>
      </c>
      <c r="B13" s="15"/>
      <c r="C13" s="15"/>
      <c r="D13" s="15"/>
      <c r="F13" s="16">
        <f t="shared" si="0"/>
        <v>1920</v>
      </c>
      <c r="G13" s="16"/>
      <c r="H13" s="16"/>
      <c r="I13" s="16"/>
      <c r="J13" s="16"/>
      <c r="K13" s="17"/>
    </row>
    <row r="14" spans="1:11" x14ac:dyDescent="0.25">
      <c r="A14" s="15">
        <v>1935</v>
      </c>
      <c r="B14" s="15"/>
      <c r="C14" s="15"/>
      <c r="D14" s="15"/>
      <c r="F14" s="16">
        <f t="shared" si="0"/>
        <v>1935</v>
      </c>
      <c r="G14" s="16"/>
      <c r="H14" s="16"/>
      <c r="I14" s="16"/>
      <c r="J14" s="16"/>
      <c r="K14" s="17"/>
    </row>
    <row r="15" spans="1:11" x14ac:dyDescent="0.25">
      <c r="A15" s="15">
        <v>1937</v>
      </c>
      <c r="B15" s="15"/>
      <c r="C15" s="15"/>
      <c r="D15" s="15"/>
      <c r="F15" s="16">
        <f t="shared" si="0"/>
        <v>1937</v>
      </c>
      <c r="G15" s="16"/>
      <c r="H15" s="16"/>
      <c r="I15" s="16"/>
      <c r="J15" s="16"/>
      <c r="K15" s="17"/>
    </row>
    <row r="16" spans="1:11" x14ac:dyDescent="0.25">
      <c r="A16" s="15">
        <v>1940</v>
      </c>
      <c r="B16" s="15"/>
      <c r="C16" s="15"/>
      <c r="D16" s="15"/>
      <c r="F16" s="16">
        <f t="shared" si="0"/>
        <v>1940</v>
      </c>
      <c r="G16" s="16"/>
      <c r="H16" s="16"/>
      <c r="I16" s="16"/>
      <c r="J16" s="16"/>
      <c r="K16" s="17"/>
    </row>
    <row r="17" spans="1:11" x14ac:dyDescent="0.25">
      <c r="A17" s="15">
        <v>1941</v>
      </c>
      <c r="B17" s="18">
        <v>7.06E-7</v>
      </c>
      <c r="C17" s="15"/>
      <c r="D17" s="15"/>
      <c r="F17" s="16">
        <f t="shared" si="0"/>
        <v>1941</v>
      </c>
      <c r="G17" s="17">
        <f>B17</f>
        <v>7.06E-7</v>
      </c>
      <c r="H17" s="16"/>
      <c r="I17" s="16"/>
      <c r="J17" s="16"/>
      <c r="K17" s="17"/>
    </row>
    <row r="18" spans="1:11" x14ac:dyDescent="0.25">
      <c r="A18" s="15">
        <v>1942</v>
      </c>
      <c r="B18" s="15"/>
      <c r="C18" s="15"/>
      <c r="D18" s="15"/>
      <c r="F18" s="16">
        <f t="shared" si="0"/>
        <v>1942</v>
      </c>
      <c r="G18" s="17"/>
      <c r="H18" s="16"/>
      <c r="I18" s="16"/>
      <c r="J18" s="16"/>
      <c r="K18" s="17"/>
    </row>
    <row r="19" spans="1:11" x14ac:dyDescent="0.25">
      <c r="A19" s="15">
        <v>1943</v>
      </c>
      <c r="B19" s="18">
        <v>4.6799999999999999E-5</v>
      </c>
      <c r="C19" s="15"/>
      <c r="D19" s="15"/>
      <c r="F19" s="16">
        <f t="shared" si="0"/>
        <v>1943</v>
      </c>
      <c r="G19" s="17">
        <f t="shared" si="0"/>
        <v>4.6799999999999999E-5</v>
      </c>
      <c r="H19" s="16"/>
      <c r="I19" s="16"/>
      <c r="J19" s="16"/>
      <c r="K19" s="17"/>
    </row>
    <row r="20" spans="1:11" x14ac:dyDescent="0.25">
      <c r="A20" s="15">
        <v>1945</v>
      </c>
      <c r="B20" s="15"/>
      <c r="C20" s="15"/>
      <c r="D20" s="15"/>
      <c r="F20" s="16">
        <f t="shared" si="0"/>
        <v>1945</v>
      </c>
      <c r="G20" s="17"/>
      <c r="H20" s="16"/>
      <c r="I20" s="16"/>
      <c r="J20" s="16"/>
      <c r="K20" s="17"/>
    </row>
    <row r="21" spans="1:11" x14ac:dyDescent="0.25">
      <c r="A21" s="15">
        <v>1946</v>
      </c>
      <c r="B21" s="19">
        <v>1.9400000000000001E-2</v>
      </c>
      <c r="C21" s="15"/>
      <c r="D21" s="15"/>
      <c r="F21" s="16">
        <f t="shared" si="0"/>
        <v>1946</v>
      </c>
      <c r="G21" s="17">
        <f t="shared" si="0"/>
        <v>1.9400000000000001E-2</v>
      </c>
      <c r="H21" s="16"/>
      <c r="I21" s="16"/>
      <c r="J21" s="16"/>
      <c r="K21" s="17"/>
    </row>
    <row r="22" spans="1:11" x14ac:dyDescent="0.25">
      <c r="A22" s="15">
        <v>1947</v>
      </c>
      <c r="B22" s="15"/>
      <c r="C22" s="15"/>
      <c r="D22" s="15"/>
      <c r="F22" s="16">
        <f t="shared" si="0"/>
        <v>1947</v>
      </c>
      <c r="G22" s="17"/>
      <c r="H22" s="16"/>
      <c r="I22" s="16"/>
      <c r="J22" s="16"/>
      <c r="K22" s="17"/>
    </row>
    <row r="23" spans="1:11" x14ac:dyDescent="0.25">
      <c r="A23" s="15">
        <v>1950</v>
      </c>
      <c r="B23" s="18">
        <v>2.5900000000000001E-4</v>
      </c>
      <c r="C23" s="15"/>
      <c r="D23" s="15"/>
      <c r="F23" s="16">
        <f t="shared" si="0"/>
        <v>1950</v>
      </c>
      <c r="G23" s="17"/>
      <c r="H23" s="16"/>
      <c r="I23" s="16"/>
      <c r="J23" s="16"/>
      <c r="K23" s="17"/>
    </row>
    <row r="24" spans="1:11" x14ac:dyDescent="0.25">
      <c r="A24" s="15">
        <v>1952</v>
      </c>
      <c r="B24" s="15"/>
      <c r="C24" s="15"/>
      <c r="D24" s="15"/>
      <c r="F24" s="16">
        <f t="shared" si="0"/>
        <v>1952</v>
      </c>
      <c r="G24" s="17"/>
      <c r="H24" s="16"/>
      <c r="I24" s="16"/>
      <c r="J24" s="16"/>
      <c r="K24" s="17"/>
    </row>
    <row r="25" spans="1:11" x14ac:dyDescent="0.25">
      <c r="A25" s="15">
        <v>1955</v>
      </c>
      <c r="B25" s="15"/>
      <c r="C25" s="15"/>
      <c r="D25" s="15"/>
      <c r="F25" s="16">
        <f t="shared" si="0"/>
        <v>1955</v>
      </c>
      <c r="G25" s="17"/>
      <c r="H25" s="16"/>
      <c r="I25" s="16"/>
      <c r="J25" s="16"/>
      <c r="K25" s="17"/>
    </row>
    <row r="26" spans="1:11" x14ac:dyDescent="0.25">
      <c r="A26" s="15">
        <v>1956</v>
      </c>
      <c r="B26" s="18">
        <v>2.14E-3</v>
      </c>
      <c r="C26" s="15"/>
      <c r="D26" s="15"/>
      <c r="F26" s="16">
        <f t="shared" si="0"/>
        <v>1956</v>
      </c>
      <c r="G26" s="17"/>
      <c r="H26" s="16"/>
      <c r="I26" s="16"/>
      <c r="J26" s="16"/>
      <c r="K26" s="17"/>
    </row>
    <row r="27" spans="1:11" x14ac:dyDescent="0.25">
      <c r="A27" s="15">
        <v>1960</v>
      </c>
      <c r="B27" s="15"/>
      <c r="C27" s="15"/>
      <c r="D27" s="15"/>
      <c r="F27" s="16">
        <f t="shared" si="0"/>
        <v>1960</v>
      </c>
      <c r="G27" s="17"/>
      <c r="H27" s="16"/>
      <c r="I27" s="16"/>
      <c r="J27" s="16"/>
      <c r="K27" s="17"/>
    </row>
    <row r="28" spans="1:11" x14ac:dyDescent="0.25">
      <c r="A28" s="15">
        <v>1962</v>
      </c>
      <c r="B28" s="15"/>
      <c r="C28" s="18">
        <v>2.7799999999999999E-3</v>
      </c>
      <c r="D28" s="15"/>
      <c r="F28" s="16">
        <f t="shared" si="0"/>
        <v>1962</v>
      </c>
      <c r="G28" s="17"/>
      <c r="H28" s="16">
        <f t="shared" ref="H28:I64" si="1">C28</f>
        <v>2.7799999999999999E-3</v>
      </c>
      <c r="I28" s="16"/>
      <c r="J28" s="16"/>
      <c r="K28" s="17"/>
    </row>
    <row r="29" spans="1:11" x14ac:dyDescent="0.25">
      <c r="A29" s="15">
        <v>1965</v>
      </c>
      <c r="B29" s="15"/>
      <c r="C29" s="15"/>
      <c r="D29" s="15"/>
      <c r="F29" s="16">
        <f t="shared" si="0"/>
        <v>1965</v>
      </c>
      <c r="G29" s="17"/>
      <c r="H29" s="16"/>
      <c r="I29" s="16"/>
      <c r="J29" s="16"/>
      <c r="K29" s="17"/>
    </row>
    <row r="30" spans="1:11" x14ac:dyDescent="0.25">
      <c r="A30" s="15">
        <v>1968</v>
      </c>
      <c r="B30" s="15"/>
      <c r="C30" s="18">
        <v>9.7199999999999995E-3</v>
      </c>
      <c r="D30" s="15"/>
      <c r="F30" s="16">
        <f t="shared" si="0"/>
        <v>1968</v>
      </c>
      <c r="G30" s="17"/>
      <c r="H30" s="16">
        <f t="shared" si="1"/>
        <v>9.7199999999999995E-3</v>
      </c>
      <c r="I30" s="16"/>
      <c r="J30" s="16"/>
      <c r="K30" s="17"/>
    </row>
    <row r="31" spans="1:11" x14ac:dyDescent="0.25">
      <c r="A31" s="15">
        <v>1970</v>
      </c>
      <c r="B31" s="15"/>
      <c r="C31" s="15"/>
      <c r="D31" s="15"/>
      <c r="F31" s="16">
        <f t="shared" si="0"/>
        <v>1970</v>
      </c>
      <c r="G31" s="17"/>
      <c r="H31" s="16"/>
      <c r="I31" s="16"/>
      <c r="J31" s="16"/>
      <c r="K31" s="17"/>
    </row>
    <row r="32" spans="1:11" x14ac:dyDescent="0.25">
      <c r="A32" s="15">
        <v>1972</v>
      </c>
      <c r="B32" s="15"/>
      <c r="C32" s="15"/>
      <c r="D32" s="15"/>
      <c r="F32" s="16">
        <f t="shared" si="0"/>
        <v>1972</v>
      </c>
      <c r="G32" s="17"/>
      <c r="H32" s="16"/>
      <c r="I32" s="16"/>
      <c r="J32" s="16"/>
      <c r="K32" s="17"/>
    </row>
    <row r="33" spans="1:11" x14ac:dyDescent="0.25">
      <c r="A33" s="15">
        <v>1973</v>
      </c>
      <c r="B33" s="15"/>
      <c r="C33" s="15">
        <v>2.1000000000000001E-2</v>
      </c>
      <c r="D33" s="15"/>
      <c r="F33" s="16">
        <f t="shared" si="0"/>
        <v>1973</v>
      </c>
      <c r="G33" s="17"/>
      <c r="H33" s="16">
        <f t="shared" si="1"/>
        <v>2.1000000000000001E-2</v>
      </c>
      <c r="I33" s="16"/>
      <c r="J33" s="16"/>
      <c r="K33" s="17"/>
    </row>
    <row r="34" spans="1:11" x14ac:dyDescent="0.25">
      <c r="A34" s="15">
        <v>1975</v>
      </c>
      <c r="B34" s="15"/>
      <c r="C34" s="15"/>
      <c r="D34" s="15"/>
      <c r="F34" s="16">
        <f t="shared" si="0"/>
        <v>1975</v>
      </c>
      <c r="G34" s="17"/>
      <c r="H34" s="16"/>
      <c r="I34" s="16"/>
      <c r="J34" s="16"/>
      <c r="K34" s="17"/>
    </row>
    <row r="35" spans="1:11" x14ac:dyDescent="0.25">
      <c r="A35" s="15">
        <v>1977</v>
      </c>
      <c r="B35" s="15"/>
      <c r="C35" s="15">
        <v>4.2000000000000003E-2</v>
      </c>
      <c r="D35" s="15"/>
      <c r="F35" s="16">
        <f t="shared" si="0"/>
        <v>1977</v>
      </c>
      <c r="G35" s="17"/>
      <c r="H35" s="16">
        <f t="shared" si="1"/>
        <v>4.2000000000000003E-2</v>
      </c>
      <c r="I35" s="16"/>
      <c r="J35" s="16"/>
      <c r="K35" s="17"/>
    </row>
    <row r="36" spans="1:11" x14ac:dyDescent="0.25">
      <c r="A36" s="15">
        <v>1978</v>
      </c>
      <c r="B36" s="15"/>
      <c r="C36" s="15"/>
      <c r="D36" s="15"/>
      <c r="F36" s="16">
        <f t="shared" si="0"/>
        <v>1978</v>
      </c>
      <c r="G36" s="17"/>
      <c r="H36" s="16"/>
      <c r="I36" s="16"/>
      <c r="J36" s="16"/>
      <c r="K36" s="17"/>
    </row>
    <row r="37" spans="1:11" x14ac:dyDescent="0.25">
      <c r="A37" s="15">
        <v>1979</v>
      </c>
      <c r="B37" s="15"/>
      <c r="C37" s="15"/>
      <c r="D37" s="15"/>
      <c r="F37" s="16">
        <f t="shared" si="0"/>
        <v>1979</v>
      </c>
      <c r="G37" s="17"/>
      <c r="H37" s="16"/>
      <c r="I37" s="16"/>
      <c r="J37" s="16"/>
      <c r="K37" s="17"/>
    </row>
    <row r="38" spans="1:11" x14ac:dyDescent="0.25">
      <c r="A38" s="15">
        <v>1980</v>
      </c>
      <c r="B38" s="19">
        <v>2.5000000000000001E-3</v>
      </c>
      <c r="C38" s="15"/>
      <c r="D38" s="15"/>
      <c r="F38" s="16">
        <f t="shared" si="0"/>
        <v>1980</v>
      </c>
      <c r="G38" s="17"/>
      <c r="H38" s="16"/>
      <c r="I38" s="16"/>
      <c r="J38" s="16"/>
      <c r="K38" s="17"/>
    </row>
    <row r="39" spans="1:11" x14ac:dyDescent="0.25">
      <c r="A39" s="15">
        <v>1981</v>
      </c>
      <c r="B39" s="15"/>
      <c r="C39" s="15"/>
      <c r="D39" s="15"/>
      <c r="F39" s="16">
        <f t="shared" si="0"/>
        <v>1981</v>
      </c>
      <c r="G39" s="17"/>
      <c r="H39" s="16"/>
      <c r="I39" s="16"/>
      <c r="J39" s="16"/>
      <c r="K39" s="17"/>
    </row>
    <row r="40" spans="1:11" x14ac:dyDescent="0.25">
      <c r="A40" s="15">
        <v>1982</v>
      </c>
      <c r="B40" s="15"/>
      <c r="C40" s="15"/>
      <c r="D40" s="15"/>
      <c r="F40" s="16">
        <f t="shared" si="0"/>
        <v>1982</v>
      </c>
      <c r="G40" s="17"/>
      <c r="H40" s="16"/>
      <c r="I40" s="16"/>
      <c r="J40" s="16"/>
      <c r="K40" s="17"/>
    </row>
    <row r="41" spans="1:11" x14ac:dyDescent="0.25">
      <c r="A41" s="15">
        <v>1983</v>
      </c>
      <c r="B41" s="15"/>
      <c r="C41" s="15">
        <v>5.6000000000000001E-2</v>
      </c>
      <c r="D41" s="15"/>
      <c r="F41" s="16">
        <f t="shared" si="0"/>
        <v>1983</v>
      </c>
      <c r="G41" s="17"/>
      <c r="H41" s="16">
        <f t="shared" si="1"/>
        <v>5.6000000000000001E-2</v>
      </c>
      <c r="I41" s="16"/>
      <c r="J41" s="16"/>
      <c r="K41" s="17"/>
    </row>
    <row r="42" spans="1:11" x14ac:dyDescent="0.25">
      <c r="A42" s="15">
        <v>1984</v>
      </c>
      <c r="B42" s="15"/>
      <c r="C42" s="15"/>
      <c r="D42" s="15"/>
      <c r="F42" s="16">
        <f t="shared" si="0"/>
        <v>1984</v>
      </c>
      <c r="G42" s="17"/>
      <c r="H42" s="16"/>
      <c r="I42" s="16"/>
      <c r="J42" s="16"/>
      <c r="K42" s="17"/>
    </row>
    <row r="43" spans="1:11" x14ac:dyDescent="0.25">
      <c r="A43" s="15">
        <v>1985</v>
      </c>
      <c r="B43" s="15"/>
      <c r="C43" s="15">
        <v>9.7000000000000003E-2</v>
      </c>
      <c r="D43" s="15">
        <v>1.6999999999999999E-3</v>
      </c>
      <c r="F43" s="16">
        <f t="shared" si="0"/>
        <v>1985</v>
      </c>
      <c r="G43" s="17"/>
      <c r="H43" s="16">
        <f t="shared" si="1"/>
        <v>9.7000000000000003E-2</v>
      </c>
      <c r="I43" s="16">
        <f t="shared" si="1"/>
        <v>1.6999999999999999E-3</v>
      </c>
      <c r="J43" s="16"/>
      <c r="K43" s="17"/>
    </row>
    <row r="44" spans="1:11" x14ac:dyDescent="0.25">
      <c r="A44" s="15">
        <v>1986</v>
      </c>
      <c r="B44" s="19">
        <v>0.19400000000000001</v>
      </c>
      <c r="C44" s="15"/>
      <c r="D44" s="15"/>
      <c r="F44" s="16">
        <f t="shared" si="0"/>
        <v>1986</v>
      </c>
      <c r="G44" s="17">
        <f t="shared" si="0"/>
        <v>0.19400000000000001</v>
      </c>
      <c r="H44" s="16"/>
      <c r="I44" s="16"/>
      <c r="J44" s="16"/>
      <c r="K44" s="17"/>
    </row>
    <row r="45" spans="1:11" x14ac:dyDescent="0.25">
      <c r="A45" s="15">
        <v>1987</v>
      </c>
      <c r="B45" s="15"/>
      <c r="C45" s="15"/>
      <c r="D45" s="15"/>
      <c r="F45" s="16">
        <f t="shared" si="0"/>
        <v>1987</v>
      </c>
      <c r="G45" s="17"/>
      <c r="H45" s="16"/>
      <c r="I45" s="16"/>
      <c r="J45" s="16"/>
      <c r="K45" s="17"/>
    </row>
    <row r="46" spans="1:11" x14ac:dyDescent="0.25">
      <c r="A46" s="15">
        <v>1988</v>
      </c>
      <c r="B46" s="15"/>
      <c r="C46" s="15"/>
      <c r="D46" s="15"/>
      <c r="F46" s="16">
        <f t="shared" si="0"/>
        <v>1988</v>
      </c>
      <c r="G46" s="17"/>
      <c r="H46" s="16"/>
      <c r="I46" s="16"/>
      <c r="J46" s="16"/>
      <c r="K46" s="17"/>
    </row>
    <row r="47" spans="1:11" x14ac:dyDescent="0.25">
      <c r="A47" s="15">
        <v>1989</v>
      </c>
      <c r="B47" s="15"/>
      <c r="C47" s="15"/>
      <c r="D47" s="15"/>
      <c r="F47" s="16">
        <f t="shared" si="0"/>
        <v>1989</v>
      </c>
      <c r="G47" s="17"/>
      <c r="H47" s="16"/>
      <c r="I47" s="16"/>
      <c r="J47" s="16"/>
      <c r="K47" s="17"/>
    </row>
    <row r="48" spans="1:11" x14ac:dyDescent="0.25">
      <c r="A48" s="15">
        <v>1990</v>
      </c>
      <c r="B48" s="19">
        <v>2.7799999999999998E-2</v>
      </c>
      <c r="C48" s="15">
        <v>0.19400000000000001</v>
      </c>
      <c r="D48" s="15">
        <v>4.4999999999999997E-3</v>
      </c>
      <c r="F48" s="16">
        <f t="shared" si="0"/>
        <v>1990</v>
      </c>
      <c r="G48" s="17"/>
      <c r="H48" s="16">
        <f t="shared" si="1"/>
        <v>0.19400000000000001</v>
      </c>
      <c r="I48" s="16">
        <f t="shared" si="1"/>
        <v>4.4999999999999997E-3</v>
      </c>
      <c r="J48" s="16"/>
      <c r="K48" s="17"/>
    </row>
    <row r="49" spans="1:11" x14ac:dyDescent="0.25">
      <c r="A49" s="15">
        <v>1991</v>
      </c>
      <c r="B49" s="19">
        <v>0.25</v>
      </c>
      <c r="C49" s="15"/>
      <c r="D49" s="15"/>
      <c r="F49" s="16">
        <f t="shared" si="0"/>
        <v>1991</v>
      </c>
      <c r="G49" s="17">
        <f t="shared" si="0"/>
        <v>0.25</v>
      </c>
      <c r="H49" s="16"/>
      <c r="I49" s="16"/>
      <c r="J49" s="16"/>
      <c r="K49" s="17"/>
    </row>
    <row r="50" spans="1:11" x14ac:dyDescent="0.25">
      <c r="A50" s="15">
        <v>1992</v>
      </c>
      <c r="B50" s="20"/>
      <c r="C50" s="15">
        <v>0.41699999999999998</v>
      </c>
      <c r="D50" s="15">
        <v>1.06E-2</v>
      </c>
      <c r="F50" s="16">
        <f t="shared" si="0"/>
        <v>1992</v>
      </c>
      <c r="G50" s="17"/>
      <c r="H50" s="16">
        <f t="shared" si="1"/>
        <v>0.41699999999999998</v>
      </c>
      <c r="I50" s="16">
        <f t="shared" si="1"/>
        <v>1.06E-2</v>
      </c>
      <c r="J50" s="16"/>
      <c r="K50" s="17"/>
    </row>
    <row r="51" spans="1:11" x14ac:dyDescent="0.25">
      <c r="A51" s="15">
        <v>1993</v>
      </c>
      <c r="B51" s="15"/>
      <c r="C51" s="15"/>
      <c r="D51" s="15"/>
      <c r="F51" s="16">
        <f t="shared" si="0"/>
        <v>1993</v>
      </c>
      <c r="G51" s="17"/>
      <c r="H51" s="16"/>
      <c r="I51" s="16"/>
      <c r="J51" s="16"/>
      <c r="K51" s="17"/>
    </row>
    <row r="52" spans="1:11" x14ac:dyDescent="0.25">
      <c r="A52" s="15">
        <v>1994</v>
      </c>
      <c r="B52" s="15"/>
      <c r="C52" s="15"/>
      <c r="D52" s="15"/>
      <c r="F52" s="16">
        <f t="shared" si="0"/>
        <v>1994</v>
      </c>
      <c r="G52" s="17"/>
      <c r="H52" s="16"/>
      <c r="I52" s="16"/>
      <c r="J52" s="16"/>
      <c r="K52" s="17"/>
    </row>
    <row r="53" spans="1:11" x14ac:dyDescent="0.25">
      <c r="A53" s="15">
        <v>1995</v>
      </c>
      <c r="B53" s="19">
        <v>0.27800000000000002</v>
      </c>
      <c r="C53" s="15">
        <v>0.69399999999999995</v>
      </c>
      <c r="D53" s="15">
        <v>1.89E-2</v>
      </c>
      <c r="F53" s="16">
        <f t="shared" si="0"/>
        <v>1995</v>
      </c>
      <c r="G53" s="17">
        <f t="shared" si="0"/>
        <v>0.27800000000000002</v>
      </c>
      <c r="H53" s="16">
        <f t="shared" si="1"/>
        <v>0.69399999999999995</v>
      </c>
      <c r="I53" s="16">
        <f t="shared" si="1"/>
        <v>1.89E-2</v>
      </c>
      <c r="J53" s="16"/>
      <c r="K53" s="17"/>
    </row>
    <row r="54" spans="1:11" x14ac:dyDescent="0.25">
      <c r="A54" s="15">
        <v>1996</v>
      </c>
      <c r="B54" s="15"/>
      <c r="C54" s="15"/>
      <c r="D54" s="15"/>
      <c r="F54" s="16">
        <f t="shared" si="0"/>
        <v>1996</v>
      </c>
      <c r="G54" s="17"/>
      <c r="H54" s="16"/>
      <c r="I54" s="16"/>
      <c r="J54" s="16"/>
      <c r="K54" s="17"/>
    </row>
    <row r="55" spans="1:11" x14ac:dyDescent="0.25">
      <c r="A55" s="15">
        <v>1997</v>
      </c>
      <c r="B55" s="15"/>
      <c r="C55" s="15"/>
      <c r="D55" s="15"/>
      <c r="F55" s="16">
        <f t="shared" si="0"/>
        <v>1997</v>
      </c>
      <c r="G55" s="17"/>
      <c r="H55" s="16"/>
      <c r="I55" s="16"/>
      <c r="J55" s="16"/>
      <c r="K55" s="17"/>
    </row>
    <row r="56" spans="1:11" x14ac:dyDescent="0.25">
      <c r="A56" s="15">
        <v>1998</v>
      </c>
      <c r="B56" s="19">
        <v>0.111</v>
      </c>
      <c r="C56" s="15"/>
      <c r="D56" s="15"/>
      <c r="F56" s="16">
        <f t="shared" si="0"/>
        <v>1998</v>
      </c>
      <c r="G56" s="17"/>
      <c r="H56" s="16"/>
      <c r="I56" s="16"/>
      <c r="J56" s="16"/>
      <c r="K56" s="17"/>
    </row>
    <row r="57" spans="1:11" x14ac:dyDescent="0.25">
      <c r="A57" s="15">
        <v>1999</v>
      </c>
      <c r="B57" s="19">
        <v>0.222</v>
      </c>
      <c r="C57" s="15"/>
      <c r="D57" s="15"/>
      <c r="F57" s="16">
        <f t="shared" si="0"/>
        <v>1999</v>
      </c>
      <c r="G57" s="17"/>
      <c r="H57" s="16"/>
      <c r="I57" s="16"/>
      <c r="J57" s="16"/>
      <c r="K57" s="17"/>
    </row>
    <row r="58" spans="1:11" x14ac:dyDescent="0.25">
      <c r="A58" s="15">
        <v>1999</v>
      </c>
      <c r="B58" s="19">
        <v>0.36099999999999999</v>
      </c>
      <c r="C58" s="15"/>
      <c r="D58" s="15"/>
      <c r="F58" s="16">
        <f t="shared" si="0"/>
        <v>1999</v>
      </c>
      <c r="G58" s="17">
        <f t="shared" si="0"/>
        <v>0.36099999999999999</v>
      </c>
      <c r="H58" s="16"/>
      <c r="I58" s="16"/>
      <c r="J58" s="16"/>
      <c r="K58" s="17"/>
    </row>
    <row r="59" spans="1:11" x14ac:dyDescent="0.25">
      <c r="A59" s="15">
        <v>2000</v>
      </c>
      <c r="B59" s="19">
        <v>0.30599999999999999</v>
      </c>
      <c r="C59" s="15"/>
      <c r="D59" s="15"/>
      <c r="F59" s="16">
        <f t="shared" si="0"/>
        <v>2000</v>
      </c>
      <c r="G59" s="17"/>
      <c r="H59" s="16"/>
      <c r="I59" s="16"/>
      <c r="J59" s="16"/>
      <c r="K59" s="17"/>
    </row>
    <row r="60" spans="1:11" x14ac:dyDescent="0.25">
      <c r="A60" s="15">
        <v>2001</v>
      </c>
      <c r="B60" s="21"/>
      <c r="C60" s="15"/>
      <c r="D60" s="15"/>
      <c r="F60" s="16">
        <f t="shared" si="0"/>
        <v>2001</v>
      </c>
      <c r="G60" s="17"/>
      <c r="H60" s="16"/>
      <c r="I60" s="16"/>
      <c r="J60" s="16"/>
      <c r="K60" s="17"/>
    </row>
    <row r="61" spans="1:11" x14ac:dyDescent="0.25">
      <c r="A61" s="15">
        <v>2002</v>
      </c>
      <c r="B61" s="21"/>
      <c r="C61" s="15">
        <v>0.41699999999999998</v>
      </c>
      <c r="D61" s="15">
        <v>1.2200000000000001E-2</v>
      </c>
      <c r="F61" s="16">
        <f t="shared" si="0"/>
        <v>2002</v>
      </c>
      <c r="G61" s="17"/>
      <c r="H61" s="16"/>
      <c r="I61" s="16"/>
      <c r="J61" s="16"/>
      <c r="K61" s="17"/>
    </row>
    <row r="62" spans="1:11" x14ac:dyDescent="0.25">
      <c r="A62" s="15">
        <v>2003</v>
      </c>
      <c r="B62" s="21"/>
      <c r="C62" s="21"/>
      <c r="D62" s="21"/>
      <c r="F62" s="16">
        <f t="shared" si="0"/>
        <v>2003</v>
      </c>
      <c r="G62" s="17"/>
      <c r="H62" s="16"/>
      <c r="I62" s="16"/>
      <c r="J62" s="16"/>
      <c r="K62" s="17"/>
    </row>
    <row r="63" spans="1:11" x14ac:dyDescent="0.25">
      <c r="A63" s="15">
        <v>2004</v>
      </c>
      <c r="B63" s="21"/>
      <c r="C63" s="15">
        <v>1.208</v>
      </c>
      <c r="D63" s="15">
        <v>6.6732E-2</v>
      </c>
      <c r="F63" s="16">
        <f t="shared" si="0"/>
        <v>2004</v>
      </c>
      <c r="G63" s="17"/>
      <c r="H63" s="16">
        <f t="shared" si="1"/>
        <v>1.208</v>
      </c>
      <c r="I63" s="16">
        <f t="shared" si="1"/>
        <v>6.6732E-2</v>
      </c>
      <c r="J63" s="16"/>
      <c r="K63" s="17"/>
    </row>
    <row r="64" spans="1:11" x14ac:dyDescent="0.25">
      <c r="A64" s="15">
        <v>2005</v>
      </c>
      <c r="B64" s="21"/>
      <c r="C64" s="15">
        <v>2.66</v>
      </c>
      <c r="D64" s="15">
        <v>0.17094000000000001</v>
      </c>
      <c r="F64" s="16">
        <f t="shared" si="0"/>
        <v>2005</v>
      </c>
      <c r="G64" s="17"/>
      <c r="H64" s="16">
        <f t="shared" si="1"/>
        <v>2.66</v>
      </c>
      <c r="I64" s="16">
        <f t="shared" si="1"/>
        <v>0.17094000000000001</v>
      </c>
      <c r="J64" s="16"/>
      <c r="K64" s="17"/>
    </row>
  </sheetData>
  <mergeCells count="5">
    <mergeCell ref="F4:I4"/>
    <mergeCell ref="A6:A7"/>
    <mergeCell ref="B6:D6"/>
    <mergeCell ref="F6:G6"/>
    <mergeCell ref="J6:K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cap_wh_lit_kg_$_orig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2013-11-05T01:58:18Z</dcterms:created>
  <dcterms:modified xsi:type="dcterms:W3CDTF">2014-01-06T00:02:07Z</dcterms:modified>
</cp:coreProperties>
</file>