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480" yWindow="360" windowWidth="20475" windowHeight="11760" activeTab="7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new rawdata" sheetId="11" r:id="rId6"/>
    <sheet name="rawdata" sheetId="4" r:id="rId7"/>
    <sheet name="sourcedata" sheetId="1" r:id="rId8"/>
    <sheet name="nd_data" sheetId="5" r:id="rId9"/>
    <sheet name="Sheet2" sheetId="2" r:id="rId10"/>
    <sheet name="Sheet3" sheetId="3" r:id="rId1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6" l="1"/>
  <c r="E6" i="6"/>
  <c r="E8" i="6"/>
  <c r="E13" i="10"/>
  <c r="B6" i="6"/>
  <c r="E12" i="10"/>
  <c r="B7" i="6"/>
  <c r="E11" i="10"/>
  <c r="B5" i="6"/>
  <c r="E10" i="10"/>
  <c r="B4" i="6"/>
  <c r="E9" i="10"/>
  <c r="G2" i="6" a="1"/>
  <c r="G2" i="6"/>
  <c r="H5" i="6"/>
  <c r="H7" i="6"/>
  <c r="G3" i="6"/>
  <c r="H8" i="6"/>
  <c r="H9" i="6"/>
  <c r="H12" i="6"/>
  <c r="H11" i="6"/>
  <c r="H14" i="6"/>
  <c r="H16" i="6"/>
  <c r="E5" i="10"/>
  <c r="E7" i="10"/>
  <c r="G1" i="6"/>
  <c r="E2" i="10"/>
  <c r="E8" i="10"/>
  <c r="H17" i="6"/>
  <c r="H18" i="6"/>
  <c r="H19" i="6"/>
  <c r="H22" i="6"/>
  <c r="H21" i="6"/>
  <c r="H24" i="6"/>
  <c r="H26" i="6"/>
  <c r="E6" i="10"/>
  <c r="G4" i="6"/>
  <c r="H1" i="6"/>
  <c r="E4" i="10"/>
  <c r="B9" i="6"/>
  <c r="E3" i="10"/>
  <c r="E7" i="8"/>
  <c r="E6" i="8"/>
  <c r="E8" i="8"/>
  <c r="D13" i="10"/>
  <c r="B6" i="8"/>
  <c r="D12" i="10"/>
  <c r="B7" i="8"/>
  <c r="D11" i="10"/>
  <c r="B5" i="8"/>
  <c r="D10" i="10"/>
  <c r="B4" i="8"/>
  <c r="D9" i="10"/>
  <c r="G2" i="8" a="1"/>
  <c r="G2" i="8"/>
  <c r="H5" i="8"/>
  <c r="H7" i="8"/>
  <c r="G3" i="8"/>
  <c r="H8" i="8"/>
  <c r="H9" i="8"/>
  <c r="H12" i="8"/>
  <c r="H11" i="8"/>
  <c r="H14" i="8"/>
  <c r="H16" i="8"/>
  <c r="D5" i="10"/>
  <c r="D7" i="10"/>
  <c r="G1" i="8"/>
  <c r="D2" i="10"/>
  <c r="D8" i="10"/>
  <c r="H17" i="8"/>
  <c r="H18" i="8"/>
  <c r="H19" i="8"/>
  <c r="H22" i="8"/>
  <c r="H21" i="8"/>
  <c r="H24" i="8"/>
  <c r="H26" i="8"/>
  <c r="D6" i="10"/>
  <c r="G4" i="8"/>
  <c r="H1" i="8"/>
  <c r="D4" i="10"/>
  <c r="B9" i="8"/>
  <c r="D3" i="10"/>
  <c r="E17" i="7"/>
  <c r="E16" i="7"/>
  <c r="E18" i="7"/>
  <c r="C13" i="10"/>
  <c r="B16" i="7"/>
  <c r="C12" i="10"/>
  <c r="B17" i="7"/>
  <c r="C11" i="10"/>
  <c r="B15" i="7"/>
  <c r="C10" i="10"/>
  <c r="B14" i="7"/>
  <c r="C9" i="10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C5" i="10"/>
  <c r="H17" i="7"/>
  <c r="H18" i="7"/>
  <c r="H19" i="7"/>
  <c r="H22" i="7"/>
  <c r="H21" i="7"/>
  <c r="H24" i="7"/>
  <c r="H20" i="7"/>
  <c r="H23" i="7"/>
  <c r="H25" i="7"/>
  <c r="H26" i="7"/>
  <c r="C6" i="10"/>
  <c r="C7" i="10"/>
  <c r="G1" i="7"/>
  <c r="C2" i="10"/>
  <c r="C8" i="10"/>
  <c r="G4" i="7"/>
  <c r="H1" i="7"/>
  <c r="C4" i="10"/>
  <c r="B19" i="7"/>
  <c r="C3" i="10"/>
  <c r="E17" i="9"/>
  <c r="E16" i="9"/>
  <c r="E18" i="9"/>
  <c r="B13" i="10"/>
  <c r="B16" i="9"/>
  <c r="B12" i="10"/>
  <c r="B17" i="9"/>
  <c r="B11" i="10"/>
  <c r="B15" i="9"/>
  <c r="B10" i="10"/>
  <c r="B14" i="9"/>
  <c r="B9" i="10"/>
  <c r="G2" i="9" a="1"/>
  <c r="G2" i="9"/>
  <c r="H5" i="9"/>
  <c r="H7" i="9"/>
  <c r="G3" i="9"/>
  <c r="H8" i="9"/>
  <c r="H9" i="9"/>
  <c r="H12" i="9"/>
  <c r="H11" i="9"/>
  <c r="H14" i="9"/>
  <c r="H10" i="9"/>
  <c r="H13" i="9"/>
  <c r="H15" i="9"/>
  <c r="H16" i="9"/>
  <c r="B5" i="10"/>
  <c r="H17" i="9"/>
  <c r="H18" i="9"/>
  <c r="H19" i="9"/>
  <c r="H22" i="9"/>
  <c r="H21" i="9"/>
  <c r="H24" i="9"/>
  <c r="H20" i="9"/>
  <c r="H23" i="9"/>
  <c r="H25" i="9"/>
  <c r="H26" i="9"/>
  <c r="B6" i="10"/>
  <c r="B7" i="10"/>
  <c r="G1" i="9"/>
  <c r="B2" i="10"/>
  <c r="B8" i="10"/>
  <c r="G4" i="9"/>
  <c r="H1" i="9"/>
  <c r="B4" i="10"/>
  <c r="B19" i="9"/>
  <c r="B3" i="10"/>
  <c r="F17" i="9"/>
  <c r="F16" i="9"/>
  <c r="F18" i="9"/>
  <c r="F15" i="9"/>
  <c r="F14" i="9"/>
  <c r="E15" i="9"/>
  <c r="E14" i="9"/>
  <c r="D17" i="9"/>
  <c r="D16" i="9"/>
  <c r="D18" i="9"/>
  <c r="D15" i="9"/>
  <c r="D14" i="9"/>
  <c r="C17" i="9"/>
  <c r="C16" i="9"/>
  <c r="C18" i="9"/>
  <c r="C15" i="9"/>
  <c r="C14" i="9"/>
  <c r="B18" i="9"/>
  <c r="AY2" i="9" a="1"/>
  <c r="AY2" i="9"/>
  <c r="AZ5" i="9"/>
  <c r="AZ17" i="9"/>
  <c r="AY3" i="9"/>
  <c r="AZ18" i="9"/>
  <c r="AZ19" i="9"/>
  <c r="AZ22" i="9"/>
  <c r="AZ21" i="9"/>
  <c r="AZ24" i="9"/>
  <c r="AZ20" i="9"/>
  <c r="AZ23" i="9"/>
  <c r="AZ25" i="9"/>
  <c r="AZ26" i="9"/>
  <c r="AZ7" i="9"/>
  <c r="AZ8" i="9"/>
  <c r="AZ9" i="9"/>
  <c r="AZ12" i="9"/>
  <c r="AZ11" i="9"/>
  <c r="AZ14" i="9"/>
  <c r="AZ10" i="9"/>
  <c r="AZ13" i="9"/>
  <c r="AZ15" i="9"/>
  <c r="AZ16" i="9"/>
  <c r="BC2" i="9" a="1"/>
  <c r="BC4" i="9"/>
  <c r="BD1" i="9"/>
  <c r="BC2" i="9"/>
  <c r="BC1" i="9"/>
  <c r="BD2" i="9"/>
  <c r="BC3" i="9"/>
  <c r="BD3" i="9"/>
  <c r="BD4" i="9"/>
  <c r="BC5" i="9"/>
  <c r="BD5" i="9"/>
  <c r="BC6" i="9"/>
  <c r="BD6" i="9"/>
  <c r="AU2" i="9" a="1"/>
  <c r="AU2" i="9"/>
  <c r="AV5" i="9"/>
  <c r="AV17" i="9"/>
  <c r="AU3" i="9"/>
  <c r="AV18" i="9"/>
  <c r="AV19" i="9"/>
  <c r="AV22" i="9"/>
  <c r="AV21" i="9"/>
  <c r="AV24" i="9"/>
  <c r="AV20" i="9"/>
  <c r="AV23" i="9"/>
  <c r="AV25" i="9"/>
  <c r="AV26" i="9"/>
  <c r="AV7" i="9"/>
  <c r="AV8" i="9"/>
  <c r="AV9" i="9"/>
  <c r="AV12" i="9"/>
  <c r="AV11" i="9"/>
  <c r="AV14" i="9"/>
  <c r="AV10" i="9"/>
  <c r="AV13" i="9"/>
  <c r="AV15" i="9"/>
  <c r="AV16" i="9"/>
  <c r="AY4" i="9"/>
  <c r="AZ1" i="9"/>
  <c r="AY1" i="9"/>
  <c r="AZ2" i="9"/>
  <c r="AZ3" i="9"/>
  <c r="AZ4" i="9"/>
  <c r="AY5" i="9"/>
  <c r="AY6" i="9"/>
  <c r="AZ6" i="9"/>
  <c r="AQ2" i="9" a="1"/>
  <c r="AQ2" i="9"/>
  <c r="AR5" i="9"/>
  <c r="AR17" i="9"/>
  <c r="AQ3" i="9"/>
  <c r="AR18" i="9"/>
  <c r="AR19" i="9"/>
  <c r="AR22" i="9"/>
  <c r="AR21" i="9"/>
  <c r="AR24" i="9"/>
  <c r="AR20" i="9"/>
  <c r="AR23" i="9"/>
  <c r="AR25" i="9"/>
  <c r="AR26" i="9"/>
  <c r="AR7" i="9"/>
  <c r="AR8" i="9"/>
  <c r="AR9" i="9"/>
  <c r="AR12" i="9"/>
  <c r="AR11" i="9"/>
  <c r="AR14" i="9"/>
  <c r="AR10" i="9"/>
  <c r="AR13" i="9"/>
  <c r="AR15" i="9"/>
  <c r="AR16" i="9"/>
  <c r="AU4" i="9"/>
  <c r="AV1" i="9"/>
  <c r="AU1" i="9"/>
  <c r="AV2" i="9"/>
  <c r="AV3" i="9"/>
  <c r="AV4" i="9"/>
  <c r="AU5" i="9"/>
  <c r="AU6" i="9"/>
  <c r="AV6" i="9"/>
  <c r="AM2" i="9" a="1"/>
  <c r="AM2" i="9"/>
  <c r="AN5" i="9"/>
  <c r="AN17" i="9"/>
  <c r="AM3" i="9"/>
  <c r="AN18" i="9"/>
  <c r="AN19" i="9"/>
  <c r="AN22" i="9"/>
  <c r="AN21" i="9"/>
  <c r="AN24" i="9"/>
  <c r="AN20" i="9"/>
  <c r="AN23" i="9"/>
  <c r="AN25" i="9"/>
  <c r="AN26" i="9"/>
  <c r="AN7" i="9"/>
  <c r="AN8" i="9"/>
  <c r="AN9" i="9"/>
  <c r="AN12" i="9"/>
  <c r="AN11" i="9"/>
  <c r="AN14" i="9"/>
  <c r="AN10" i="9"/>
  <c r="AN13" i="9"/>
  <c r="AN15" i="9"/>
  <c r="AN16" i="9"/>
  <c r="AQ4" i="9"/>
  <c r="AR1" i="9"/>
  <c r="AQ1" i="9"/>
  <c r="AR2" i="9"/>
  <c r="AR3" i="9"/>
  <c r="AR4" i="9"/>
  <c r="AQ5" i="9"/>
  <c r="AQ6" i="9"/>
  <c r="AR6" i="9"/>
  <c r="AI2" i="9" a="1"/>
  <c r="AI2" i="9"/>
  <c r="AJ5" i="9"/>
  <c r="AJ17" i="9"/>
  <c r="AI3" i="9"/>
  <c r="AJ18" i="9"/>
  <c r="AJ19" i="9"/>
  <c r="AJ22" i="9"/>
  <c r="AJ21" i="9"/>
  <c r="AJ24" i="9"/>
  <c r="AJ20" i="9"/>
  <c r="AJ23" i="9"/>
  <c r="AJ25" i="9"/>
  <c r="AJ26" i="9"/>
  <c r="AJ7" i="9"/>
  <c r="AJ8" i="9"/>
  <c r="AJ9" i="9"/>
  <c r="AJ12" i="9"/>
  <c r="AJ11" i="9"/>
  <c r="AJ14" i="9"/>
  <c r="AJ10" i="9"/>
  <c r="AJ13" i="9"/>
  <c r="AJ15" i="9"/>
  <c r="AJ16" i="9"/>
  <c r="AM4" i="9"/>
  <c r="AN1" i="9"/>
  <c r="AM1" i="9"/>
  <c r="AN2" i="9"/>
  <c r="AN3" i="9"/>
  <c r="AN4" i="9"/>
  <c r="AM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4" i="9"/>
  <c r="AJ1" i="9"/>
  <c r="AI1" i="9"/>
  <c r="AJ2" i="9"/>
  <c r="AJ3" i="9"/>
  <c r="AJ4" i="9"/>
  <c r="AI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K4" i="9"/>
  <c r="L1" i="9"/>
  <c r="K1" i="9"/>
  <c r="L2" i="9"/>
  <c r="L3" i="9"/>
  <c r="L4" i="9"/>
  <c r="K5" i="9"/>
  <c r="K6" i="9"/>
  <c r="L6" i="9"/>
  <c r="H2" i="9"/>
  <c r="H3" i="9"/>
  <c r="H4" i="9"/>
  <c r="G5" i="9"/>
  <c r="G6" i="9"/>
  <c r="H6" i="9"/>
  <c r="F7" i="8"/>
  <c r="F6" i="8"/>
  <c r="F8" i="8"/>
  <c r="F5" i="8"/>
  <c r="F4" i="8"/>
  <c r="E5" i="8"/>
  <c r="E4" i="8"/>
  <c r="D7" i="8"/>
  <c r="D6" i="8"/>
  <c r="D8" i="8"/>
  <c r="D5" i="8"/>
  <c r="D4" i="8"/>
  <c r="C7" i="8"/>
  <c r="C6" i="8"/>
  <c r="C8" i="8"/>
  <c r="C5" i="8"/>
  <c r="C4" i="8"/>
  <c r="B8" i="8"/>
  <c r="K2" i="8" a="1"/>
  <c r="K2" i="8"/>
  <c r="L5" i="8"/>
  <c r="L17" i="8"/>
  <c r="K3" i="8"/>
  <c r="L18" i="8"/>
  <c r="L19" i="8"/>
  <c r="L22" i="8"/>
  <c r="L21" i="8"/>
  <c r="L24" i="8"/>
  <c r="L26" i="8"/>
  <c r="L20" i="8"/>
  <c r="L23" i="8"/>
  <c r="L25" i="8"/>
  <c r="L7" i="8"/>
  <c r="L8" i="8"/>
  <c r="L9" i="8"/>
  <c r="L12" i="8"/>
  <c r="L11" i="8"/>
  <c r="L14" i="8"/>
  <c r="L16" i="8"/>
  <c r="L10" i="8"/>
  <c r="L13" i="8"/>
  <c r="L15" i="8"/>
  <c r="O2" i="8" a="1"/>
  <c r="O4" i="8"/>
  <c r="P1" i="8"/>
  <c r="O2" i="8"/>
  <c r="O1" i="8"/>
  <c r="P2" i="8"/>
  <c r="O3" i="8"/>
  <c r="P3" i="8"/>
  <c r="P4" i="8"/>
  <c r="O5" i="8"/>
  <c r="P5" i="8"/>
  <c r="O6" i="8"/>
  <c r="P6" i="8"/>
  <c r="H20" i="8"/>
  <c r="H23" i="8"/>
  <c r="H25" i="8"/>
  <c r="H10" i="8"/>
  <c r="H13" i="8"/>
  <c r="H15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17" i="7"/>
  <c r="F16" i="7"/>
  <c r="F18" i="7"/>
  <c r="F15" i="7"/>
  <c r="F14" i="7"/>
  <c r="E15" i="7"/>
  <c r="E14" i="7"/>
  <c r="D17" i="7"/>
  <c r="D16" i="7"/>
  <c r="D18" i="7"/>
  <c r="D15" i="7"/>
  <c r="D14" i="7"/>
  <c r="C17" i="7"/>
  <c r="C16" i="7"/>
  <c r="C18" i="7"/>
  <c r="C15" i="7"/>
  <c r="C14" i="7"/>
  <c r="B18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2" i="7" a="1"/>
  <c r="BC4" i="7"/>
  <c r="BD1" i="7"/>
  <c r="BC2" i="7"/>
  <c r="BC1" i="7"/>
  <c r="BD2" i="7"/>
  <c r="BC3" i="7"/>
  <c r="BD3" i="7"/>
  <c r="BD4" i="7"/>
  <c r="BC5" i="7"/>
  <c r="BD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7" i="6"/>
  <c r="F6" i="6"/>
  <c r="F8" i="6"/>
  <c r="F5" i="6"/>
  <c r="F4" i="6"/>
  <c r="E5" i="6"/>
  <c r="E4" i="6"/>
  <c r="D7" i="6"/>
  <c r="D6" i="6"/>
  <c r="D8" i="6"/>
  <c r="D5" i="6"/>
  <c r="D4" i="6"/>
  <c r="C7" i="6"/>
  <c r="C6" i="6"/>
  <c r="C8" i="6"/>
  <c r="C5" i="6"/>
  <c r="C4" i="6"/>
  <c r="B8" i="6"/>
  <c r="K2" i="6" a="1"/>
  <c r="K2" i="6"/>
  <c r="L5" i="6"/>
  <c r="L17" i="6"/>
  <c r="K3" i="6"/>
  <c r="L18" i="6"/>
  <c r="L19" i="6"/>
  <c r="L22" i="6"/>
  <c r="L21" i="6"/>
  <c r="L24" i="6"/>
  <c r="L26" i="6"/>
  <c r="L20" i="6"/>
  <c r="L23" i="6"/>
  <c r="L25" i="6"/>
  <c r="L7" i="6"/>
  <c r="L8" i="6"/>
  <c r="L9" i="6"/>
  <c r="L12" i="6"/>
  <c r="L11" i="6"/>
  <c r="L14" i="6"/>
  <c r="L16" i="6"/>
  <c r="L10" i="6"/>
  <c r="L13" i="6"/>
  <c r="L15" i="6"/>
  <c r="O2" i="6" a="1"/>
  <c r="O4" i="6"/>
  <c r="P1" i="6"/>
  <c r="O2" i="6"/>
  <c r="O1" i="6"/>
  <c r="P2" i="6"/>
  <c r="O3" i="6"/>
  <c r="P3" i="6"/>
  <c r="P4" i="6"/>
  <c r="O5" i="6"/>
  <c r="P5" i="6"/>
  <c r="O6" i="6"/>
  <c r="P6" i="6"/>
  <c r="H20" i="6"/>
  <c r="H23" i="6"/>
  <c r="H25" i="6"/>
  <c r="H10" i="6"/>
  <c r="H13" i="6"/>
  <c r="H15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</calcChain>
</file>

<file path=xl/sharedStrings.xml><?xml version="1.0" encoding="utf-8"?>
<sst xmlns="http://schemas.openxmlformats.org/spreadsheetml/2006/main" count="701" uniqueCount="59">
  <si>
    <t>Year</t>
  </si>
  <si>
    <t>Pass-miles/hr</t>
  </si>
  <si>
    <t>non-dominated</t>
  </si>
  <si>
    <t>passenger-miles/hr</t>
  </si>
  <si>
    <t>aeroplane productivity (data from Martino's paper)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</si>
  <si>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</si>
  <si>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</si>
  <si>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</si>
  <si>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</si>
  <si>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</si>
  <si>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</si>
  <si>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</si>
  <si>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</si>
  <si>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</si>
  <si>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1. Martino 1971, TFSC Fig 12 pp 259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</si>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</sst>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66">
    <xf numFmtId="0" fontId="0" fillId="0" borderId="0"/>
    <xf numFmtId="9" fontId="2" fillId="0" borderId="0" applyFont="0" applyFill="0" applyBorder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1" fontId="0" fillId="0" borderId="0" xfId="0" applyNumberFormat="1" applyFont="1" applyBorder="1" applyAlignment="1">
      <alignment horizontal="center" vertical="center"/>
    </xf>
    <xf numFmtId="14" fontId="0" fillId="0" borderId="0" xfId="0" applyNumberFormat="1"/>
    <xf numFmtId="0" fontId="3" fillId="2" borderId="2" xfId="2"/>
    <xf numFmtId="0" fontId="4" fillId="3" borderId="3" xfId="3"/>
    <xf numFmtId="164" fontId="3" fillId="2" borderId="2" xfId="2" applyNumberFormat="1"/>
    <xf numFmtId="2" fontId="4" fillId="3" borderId="3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26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sourcedata!$A$8:$A$19</c:f>
              <c:numCache>
                <c:formatCode>General</c:formatCode>
                <c:ptCount val="12"/>
                <c:pt idx="0">
                  <c:v>1926</c:v>
                </c:pt>
                <c:pt idx="1">
                  <c:v>1928</c:v>
                </c:pt>
                <c:pt idx="2">
                  <c:v>1934</c:v>
                </c:pt>
                <c:pt idx="3">
                  <c:v>1935</c:v>
                </c:pt>
                <c:pt idx="4">
                  <c:v>1940</c:v>
                </c:pt>
                <c:pt idx="5">
                  <c:v>1946</c:v>
                </c:pt>
                <c:pt idx="6">
                  <c:v>1948</c:v>
                </c:pt>
                <c:pt idx="7">
                  <c:v>1952</c:v>
                </c:pt>
                <c:pt idx="8">
                  <c:v>1957</c:v>
                </c:pt>
                <c:pt idx="9">
                  <c:v>1969</c:v>
                </c:pt>
                <c:pt idx="10">
                  <c:v>1972</c:v>
                </c:pt>
                <c:pt idx="11">
                  <c:v>1975</c:v>
                </c:pt>
              </c:numCache>
            </c:numRef>
          </c:xVal>
          <c:yVal>
            <c:numRef>
              <c:f>sourcedata!$B$8:$B$19</c:f>
              <c:numCache>
                <c:formatCode>0.00E+00</c:formatCode>
                <c:ptCount val="12"/>
                <c:pt idx="0">
                  <c:v>130</c:v>
                </c:pt>
                <c:pt idx="1">
                  <c:v>180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5500</c:v>
                </c:pt>
                <c:pt idx="8">
                  <c:v>10000</c:v>
                </c:pt>
                <c:pt idx="9">
                  <c:v>30000</c:v>
                </c:pt>
                <c:pt idx="10">
                  <c:v>35000</c:v>
                </c:pt>
                <c:pt idx="11">
                  <c:v>45000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03648"/>
        <c:axId val="206993664"/>
      </c:scatterChart>
      <c:valAx>
        <c:axId val="20700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93664"/>
        <c:crosses val="autoZero"/>
        <c:crossBetween val="midCat"/>
      </c:valAx>
      <c:valAx>
        <c:axId val="206993664"/>
        <c:scaling>
          <c:logBase val="1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70036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576262</xdr:colOff>
      <xdr:row>9</xdr:row>
      <xdr:rowOff>38100</xdr:rowOff>
    </xdr:from>
    <xdr:to>
      <xdr:col>13</xdr:col>
      <xdr:colOff>423862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12" sqref="I12"/>
    </sheetView>
  </sheetViews>
  <sheetFormatPr defaultColWidth="11.42578125" defaultRowHeight="15" x14ac:dyDescent="0.25"/>
  <sheetData>
    <row r="1" spans="1:5" x14ac:dyDescent="0.25"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47</v>
      </c>
      <c r="B2" s="19">
        <f>PRMallall!G1</f>
        <v>0.1219595234310019</v>
      </c>
      <c r="C2" s="19">
        <f>PRMallND!G1</f>
        <v>0.1219595234310019</v>
      </c>
      <c r="D2" s="19">
        <f>PRM70all!G1</f>
        <v>8.3771476093635555E-2</v>
      </c>
      <c r="E2" s="19">
        <f>PRM70ND!G1</f>
        <v>8.3771476093635555E-2</v>
      </c>
    </row>
    <row r="3" spans="1:5" x14ac:dyDescent="0.25">
      <c r="A3" t="s">
        <v>42</v>
      </c>
      <c r="B3">
        <f>PRMallall!B19</f>
        <v>12</v>
      </c>
      <c r="C3">
        <f>PRMallND!B19</f>
        <v>12</v>
      </c>
      <c r="D3">
        <f>PRM70all!B9</f>
        <v>2</v>
      </c>
      <c r="E3">
        <f>PRM70ND!B9</f>
        <v>2</v>
      </c>
    </row>
    <row r="4" spans="1:5" x14ac:dyDescent="0.25">
      <c r="A4" t="s">
        <v>16</v>
      </c>
      <c r="B4" s="18">
        <f>PRMallall!H1</f>
        <v>0.97541312899725652</v>
      </c>
      <c r="C4" s="18">
        <f>PRMallND!H1</f>
        <v>0.97541312899725652</v>
      </c>
      <c r="D4" s="18">
        <f>PRM70all!H1</f>
        <v>1</v>
      </c>
      <c r="E4" s="18">
        <f>PRM70ND!H1</f>
        <v>1</v>
      </c>
    </row>
    <row r="5" spans="1:5" x14ac:dyDescent="0.25">
      <c r="A5" t="s">
        <v>48</v>
      </c>
      <c r="B5" s="19">
        <f>PRMallall!H16</f>
        <v>1.237839791901045E-2</v>
      </c>
      <c r="C5" s="19">
        <f>PRMallND!H16</f>
        <v>1.237839791901045E-2</v>
      </c>
      <c r="D5" s="19" t="e">
        <f>PRM70all!H16</f>
        <v>#NUM!</v>
      </c>
      <c r="E5" s="19" t="e">
        <f>PRM70ND!H16</f>
        <v>#NUM!</v>
      </c>
    </row>
    <row r="6" spans="1:5" x14ac:dyDescent="0.25">
      <c r="A6" t="s">
        <v>49</v>
      </c>
      <c r="B6" s="19">
        <f>PRMallall!H26</f>
        <v>5.7051780557908355E-3</v>
      </c>
      <c r="C6" s="19">
        <f>PRMallND!H26</f>
        <v>5.7051780557908355E-3</v>
      </c>
      <c r="D6" s="19" t="e">
        <f>PRM70all!H26</f>
        <v>#NUM!</v>
      </c>
      <c r="E6" s="19" t="e">
        <f>PRM70ND!H26</f>
        <v>#NUM!</v>
      </c>
    </row>
    <row r="7" spans="1:5" x14ac:dyDescent="0.25">
      <c r="A7" t="s">
        <v>50</v>
      </c>
      <c r="B7" s="19">
        <f>SUM(B5:B6)/3</f>
        <v>6.027858658267095E-3</v>
      </c>
      <c r="C7" s="19">
        <f>SUM(C5:C6)/3</f>
        <v>6.027858658267095E-3</v>
      </c>
      <c r="D7" s="19" t="e">
        <f>SUM(D5:D6)/3</f>
        <v>#NUM!</v>
      </c>
      <c r="E7" s="19" t="e">
        <f>SUM(E5:E6)/3</f>
        <v>#NUM!</v>
      </c>
    </row>
    <row r="8" spans="1:5" x14ac:dyDescent="0.25">
      <c r="A8" t="s">
        <v>51</v>
      </c>
      <c r="B8" s="20">
        <f>B7/B2</f>
        <v>4.9425075538912969E-2</v>
      </c>
      <c r="C8" s="20">
        <f>C7/C2</f>
        <v>4.9425075538912969E-2</v>
      </c>
      <c r="D8" s="20" t="e">
        <f>D7/D2</f>
        <v>#NUM!</v>
      </c>
      <c r="E8" s="20" t="e">
        <f>E7/E2</f>
        <v>#NUM!</v>
      </c>
    </row>
    <row r="9" spans="1:5" x14ac:dyDescent="0.25">
      <c r="A9" t="s">
        <v>52</v>
      </c>
      <c r="B9" s="19">
        <f>PRMallall!B14</f>
        <v>0.12203374280264656</v>
      </c>
      <c r="C9" s="19">
        <f>PRMallND!B14</f>
        <v>0.12203374280264656</v>
      </c>
      <c r="D9" s="19">
        <f>PRM70all!B4</f>
        <v>0</v>
      </c>
      <c r="E9" s="19">
        <f>PRM70ND!B4</f>
        <v>0</v>
      </c>
    </row>
    <row r="10" spans="1:5" x14ac:dyDescent="0.25">
      <c r="A10" t="s">
        <v>53</v>
      </c>
      <c r="B10" s="19">
        <f>PRMallall!B15</f>
        <v>1.9235401692560101E-3</v>
      </c>
      <c r="C10" s="19">
        <f>PRMallND!B15</f>
        <v>1.9235401692560101E-3</v>
      </c>
      <c r="D10" s="19">
        <f>PRM70all!B5</f>
        <v>0</v>
      </c>
      <c r="E10" s="19">
        <f>PRM70ND!B5</f>
        <v>0</v>
      </c>
    </row>
    <row r="11" spans="1:5" x14ac:dyDescent="0.25">
      <c r="A11" t="s">
        <v>55</v>
      </c>
      <c r="B11" s="19">
        <f>PRMallall!B17</f>
        <v>0.12651809327517155</v>
      </c>
      <c r="C11" s="19">
        <f>PRMallND!B17</f>
        <v>0.12651809327517155</v>
      </c>
      <c r="D11" s="19">
        <f>PRM70all!B7</f>
        <v>0</v>
      </c>
      <c r="E11" s="19">
        <f>PRM70ND!B7</f>
        <v>0</v>
      </c>
    </row>
    <row r="12" spans="1:5" x14ac:dyDescent="0.25">
      <c r="A12" t="s">
        <v>54</v>
      </c>
      <c r="B12" s="19">
        <f>PRMallall!B16</f>
        <v>0.11962364022299472</v>
      </c>
      <c r="C12" s="19">
        <f>PRMallND!B16</f>
        <v>0.11962364022299472</v>
      </c>
      <c r="D12" s="19">
        <f>PRM70all!B6</f>
        <v>0</v>
      </c>
      <c r="E12" s="19">
        <f>PRM70ND!B6</f>
        <v>0</v>
      </c>
    </row>
    <row r="13" spans="1:5" x14ac:dyDescent="0.25">
      <c r="A13" t="s">
        <v>56</v>
      </c>
      <c r="B13">
        <f>PRMallall!E18</f>
        <v>49</v>
      </c>
      <c r="C13">
        <f>PRMallND!E18</f>
        <v>49</v>
      </c>
      <c r="D13">
        <f>PRM70all!E8</f>
        <v>3</v>
      </c>
      <c r="E13">
        <f>PRM70ND!E8</f>
        <v>3</v>
      </c>
    </row>
    <row r="14" spans="1:5" x14ac:dyDescent="0.25">
      <c r="A14" t="s">
        <v>57</v>
      </c>
    </row>
    <row r="15" spans="1:5" x14ac:dyDescent="0.2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.42578125" defaultRowHeight="15" x14ac:dyDescent="0.25"/>
  <sheetData>
    <row r="1" spans="1:16" ht="17.25" thickTop="1" thickBot="1" x14ac:dyDescent="0.3">
      <c r="B1" s="1" t="s">
        <v>15</v>
      </c>
      <c r="C1" s="1" t="s">
        <v>16</v>
      </c>
      <c r="D1" s="1" t="s">
        <v>17</v>
      </c>
      <c r="E1" s="5" t="s">
        <v>0</v>
      </c>
      <c r="F1" s="5" t="s">
        <v>1</v>
      </c>
      <c r="G1" s="11">
        <f>LN(G2)</f>
        <v>8.3771476093635555E-2</v>
      </c>
      <c r="H1" s="12">
        <f>G4</f>
        <v>1</v>
      </c>
      <c r="I1" s="8" t="s">
        <v>0</v>
      </c>
      <c r="J1" s="8" t="s">
        <v>1</v>
      </c>
      <c r="K1" s="13">
        <f>LN(K2)</f>
        <v>0</v>
      </c>
      <c r="L1" s="14">
        <f>K4</f>
        <v>1</v>
      </c>
      <c r="M1" s="8" t="s">
        <v>0</v>
      </c>
      <c r="N1" s="8" t="s">
        <v>1</v>
      </c>
      <c r="O1" s="13">
        <f>LN(O2)</f>
        <v>0</v>
      </c>
      <c r="P1" s="14">
        <f>O4</f>
        <v>1</v>
      </c>
    </row>
    <row r="2" spans="1:16" ht="15.75" thickTop="1" x14ac:dyDescent="0.25">
      <c r="B2">
        <v>0</v>
      </c>
      <c r="C2" s="15">
        <v>1</v>
      </c>
      <c r="D2" t="e">
        <v>#NUM!</v>
      </c>
      <c r="E2" s="8">
        <v>1972</v>
      </c>
      <c r="F2" s="9">
        <v>35000</v>
      </c>
      <c r="G2">
        <f t="array" ref="G2:H6">LOGEST(F2:F3,E2:E3,TRUE, TRUE)</f>
        <v>1.0873803730028924</v>
      </c>
      <c r="H2">
        <v>6.3062348795071436E-68</v>
      </c>
      <c r="I2" s="8">
        <v>1975</v>
      </c>
      <c r="J2" s="9">
        <v>45000</v>
      </c>
      <c r="K2">
        <f t="array" ref="K2:L6">LOGEST(J2:J2,I2:I2,TRUE, TRUE)</f>
        <v>1</v>
      </c>
      <c r="L2">
        <v>44999.999999999985</v>
      </c>
      <c r="M2" s="8">
        <v>1972</v>
      </c>
      <c r="N2" s="9">
        <v>35000</v>
      </c>
      <c r="O2">
        <f t="array" ref="O2:P6">LOGEST(N2:N2,M2:M2,TRUE, TRUE)</f>
        <v>1</v>
      </c>
      <c r="P2">
        <v>34999.999999999971</v>
      </c>
    </row>
    <row r="3" spans="1:16" x14ac:dyDescent="0.25">
      <c r="B3">
        <v>0</v>
      </c>
      <c r="C3" s="15">
        <v>1</v>
      </c>
      <c r="D3" t="e">
        <v>#NUM!</v>
      </c>
      <c r="E3" s="8">
        <v>1975</v>
      </c>
      <c r="F3" s="9">
        <v>45000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5.75" thickBot="1" x14ac:dyDescent="0.3">
      <c r="A4" t="s">
        <v>37</v>
      </c>
      <c r="B4" s="1">
        <f>AVERAGE(B2:B3)</f>
        <v>0</v>
      </c>
      <c r="C4" s="1">
        <f>AVERAGE(C2:C3)</f>
        <v>1</v>
      </c>
      <c r="D4" s="1" t="e">
        <f>AVERAGE(D2:D3)</f>
        <v>#NUM!</v>
      </c>
      <c r="E4" s="1">
        <f>AVERAGE(E2:E3)</f>
        <v>1973.5</v>
      </c>
      <c r="F4" s="1">
        <f>AVERAGE(F2:F3)</f>
        <v>40000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38</v>
      </c>
      <c r="B5" s="1">
        <f>STDEV(B2:B3)</f>
        <v>0</v>
      </c>
      <c r="C5" s="1">
        <f>STDEV(C2:C3)</f>
        <v>0</v>
      </c>
      <c r="D5" s="1" t="e">
        <f>STDEV(D2:D3)</f>
        <v>#NUM!</v>
      </c>
      <c r="E5" s="1">
        <f>STDEV(E2:E3)</f>
        <v>2.1213203435596424</v>
      </c>
      <c r="F5" s="1">
        <f>STDEV(F2:F3)</f>
        <v>7071.0678118654751</v>
      </c>
      <c r="G5" t="e">
        <v>#NUM!</v>
      </c>
      <c r="H5">
        <v>0</v>
      </c>
      <c r="K5" s="12" t="e">
        <v>#NUM!</v>
      </c>
      <c r="L5">
        <v>0</v>
      </c>
      <c r="O5" s="12" t="e">
        <v>#NUM!</v>
      </c>
      <c r="P5">
        <v>0</v>
      </c>
    </row>
    <row r="6" spans="1:16" ht="15.75" thickTop="1" x14ac:dyDescent="0.25">
      <c r="A6" t="s">
        <v>39</v>
      </c>
      <c r="B6" s="1">
        <f>MIN(B2:B3)</f>
        <v>0</v>
      </c>
      <c r="C6" s="1">
        <f>MIN(C2:C3)</f>
        <v>1</v>
      </c>
      <c r="D6" s="1" t="e">
        <f>MIN(D2:D3)</f>
        <v>#NUM!</v>
      </c>
      <c r="E6" s="1">
        <f>MIN(E2:E3)</f>
        <v>1972</v>
      </c>
      <c r="F6" s="1">
        <f>MIN(F2:F3)</f>
        <v>35000</v>
      </c>
      <c r="G6">
        <v>3.1579470931079462E-2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40</v>
      </c>
      <c r="B7" s="1">
        <f>MAX(B2:B3)</f>
        <v>0</v>
      </c>
      <c r="C7" s="1">
        <f>MAX(C2:C3)</f>
        <v>1</v>
      </c>
      <c r="D7" s="1" t="e">
        <f>MAX(D2:D3)</f>
        <v>#NUM!</v>
      </c>
      <c r="E7" s="1">
        <f>MAX(E2:E3)</f>
        <v>1975</v>
      </c>
      <c r="F7" s="1">
        <f>MAX(F2:F3)</f>
        <v>45000</v>
      </c>
      <c r="G7" t="s">
        <v>18</v>
      </c>
      <c r="H7" t="e">
        <f>TINV(0.0455,H5)</f>
        <v>#NUM!</v>
      </c>
      <c r="K7" t="s">
        <v>18</v>
      </c>
      <c r="L7" t="e">
        <f>TINV(0.0455,L5)</f>
        <v>#NUM!</v>
      </c>
    </row>
    <row r="8" spans="1:16" x14ac:dyDescent="0.25">
      <c r="A8" t="s">
        <v>41</v>
      </c>
      <c r="B8" s="1">
        <f>ABS(B7-B6)</f>
        <v>0</v>
      </c>
      <c r="C8" s="1">
        <f>ABS(C7-C6)</f>
        <v>0</v>
      </c>
      <c r="D8" s="1" t="e">
        <f>ABS(D7-D6)</f>
        <v>#NUM!</v>
      </c>
      <c r="E8" s="1">
        <f>ABS(E7-E6)</f>
        <v>3</v>
      </c>
      <c r="F8" s="1">
        <f>ABS(F7-F6)</f>
        <v>10000</v>
      </c>
      <c r="G8" t="s">
        <v>19</v>
      </c>
      <c r="H8" t="e">
        <f>H7*G3</f>
        <v>#NUM!</v>
      </c>
      <c r="K8" t="s">
        <v>19</v>
      </c>
      <c r="L8" t="e">
        <f>L7*K3</f>
        <v>#NUM!</v>
      </c>
    </row>
    <row r="9" spans="1:16" x14ac:dyDescent="0.25">
      <c r="A9" t="s">
        <v>42</v>
      </c>
      <c r="B9" s="1">
        <f>COUNT(B2:B3)</f>
        <v>2</v>
      </c>
      <c r="G9" t="s">
        <v>20</v>
      </c>
      <c r="H9" t="e">
        <f>G2+H8</f>
        <v>#NUM!</v>
      </c>
      <c r="K9" t="s">
        <v>20</v>
      </c>
      <c r="L9" t="e">
        <f>K2+L8</f>
        <v>#NUM!</v>
      </c>
    </row>
    <row r="10" spans="1:16" x14ac:dyDescent="0.25">
      <c r="G10" t="s">
        <v>21</v>
      </c>
      <c r="H10" t="e">
        <f>G2-H8</f>
        <v>#NUM!</v>
      </c>
      <c r="K10" t="s">
        <v>21</v>
      </c>
      <c r="L10" t="e">
        <f>K2-L8</f>
        <v>#NUM!</v>
      </c>
    </row>
    <row r="11" spans="1:16" x14ac:dyDescent="0.25">
      <c r="G11" t="s">
        <v>22</v>
      </c>
      <c r="H11" s="16">
        <f>LN(G2)</f>
        <v>8.3771476093635555E-2</v>
      </c>
      <c r="K11" t="s">
        <v>22</v>
      </c>
      <c r="L11" s="16">
        <f>LN(K2)</f>
        <v>0</v>
      </c>
    </row>
    <row r="12" spans="1:16" x14ac:dyDescent="0.25">
      <c r="G12" t="s">
        <v>23</v>
      </c>
      <c r="H12" s="16" t="e">
        <f>LN(H9)</f>
        <v>#NUM!</v>
      </c>
      <c r="K12" t="s">
        <v>23</v>
      </c>
      <c r="L12" s="16" t="e">
        <f>LN(L9)</f>
        <v>#NUM!</v>
      </c>
    </row>
    <row r="13" spans="1:16" x14ac:dyDescent="0.25">
      <c r="G13" t="s">
        <v>24</v>
      </c>
      <c r="H13" s="16" t="e">
        <f>LN(H10)</f>
        <v>#NUM!</v>
      </c>
      <c r="K13" t="s">
        <v>24</v>
      </c>
      <c r="L13" s="16" t="e">
        <f>LN(L10)</f>
        <v>#NUM!</v>
      </c>
    </row>
    <row r="14" spans="1:16" x14ac:dyDescent="0.25">
      <c r="G14" t="s">
        <v>25</v>
      </c>
      <c r="H14" s="16" t="e">
        <f>H12-H11</f>
        <v>#NUM!</v>
      </c>
      <c r="K14" t="s">
        <v>25</v>
      </c>
      <c r="L14" s="16" t="e">
        <f>L12-L11</f>
        <v>#NUM!</v>
      </c>
    </row>
    <row r="15" spans="1:16" x14ac:dyDescent="0.25">
      <c r="G15" t="s">
        <v>26</v>
      </c>
      <c r="H15" s="16" t="e">
        <f>H11-H13</f>
        <v>#NUM!</v>
      </c>
      <c r="K15" t="s">
        <v>26</v>
      </c>
      <c r="L15" s="16" t="e">
        <f>L11-L13</f>
        <v>#NUM!</v>
      </c>
    </row>
    <row r="16" spans="1:16" x14ac:dyDescent="0.25">
      <c r="G16" t="s">
        <v>27</v>
      </c>
      <c r="H16" s="17" t="e">
        <f>AVERAGE(H14:H15)</f>
        <v>#NUM!</v>
      </c>
      <c r="K16" t="s">
        <v>27</v>
      </c>
      <c r="L16" s="17" t="e">
        <f>AVERAGE(L14:L15)</f>
        <v>#NUM!</v>
      </c>
    </row>
    <row r="17" spans="7:12" x14ac:dyDescent="0.25">
      <c r="G17" t="s">
        <v>28</v>
      </c>
      <c r="H17" t="e">
        <f>TINV(0.3173,H5)</f>
        <v>#NUM!</v>
      </c>
      <c r="K17" t="s">
        <v>28</v>
      </c>
      <c r="L17" t="e">
        <f>TINV(0.3173,L5)</f>
        <v>#NUM!</v>
      </c>
    </row>
    <row r="18" spans="7:12" x14ac:dyDescent="0.25">
      <c r="G18" t="s">
        <v>29</v>
      </c>
      <c r="H18" t="e">
        <f>H17*G3</f>
        <v>#NUM!</v>
      </c>
      <c r="K18" t="s">
        <v>29</v>
      </c>
      <c r="L18" t="e">
        <f>L17*K3</f>
        <v>#NUM!</v>
      </c>
    </row>
    <row r="19" spans="7:12" x14ac:dyDescent="0.25">
      <c r="G19" t="s">
        <v>30</v>
      </c>
      <c r="H19" t="e">
        <f>G2+H18</f>
        <v>#NUM!</v>
      </c>
      <c r="K19" t="s">
        <v>30</v>
      </c>
      <c r="L19" t="e">
        <f>K2+L18</f>
        <v>#NUM!</v>
      </c>
    </row>
    <row r="20" spans="7:12" x14ac:dyDescent="0.25">
      <c r="G20" t="s">
        <v>31</v>
      </c>
      <c r="H20" t="e">
        <f>G2-H18</f>
        <v>#NUM!</v>
      </c>
      <c r="K20" t="s">
        <v>31</v>
      </c>
      <c r="L20" t="e">
        <f>K2-L18</f>
        <v>#NUM!</v>
      </c>
    </row>
    <row r="21" spans="7:12" x14ac:dyDescent="0.25">
      <c r="G21" t="s">
        <v>22</v>
      </c>
      <c r="H21" s="16">
        <f>LN(G2)</f>
        <v>8.3771476093635555E-2</v>
      </c>
      <c r="K21" t="s">
        <v>22</v>
      </c>
      <c r="L21" s="16">
        <f>LN(K2)</f>
        <v>0</v>
      </c>
    </row>
    <row r="22" spans="7:12" x14ac:dyDescent="0.25">
      <c r="G22" t="s">
        <v>32</v>
      </c>
      <c r="H22" s="16" t="e">
        <f>LN(H19)</f>
        <v>#NUM!</v>
      </c>
      <c r="K22" t="s">
        <v>32</v>
      </c>
      <c r="L22" s="16" t="e">
        <f>LN(L19)</f>
        <v>#NUM!</v>
      </c>
    </row>
    <row r="23" spans="7:12" x14ac:dyDescent="0.25">
      <c r="G23" t="s">
        <v>33</v>
      </c>
      <c r="H23" s="16" t="e">
        <f>LN(H20)</f>
        <v>#NUM!</v>
      </c>
      <c r="K23" t="s">
        <v>33</v>
      </c>
      <c r="L23" s="16" t="e">
        <f>LN(L20)</f>
        <v>#NUM!</v>
      </c>
    </row>
    <row r="24" spans="7:12" x14ac:dyDescent="0.25">
      <c r="G24" t="s">
        <v>34</v>
      </c>
      <c r="H24" s="16" t="e">
        <f>H22-H21</f>
        <v>#NUM!</v>
      </c>
      <c r="K24" t="s">
        <v>34</v>
      </c>
      <c r="L24" s="16" t="e">
        <f>L22-L21</f>
        <v>#NUM!</v>
      </c>
    </row>
    <row r="25" spans="7:12" x14ac:dyDescent="0.25">
      <c r="G25" t="s">
        <v>35</v>
      </c>
      <c r="H25" s="16" t="e">
        <f>H21-H23</f>
        <v>#NUM!</v>
      </c>
      <c r="K25" t="s">
        <v>35</v>
      </c>
      <c r="L25" s="16" t="e">
        <f>L21-L23</f>
        <v>#NUM!</v>
      </c>
    </row>
    <row r="26" spans="7:12" x14ac:dyDescent="0.25">
      <c r="G26" t="s">
        <v>36</v>
      </c>
      <c r="H26" s="17" t="e">
        <f>AVERAGE(H24:H25)</f>
        <v>#NUM!</v>
      </c>
      <c r="K26" t="s">
        <v>36</v>
      </c>
      <c r="L26" s="17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17.25" thickTop="1" thickBot="1" x14ac:dyDescent="0.3">
      <c r="B1" s="1" t="s">
        <v>15</v>
      </c>
      <c r="C1" s="1" t="s">
        <v>16</v>
      </c>
      <c r="D1" s="1" t="s">
        <v>17</v>
      </c>
      <c r="E1" s="5" t="s">
        <v>0</v>
      </c>
      <c r="F1" s="5" t="s">
        <v>1</v>
      </c>
      <c r="G1" s="11">
        <f>LN(G2)</f>
        <v>0.1219595234310019</v>
      </c>
      <c r="H1" s="12">
        <f>G4</f>
        <v>0.97541312899725652</v>
      </c>
      <c r="I1" s="8" t="s">
        <v>0</v>
      </c>
      <c r="J1" s="8" t="s">
        <v>1</v>
      </c>
      <c r="K1" s="13">
        <f>LN(K2)</f>
        <v>0.11962364022299472</v>
      </c>
      <c r="L1" s="14">
        <f>K4</f>
        <v>0.97127338920287931</v>
      </c>
      <c r="M1" s="8" t="s">
        <v>0</v>
      </c>
      <c r="N1" s="8" t="s">
        <v>1</v>
      </c>
      <c r="O1" s="13">
        <f>LN(O2)</f>
        <v>0.12058070758658157</v>
      </c>
      <c r="P1" s="14">
        <f>O4</f>
        <v>0.97156537050869662</v>
      </c>
      <c r="Q1" s="8" t="s">
        <v>0</v>
      </c>
      <c r="R1" s="8" t="s">
        <v>1</v>
      </c>
      <c r="S1" s="13">
        <f>LN(S2)</f>
        <v>0.11986687340628038</v>
      </c>
      <c r="T1" s="14">
        <f>S4</f>
        <v>0.976616241500053</v>
      </c>
      <c r="U1" s="8" t="s">
        <v>0</v>
      </c>
      <c r="V1" s="8" t="s">
        <v>1</v>
      </c>
      <c r="W1" s="13">
        <f>LN(W2)</f>
        <v>0.1219672772848034</v>
      </c>
      <c r="X1" s="14">
        <f>W4</f>
        <v>0.97380724805879693</v>
      </c>
      <c r="Y1" s="8" t="s">
        <v>0</v>
      </c>
      <c r="Z1" s="8" t="s">
        <v>1</v>
      </c>
      <c r="AA1" s="13">
        <f>LN(AA2)</f>
        <v>0.12221529772434823</v>
      </c>
      <c r="AB1" s="14">
        <f>AA4</f>
        <v>0.97506892797964084</v>
      </c>
      <c r="AC1" s="8" t="s">
        <v>0</v>
      </c>
      <c r="AD1" s="8" t="s">
        <v>1</v>
      </c>
      <c r="AE1" s="13">
        <f>LN(AE2)</f>
        <v>0.12199960516510128</v>
      </c>
      <c r="AF1" s="14">
        <f>AE4</f>
        <v>0.97542456306446657</v>
      </c>
      <c r="AG1" s="8" t="s">
        <v>0</v>
      </c>
      <c r="AH1" s="8" t="s">
        <v>1</v>
      </c>
      <c r="AI1" s="13">
        <f>LN(AI2)</f>
        <v>0.12208370303473649</v>
      </c>
      <c r="AJ1" s="14">
        <f>AI4</f>
        <v>0.98699046942690916</v>
      </c>
      <c r="AK1" s="8" t="s">
        <v>0</v>
      </c>
      <c r="AL1" s="8" t="s">
        <v>1</v>
      </c>
      <c r="AM1" s="13">
        <f>LN(AM2)</f>
        <v>0.12156340094586876</v>
      </c>
      <c r="AN1" s="14">
        <f>AM4</f>
        <v>0.97754521792360349</v>
      </c>
      <c r="AO1" s="8" t="s">
        <v>0</v>
      </c>
      <c r="AP1" s="8" t="s">
        <v>1</v>
      </c>
      <c r="AQ1" s="13">
        <f>LN(AQ2)</f>
        <v>0.12101308564515613</v>
      </c>
      <c r="AR1" s="14">
        <f>AQ4</f>
        <v>0.97674564227242888</v>
      </c>
      <c r="AS1" s="8" t="s">
        <v>0</v>
      </c>
      <c r="AT1" s="8" t="s">
        <v>1</v>
      </c>
      <c r="AU1" s="13">
        <f>LN(AU2)</f>
        <v>0.12237986953164054</v>
      </c>
      <c r="AV1" s="14">
        <f>AU4</f>
        <v>0.97162326097893226</v>
      </c>
      <c r="AW1" s="8" t="s">
        <v>0</v>
      </c>
      <c r="AX1" s="8" t="s">
        <v>1</v>
      </c>
      <c r="AY1" s="13">
        <f>LN(AY2)</f>
        <v>0.12459335980907571</v>
      </c>
      <c r="AZ1" s="14">
        <f>AY4</f>
        <v>0.97322994588593215</v>
      </c>
      <c r="BA1" s="8" t="s">
        <v>0</v>
      </c>
      <c r="BB1" s="8" t="s">
        <v>1</v>
      </c>
      <c r="BC1" s="13">
        <f>LN(BC2)</f>
        <v>0.12651809327517155</v>
      </c>
      <c r="BD1" s="14">
        <f>BC4</f>
        <v>0.97505979446364832</v>
      </c>
    </row>
    <row r="2" spans="1:56" ht="15.75" thickTop="1" x14ac:dyDescent="0.25">
      <c r="B2">
        <v>0.11962364022299472</v>
      </c>
      <c r="C2" s="15">
        <v>0.97127338920287931</v>
      </c>
      <c r="D2">
        <v>304.29835822129473</v>
      </c>
      <c r="E2" s="8">
        <v>1926</v>
      </c>
      <c r="F2" s="9">
        <v>130</v>
      </c>
      <c r="G2">
        <f t="array" ref="G2:H6">LOGEST(F2:F13,E2:E13,TRUE, TRUE)</f>
        <v>1.1297083741359224</v>
      </c>
      <c r="H2">
        <v>1.6158838575955524E-100</v>
      </c>
      <c r="I2" s="8">
        <v>1928</v>
      </c>
      <c r="J2" s="9">
        <v>180</v>
      </c>
      <c r="K2">
        <f t="array" ref="K2:L6">LOGEST(J2:J12,I2:I12,TRUE, TRUE)</f>
        <v>1.1270725869588181</v>
      </c>
      <c r="L2">
        <v>1.5737996625880502E-98</v>
      </c>
      <c r="M2" s="8">
        <v>1926</v>
      </c>
      <c r="N2" s="9">
        <v>130</v>
      </c>
      <c r="O2">
        <f t="array" ref="O2:P6">LOGEST(N2:N12,M2:M12,TRUE, TRUE)</f>
        <v>1.1281517876997167</v>
      </c>
      <c r="P2">
        <v>2.4147951763741472E-99</v>
      </c>
      <c r="Q2" s="8">
        <v>1926</v>
      </c>
      <c r="R2" s="9">
        <v>130</v>
      </c>
      <c r="S2">
        <f t="array" ref="S2:T6">LOGEST(R2:R12,Q2:Q12,TRUE, TRUE)</f>
        <v>1.1273467617547905</v>
      </c>
      <c r="T2">
        <v>9.9025662026961599E-99</v>
      </c>
      <c r="U2" s="8">
        <v>1926</v>
      </c>
      <c r="V2" s="9">
        <v>130</v>
      </c>
      <c r="W2">
        <f t="array" ref="W2:X6">LOGEST(V2:V12,U2:U12,TRUE, TRUE)</f>
        <v>1.1297171337634542</v>
      </c>
      <c r="X2">
        <v>1.5914134739643456E-100</v>
      </c>
      <c r="Y2" s="8">
        <v>1926</v>
      </c>
      <c r="Z2" s="9">
        <v>130</v>
      </c>
      <c r="AA2">
        <f t="array" ref="AA2:AB6">LOGEST(Z2:Z12,Y2:Y12,TRUE, TRUE)</f>
        <v>1.1299973614531924</v>
      </c>
      <c r="AB2">
        <v>9.7393512093587631E-101</v>
      </c>
      <c r="AC2" s="8">
        <v>1926</v>
      </c>
      <c r="AD2" s="9">
        <v>130</v>
      </c>
      <c r="AE2">
        <f t="array" ref="AE2:AF6">LOGEST(AD2:AD12,AC2:AC12,TRUE, TRUE)</f>
        <v>1.1297536557140604</v>
      </c>
      <c r="AF2">
        <v>1.4881963656081383E-100</v>
      </c>
      <c r="AG2" s="8">
        <v>1926</v>
      </c>
      <c r="AH2" s="9">
        <v>130</v>
      </c>
      <c r="AI2">
        <f t="array" ref="AI2:AJ6">LOGEST(AH2:AH12,AG2:AG12,TRUE, TRUE)</f>
        <v>1.1298486695848946</v>
      </c>
      <c r="AJ2">
        <v>1.1883656516584277E-100</v>
      </c>
      <c r="AK2" s="8">
        <v>1926</v>
      </c>
      <c r="AL2" s="9">
        <v>130</v>
      </c>
      <c r="AM2">
        <f t="array" ref="AM2:AN6">LOGEST(AL2:AL12,AK2:AK12,TRUE, TRUE)</f>
        <v>1.1292609598685601</v>
      </c>
      <c r="AN2">
        <v>3.3938044293955639E-100</v>
      </c>
      <c r="AO2" s="8">
        <v>1926</v>
      </c>
      <c r="AP2" s="9">
        <v>130</v>
      </c>
      <c r="AQ2">
        <f t="array" ref="AQ2:AR6">LOGEST(AP2:AP12,AO2:AO12,TRUE, TRUE)</f>
        <v>1.1286396812490915</v>
      </c>
      <c r="AR2">
        <v>9.9216866851139709E-100</v>
      </c>
      <c r="AS2" s="8">
        <v>1926</v>
      </c>
      <c r="AT2" s="9">
        <v>130</v>
      </c>
      <c r="AU2">
        <f t="array" ref="AU2:AV6">LOGEST(AT2:AT12,AS2:AS12,TRUE, TRUE)</f>
        <v>1.1301833424643981</v>
      </c>
      <c r="AV2">
        <v>7.1622003466084783E-101</v>
      </c>
      <c r="AW2" s="8">
        <v>1926</v>
      </c>
      <c r="AX2" s="9">
        <v>130</v>
      </c>
      <c r="AY2">
        <f t="array" ref="AY2:AZ6">LOGEST(AX2:AX12,AW2:AW12,TRUE, TRUE)</f>
        <v>1.1326877630374146</v>
      </c>
      <c r="AZ2">
        <v>9.8266007940235726E-103</v>
      </c>
      <c r="BA2" s="8">
        <v>1926</v>
      </c>
      <c r="BB2" s="9">
        <v>130</v>
      </c>
      <c r="BC2">
        <f t="array" ref="BC2:BD6">LOGEST(BB2:BB12,BA2:BA12,TRUE, TRUE)</f>
        <v>1.1348699845052268</v>
      </c>
      <c r="BD2">
        <v>2.3469229997587777E-104</v>
      </c>
    </row>
    <row r="3" spans="1:56" x14ac:dyDescent="0.25">
      <c r="B3">
        <v>0.12058070758658157</v>
      </c>
      <c r="C3" s="15">
        <v>0.97156537050869662</v>
      </c>
      <c r="D3">
        <v>307.51546586012779</v>
      </c>
      <c r="E3" s="8">
        <v>1928</v>
      </c>
      <c r="F3" s="9">
        <v>180</v>
      </c>
      <c r="G3">
        <v>6.1231239588291275E-3</v>
      </c>
      <c r="H3">
        <v>11.931320393787891</v>
      </c>
      <c r="I3" s="8">
        <v>1934</v>
      </c>
      <c r="J3" s="9">
        <v>300</v>
      </c>
      <c r="K3">
        <v>6.8575219993724582E-3</v>
      </c>
      <c r="L3">
        <v>13.376324605456082</v>
      </c>
      <c r="M3" s="8">
        <v>1934</v>
      </c>
      <c r="N3" s="9">
        <v>300</v>
      </c>
      <c r="O3">
        <v>6.8761342413512236E-3</v>
      </c>
      <c r="P3">
        <v>13.411394626025601</v>
      </c>
      <c r="Q3" s="8">
        <v>1928</v>
      </c>
      <c r="R3" s="9">
        <v>180</v>
      </c>
      <c r="S3">
        <v>6.1826279086478831E-3</v>
      </c>
      <c r="T3">
        <v>12.055422262414522</v>
      </c>
      <c r="U3" s="8">
        <v>1928</v>
      </c>
      <c r="V3" s="9">
        <v>180</v>
      </c>
      <c r="W3">
        <v>6.6677013292505234E-3</v>
      </c>
      <c r="X3">
        <v>13.000658957479983</v>
      </c>
      <c r="Y3" s="8">
        <v>1928</v>
      </c>
      <c r="Z3" s="9">
        <v>180</v>
      </c>
      <c r="AA3">
        <v>6.5141406799703481E-3</v>
      </c>
      <c r="AB3">
        <v>12.698304340677797</v>
      </c>
      <c r="AC3" s="8">
        <v>1928</v>
      </c>
      <c r="AD3" s="9">
        <v>180</v>
      </c>
      <c r="AE3">
        <v>6.4549212845181692E-3</v>
      </c>
      <c r="AF3">
        <v>12.579355441181715</v>
      </c>
      <c r="AG3" s="8">
        <v>1928</v>
      </c>
      <c r="AH3" s="9">
        <v>180</v>
      </c>
      <c r="AI3">
        <v>4.6720854003923194E-3</v>
      </c>
      <c r="AJ3">
        <v>9.1041148081767336</v>
      </c>
      <c r="AK3" s="8">
        <v>1928</v>
      </c>
      <c r="AL3" s="9">
        <v>180</v>
      </c>
      <c r="AM3">
        <v>6.1414027840624745E-3</v>
      </c>
      <c r="AN3">
        <v>11.965019684731857</v>
      </c>
      <c r="AO3" s="8">
        <v>1928</v>
      </c>
      <c r="AP3" s="9">
        <v>180</v>
      </c>
      <c r="AQ3">
        <v>6.2240419847891457E-3</v>
      </c>
      <c r="AR3">
        <v>12.123183423747484</v>
      </c>
      <c r="AS3" s="8">
        <v>1928</v>
      </c>
      <c r="AT3" s="9">
        <v>180</v>
      </c>
      <c r="AU3">
        <v>6.9714163791330863E-3</v>
      </c>
      <c r="AV3">
        <v>13.571251904398864</v>
      </c>
      <c r="AW3" s="8">
        <v>1928</v>
      </c>
      <c r="AX3" s="9">
        <v>180</v>
      </c>
      <c r="AY3">
        <v>6.8879587139955237E-3</v>
      </c>
      <c r="AZ3">
        <v>13.406883283612997</v>
      </c>
      <c r="BA3" s="8">
        <v>1928</v>
      </c>
      <c r="BB3" s="9">
        <v>180</v>
      </c>
      <c r="BC3">
        <v>6.7447486980853465E-3</v>
      </c>
      <c r="BD3">
        <v>13.126270774430886</v>
      </c>
    </row>
    <row r="4" spans="1:56" ht="15.75" thickBot="1" x14ac:dyDescent="0.3">
      <c r="B4">
        <v>0.11986687340628038</v>
      </c>
      <c r="C4" s="15">
        <v>0.976616241500053</v>
      </c>
      <c r="D4">
        <v>375.8825243392929</v>
      </c>
      <c r="E4" s="8">
        <v>1934</v>
      </c>
      <c r="F4" s="9">
        <v>300</v>
      </c>
      <c r="G4">
        <v>0.97541312899725652</v>
      </c>
      <c r="H4">
        <v>0.34404111182669178</v>
      </c>
      <c r="I4" s="8">
        <v>1935</v>
      </c>
      <c r="J4" s="9">
        <v>500</v>
      </c>
      <c r="K4">
        <v>0.97127338920287931</v>
      </c>
      <c r="L4">
        <v>0.34998411906960819</v>
      </c>
      <c r="M4" s="8">
        <v>1935</v>
      </c>
      <c r="N4" s="9">
        <v>500</v>
      </c>
      <c r="O4">
        <v>0.97156537050869662</v>
      </c>
      <c r="P4">
        <v>0.35719816208517241</v>
      </c>
      <c r="Q4" s="8">
        <v>1935</v>
      </c>
      <c r="R4" s="9">
        <v>500</v>
      </c>
      <c r="S4">
        <v>0.976616241500053</v>
      </c>
      <c r="T4">
        <v>0.33452738555380701</v>
      </c>
      <c r="U4" s="8">
        <v>1934</v>
      </c>
      <c r="V4" s="9">
        <v>300</v>
      </c>
      <c r="W4">
        <v>0.97380724805879693</v>
      </c>
      <c r="X4">
        <v>0.3626507414057501</v>
      </c>
      <c r="Y4" s="8">
        <v>1934</v>
      </c>
      <c r="Z4" s="9">
        <v>300</v>
      </c>
      <c r="AA4">
        <v>0.97506892797964084</v>
      </c>
      <c r="AB4">
        <v>0.36141341413895478</v>
      </c>
      <c r="AC4" s="8">
        <v>1934</v>
      </c>
      <c r="AD4" s="9">
        <v>300</v>
      </c>
      <c r="AE4">
        <v>0.97542456306446657</v>
      </c>
      <c r="AF4">
        <v>0.36229201388429422</v>
      </c>
      <c r="AG4" s="8">
        <v>1934</v>
      </c>
      <c r="AH4" s="9">
        <v>300</v>
      </c>
      <c r="AI4">
        <v>0.98699046942690916</v>
      </c>
      <c r="AJ4">
        <v>0.26249999760532028</v>
      </c>
      <c r="AK4" s="8">
        <v>1934</v>
      </c>
      <c r="AL4" s="9">
        <v>300</v>
      </c>
      <c r="AM4">
        <v>0.97754521792360349</v>
      </c>
      <c r="AN4">
        <v>0.34433703331548493</v>
      </c>
      <c r="AO4" s="8">
        <v>1934</v>
      </c>
      <c r="AP4" s="9">
        <v>300</v>
      </c>
      <c r="AQ4">
        <v>0.97674564227242888</v>
      </c>
      <c r="AR4">
        <v>0.34531834266082823</v>
      </c>
      <c r="AS4" s="8">
        <v>1934</v>
      </c>
      <c r="AT4" s="9">
        <v>300</v>
      </c>
      <c r="AU4">
        <v>0.97162326097893226</v>
      </c>
      <c r="AV4">
        <v>0.36214783341220286</v>
      </c>
      <c r="AW4" s="8">
        <v>1934</v>
      </c>
      <c r="AX4" s="9">
        <v>300</v>
      </c>
      <c r="AY4">
        <v>0.97322994588593215</v>
      </c>
      <c r="AZ4">
        <v>0.34813473154726682</v>
      </c>
      <c r="BA4" s="8">
        <v>1934</v>
      </c>
      <c r="BB4" s="9">
        <v>300</v>
      </c>
      <c r="BC4">
        <v>0.97505979446364832</v>
      </c>
      <c r="BD4">
        <v>0.3297974585750969</v>
      </c>
    </row>
    <row r="5" spans="1:56" ht="17.25" thickTop="1" thickBot="1" x14ac:dyDescent="0.3">
      <c r="B5">
        <v>0.1219672772848034</v>
      </c>
      <c r="C5" s="15">
        <v>0.97380724805879693</v>
      </c>
      <c r="D5">
        <v>334.60650687652122</v>
      </c>
      <c r="E5" s="8">
        <v>1935</v>
      </c>
      <c r="F5" s="9">
        <v>500</v>
      </c>
      <c r="G5">
        <v>396.72113173263011</v>
      </c>
      <c r="H5">
        <v>10</v>
      </c>
      <c r="I5" s="8">
        <v>1940</v>
      </c>
      <c r="J5" s="9">
        <v>1000</v>
      </c>
      <c r="K5" s="12">
        <v>304.29835822129473</v>
      </c>
      <c r="L5">
        <v>9</v>
      </c>
      <c r="M5" s="8">
        <v>1940</v>
      </c>
      <c r="N5" s="9">
        <v>1000</v>
      </c>
      <c r="O5" s="12">
        <v>307.51546586012779</v>
      </c>
      <c r="P5">
        <v>9</v>
      </c>
      <c r="Q5" s="8">
        <v>1940</v>
      </c>
      <c r="R5" s="9">
        <v>1000</v>
      </c>
      <c r="S5" s="12">
        <v>375.8825243392929</v>
      </c>
      <c r="T5">
        <v>9</v>
      </c>
      <c r="U5" s="8">
        <v>1940</v>
      </c>
      <c r="V5" s="9">
        <v>1000</v>
      </c>
      <c r="W5" s="12">
        <v>334.60650687652122</v>
      </c>
      <c r="X5">
        <v>9</v>
      </c>
      <c r="Y5" s="8">
        <v>1935</v>
      </c>
      <c r="Z5" s="9">
        <v>500</v>
      </c>
      <c r="AA5" s="12">
        <v>351.99530708709398</v>
      </c>
      <c r="AB5">
        <v>9</v>
      </c>
      <c r="AC5" s="8">
        <v>1935</v>
      </c>
      <c r="AD5" s="9">
        <v>500</v>
      </c>
      <c r="AE5" s="12">
        <v>357.21932800661477</v>
      </c>
      <c r="AF5">
        <v>9</v>
      </c>
      <c r="AG5" s="8">
        <v>1935</v>
      </c>
      <c r="AH5" s="9">
        <v>500</v>
      </c>
      <c r="AI5" s="12">
        <v>682.80051881470604</v>
      </c>
      <c r="AJ5">
        <v>9</v>
      </c>
      <c r="AK5" s="8">
        <v>1935</v>
      </c>
      <c r="AL5" s="9">
        <v>500</v>
      </c>
      <c r="AM5" s="12">
        <v>391.80549298496214</v>
      </c>
      <c r="AN5">
        <v>9</v>
      </c>
      <c r="AO5" s="8">
        <v>1935</v>
      </c>
      <c r="AP5" s="9">
        <v>500</v>
      </c>
      <c r="AQ5" s="12">
        <v>378.02423457300148</v>
      </c>
      <c r="AR5">
        <v>9</v>
      </c>
      <c r="AS5" s="8">
        <v>1935</v>
      </c>
      <c r="AT5" s="9">
        <v>500</v>
      </c>
      <c r="AU5" s="12">
        <v>308.16117885561607</v>
      </c>
      <c r="AV5">
        <v>9</v>
      </c>
      <c r="AW5" s="8">
        <v>1935</v>
      </c>
      <c r="AX5" s="9">
        <v>500</v>
      </c>
      <c r="AY5" s="12">
        <v>327.19655610895472</v>
      </c>
      <c r="AZ5">
        <v>9</v>
      </c>
      <c r="BA5" s="8">
        <v>1935</v>
      </c>
      <c r="BB5" s="9">
        <v>500</v>
      </c>
      <c r="BC5" s="12">
        <v>351.86310463167575</v>
      </c>
      <c r="BD5">
        <v>9</v>
      </c>
    </row>
    <row r="6" spans="1:56" ht="15.75" thickTop="1" x14ac:dyDescent="0.25">
      <c r="B6">
        <v>0.12221529772434823</v>
      </c>
      <c r="C6" s="15">
        <v>0.97506892797964084</v>
      </c>
      <c r="D6">
        <v>351.99530708709398</v>
      </c>
      <c r="E6" s="8">
        <v>1940</v>
      </c>
      <c r="F6" s="9">
        <v>1000</v>
      </c>
      <c r="G6">
        <v>46.957613747367532</v>
      </c>
      <c r="H6">
        <v>1.1836428662694625</v>
      </c>
      <c r="I6" s="8">
        <v>1946</v>
      </c>
      <c r="J6" s="9">
        <v>2000</v>
      </c>
      <c r="K6">
        <v>37.273166180122175</v>
      </c>
      <c r="L6">
        <v>1.1023999524083672</v>
      </c>
      <c r="M6" s="8">
        <v>1946</v>
      </c>
      <c r="N6" s="9">
        <v>2000</v>
      </c>
      <c r="O6">
        <v>39.23606034882939</v>
      </c>
      <c r="P6">
        <v>1.1483147429732261</v>
      </c>
      <c r="Q6" s="8">
        <v>1946</v>
      </c>
      <c r="R6" s="9">
        <v>2000</v>
      </c>
      <c r="S6">
        <v>42.064476420337463</v>
      </c>
      <c r="T6">
        <v>1.0071771451691889</v>
      </c>
      <c r="U6" s="8">
        <v>1946</v>
      </c>
      <c r="V6" s="9">
        <v>2000</v>
      </c>
      <c r="W6">
        <v>44.005962212531237</v>
      </c>
      <c r="X6">
        <v>1.1836400421792621</v>
      </c>
      <c r="Y6" s="8">
        <v>1946</v>
      </c>
      <c r="Z6" s="9">
        <v>2000</v>
      </c>
      <c r="AA6">
        <v>45.97750589702158</v>
      </c>
      <c r="AB6">
        <v>1.1755769032761807</v>
      </c>
      <c r="AC6" s="8">
        <v>1940</v>
      </c>
      <c r="AD6" s="9">
        <v>1000</v>
      </c>
      <c r="AE6">
        <v>46.887002694689883</v>
      </c>
      <c r="AF6">
        <v>1.1812995299190387</v>
      </c>
      <c r="AG6" s="8">
        <v>1940</v>
      </c>
      <c r="AH6" s="9">
        <v>1000</v>
      </c>
      <c r="AI6">
        <v>47.049222391154352</v>
      </c>
      <c r="AJ6">
        <v>0.62015623868513836</v>
      </c>
      <c r="AK6" s="8">
        <v>1940</v>
      </c>
      <c r="AL6" s="9">
        <v>1000</v>
      </c>
      <c r="AM6">
        <v>46.455590758601041</v>
      </c>
      <c r="AN6">
        <v>1.0671119326125844</v>
      </c>
      <c r="AO6" s="8">
        <v>1940</v>
      </c>
      <c r="AP6" s="9">
        <v>1000</v>
      </c>
      <c r="AQ6">
        <v>45.077408285879429</v>
      </c>
      <c r="AR6">
        <v>1.0732028200021908</v>
      </c>
      <c r="AS6" s="8">
        <v>1940</v>
      </c>
      <c r="AT6" s="9">
        <v>1000</v>
      </c>
      <c r="AU6">
        <v>40.415663176181909</v>
      </c>
      <c r="AV6">
        <v>1.1803594792063736</v>
      </c>
      <c r="AW6" s="8">
        <v>1940</v>
      </c>
      <c r="AX6" s="9">
        <v>1000</v>
      </c>
      <c r="AY6">
        <v>39.655499924476118</v>
      </c>
      <c r="AZ6">
        <v>1.0907801217853876</v>
      </c>
      <c r="BA6" s="8">
        <v>1940</v>
      </c>
      <c r="BB6" s="9">
        <v>1000</v>
      </c>
      <c r="BC6">
        <v>38.270870404855039</v>
      </c>
      <c r="BD6">
        <v>0.97889727314333486</v>
      </c>
    </row>
    <row r="7" spans="1:56" x14ac:dyDescent="0.25">
      <c r="B7">
        <v>0.12199960516510128</v>
      </c>
      <c r="C7" s="15">
        <v>0.97542456306446657</v>
      </c>
      <c r="D7">
        <v>357.21932800661477</v>
      </c>
      <c r="E7" s="8">
        <v>1946</v>
      </c>
      <c r="F7" s="9">
        <v>2000</v>
      </c>
      <c r="G7" t="s">
        <v>18</v>
      </c>
      <c r="H7">
        <f>TINV(0.0455,H5)</f>
        <v>2.2836816132996423</v>
      </c>
      <c r="I7" s="8">
        <v>1948</v>
      </c>
      <c r="J7" s="9">
        <v>5000</v>
      </c>
      <c r="K7" t="s">
        <v>18</v>
      </c>
      <c r="L7">
        <f>TINV(0.0455,L5)</f>
        <v>2.3198094410224317</v>
      </c>
      <c r="M7" s="8">
        <v>1948</v>
      </c>
      <c r="N7" s="9">
        <v>5000</v>
      </c>
      <c r="O7" t="s">
        <v>18</v>
      </c>
      <c r="P7">
        <f>TINV(0.0455,P5)</f>
        <v>2.3198094410224317</v>
      </c>
      <c r="Q7" s="8">
        <v>1948</v>
      </c>
      <c r="R7" s="9">
        <v>5000</v>
      </c>
      <c r="S7" t="s">
        <v>18</v>
      </c>
      <c r="T7">
        <f>TINV(0.0455,T5)</f>
        <v>2.3198094410224317</v>
      </c>
      <c r="U7" s="8">
        <v>1948</v>
      </c>
      <c r="V7" s="9">
        <v>5000</v>
      </c>
      <c r="W7" t="s">
        <v>18</v>
      </c>
      <c r="X7">
        <f>TINV(0.0455,X5)</f>
        <v>2.3198094410224317</v>
      </c>
      <c r="Y7" s="8">
        <v>1948</v>
      </c>
      <c r="Z7" s="9">
        <v>5000</v>
      </c>
      <c r="AA7" t="s">
        <v>18</v>
      </c>
      <c r="AB7">
        <f>TINV(0.0455,AB5)</f>
        <v>2.3198094410224317</v>
      </c>
      <c r="AC7" s="8">
        <v>1948</v>
      </c>
      <c r="AD7" s="9">
        <v>5000</v>
      </c>
      <c r="AE7" t="s">
        <v>18</v>
      </c>
      <c r="AF7">
        <f>TINV(0.0455,AF5)</f>
        <v>2.3198094410224317</v>
      </c>
      <c r="AG7" s="8">
        <v>1946</v>
      </c>
      <c r="AH7" s="9">
        <v>2000</v>
      </c>
      <c r="AI7" t="s">
        <v>18</v>
      </c>
      <c r="AJ7">
        <f>TINV(0.0455,AJ5)</f>
        <v>2.3198094410224317</v>
      </c>
      <c r="AK7" s="8">
        <v>1946</v>
      </c>
      <c r="AL7" s="9">
        <v>2000</v>
      </c>
      <c r="AM7" t="s">
        <v>18</v>
      </c>
      <c r="AN7">
        <f>TINV(0.0455,AN5)</f>
        <v>2.3198094410224317</v>
      </c>
      <c r="AO7" s="8">
        <v>1946</v>
      </c>
      <c r="AP7" s="9">
        <v>2000</v>
      </c>
      <c r="AQ7" t="s">
        <v>18</v>
      </c>
      <c r="AR7">
        <f>TINV(0.0455,AR5)</f>
        <v>2.3198094410224317</v>
      </c>
      <c r="AS7" s="8">
        <v>1946</v>
      </c>
      <c r="AT7" s="9">
        <v>2000</v>
      </c>
      <c r="AU7" t="s">
        <v>18</v>
      </c>
      <c r="AV7">
        <f>TINV(0.0455,AV5)</f>
        <v>2.3198094410224317</v>
      </c>
      <c r="AW7" s="8">
        <v>1946</v>
      </c>
      <c r="AX7" s="9">
        <v>2000</v>
      </c>
      <c r="AY7" t="s">
        <v>18</v>
      </c>
      <c r="AZ7">
        <f>TINV(0.0455,AZ5)</f>
        <v>2.3198094410224317</v>
      </c>
      <c r="BA7" s="8">
        <v>1946</v>
      </c>
      <c r="BB7" s="9">
        <v>2000</v>
      </c>
    </row>
    <row r="8" spans="1:56" x14ac:dyDescent="0.25">
      <c r="B8">
        <v>0.12208370303473649</v>
      </c>
      <c r="C8" s="15">
        <v>0.98699046942690916</v>
      </c>
      <c r="D8">
        <v>682.80051881470604</v>
      </c>
      <c r="E8" s="8">
        <v>1948</v>
      </c>
      <c r="F8" s="9">
        <v>5000</v>
      </c>
      <c r="G8" t="s">
        <v>19</v>
      </c>
      <c r="H8">
        <f>H7*G3</f>
        <v>1.3983265600732594E-2</v>
      </c>
      <c r="I8" s="8">
        <v>1952</v>
      </c>
      <c r="J8" s="9">
        <v>5500</v>
      </c>
      <c r="K8" t="s">
        <v>19</v>
      </c>
      <c r="L8">
        <f>L7*K3</f>
        <v>1.5908144276163251E-2</v>
      </c>
      <c r="M8" s="8">
        <v>1952</v>
      </c>
      <c r="N8" s="9">
        <v>5500</v>
      </c>
      <c r="O8" t="s">
        <v>19</v>
      </c>
      <c r="P8">
        <f>P7*O3</f>
        <v>1.5951321130824186E-2</v>
      </c>
      <c r="Q8" s="8">
        <v>1952</v>
      </c>
      <c r="R8" s="9">
        <v>5500</v>
      </c>
      <c r="S8" t="s">
        <v>19</v>
      </c>
      <c r="T8">
        <f>T7*S3</f>
        <v>1.4342518592810131E-2</v>
      </c>
      <c r="U8" s="8">
        <v>1952</v>
      </c>
      <c r="V8" s="9">
        <v>5500</v>
      </c>
      <c r="W8" t="s">
        <v>19</v>
      </c>
      <c r="X8">
        <f>X7*W3</f>
        <v>1.5467796493513181E-2</v>
      </c>
      <c r="Y8" s="8">
        <v>1952</v>
      </c>
      <c r="Z8" s="9">
        <v>5500</v>
      </c>
      <c r="AA8" t="s">
        <v>19</v>
      </c>
      <c r="AB8">
        <f>AB7*AA3</f>
        <v>1.5111565049543496E-2</v>
      </c>
      <c r="AC8" s="8">
        <v>1952</v>
      </c>
      <c r="AD8" s="9">
        <v>5500</v>
      </c>
      <c r="AE8" t="s">
        <v>19</v>
      </c>
      <c r="AF8">
        <f>AF7*AE3</f>
        <v>1.497418733688189E-2</v>
      </c>
      <c r="AG8" s="8">
        <v>1952</v>
      </c>
      <c r="AH8" s="9">
        <v>5500</v>
      </c>
      <c r="AI8" t="s">
        <v>19</v>
      </c>
      <c r="AJ8">
        <f>AJ7*AI3</f>
        <v>1.0838347821093171E-2</v>
      </c>
      <c r="AK8" s="8">
        <v>1948</v>
      </c>
      <c r="AL8" s="9">
        <v>5000</v>
      </c>
      <c r="AM8" t="s">
        <v>19</v>
      </c>
      <c r="AN8">
        <f>AN7*AM3</f>
        <v>1.4246884159589576E-2</v>
      </c>
      <c r="AO8" s="8">
        <v>1948</v>
      </c>
      <c r="AP8" s="9">
        <v>5000</v>
      </c>
      <c r="AQ8" t="s">
        <v>19</v>
      </c>
      <c r="AR8">
        <f>AR7*AQ3</f>
        <v>1.4438591357633854E-2</v>
      </c>
      <c r="AS8" s="8">
        <v>1948</v>
      </c>
      <c r="AT8" s="9">
        <v>5000</v>
      </c>
      <c r="AU8" t="s">
        <v>19</v>
      </c>
      <c r="AV8">
        <f>AV7*AU3</f>
        <v>1.6172357533611351E-2</v>
      </c>
      <c r="AW8" s="8">
        <v>1948</v>
      </c>
      <c r="AX8" s="9">
        <v>5000</v>
      </c>
      <c r="AY8" t="s">
        <v>19</v>
      </c>
      <c r="AZ8">
        <f>AZ7*AY3</f>
        <v>1.5978751654099545E-2</v>
      </c>
      <c r="BA8" s="8">
        <v>1948</v>
      </c>
      <c r="BB8" s="9">
        <v>5000</v>
      </c>
    </row>
    <row r="9" spans="1:56" x14ac:dyDescent="0.25">
      <c r="B9">
        <v>0.12156340094586876</v>
      </c>
      <c r="C9" s="15">
        <v>0.97754521792360349</v>
      </c>
      <c r="D9">
        <v>391.80549298496214</v>
      </c>
      <c r="E9" s="8">
        <v>1952</v>
      </c>
      <c r="F9" s="9">
        <v>5500</v>
      </c>
      <c r="G9" t="s">
        <v>20</v>
      </c>
      <c r="H9">
        <f>G2+H8</f>
        <v>1.143691639736655</v>
      </c>
      <c r="I9" s="8">
        <v>1957</v>
      </c>
      <c r="J9" s="9">
        <v>10000</v>
      </c>
      <c r="K9" t="s">
        <v>20</v>
      </c>
      <c r="L9">
        <f>K2+L8</f>
        <v>1.1429807312349813</v>
      </c>
      <c r="M9" s="8">
        <v>1957</v>
      </c>
      <c r="N9" s="9">
        <v>10000</v>
      </c>
      <c r="O9" t="s">
        <v>20</v>
      </c>
      <c r="P9">
        <f>O2+P8</f>
        <v>1.1441031088305409</v>
      </c>
      <c r="Q9" s="8">
        <v>1957</v>
      </c>
      <c r="R9" s="9">
        <v>10000</v>
      </c>
      <c r="S9" t="s">
        <v>20</v>
      </c>
      <c r="T9">
        <f>S2+T8</f>
        <v>1.1416892803476006</v>
      </c>
      <c r="U9" s="8">
        <v>1957</v>
      </c>
      <c r="V9" s="9">
        <v>10000</v>
      </c>
      <c r="W9" t="s">
        <v>20</v>
      </c>
      <c r="X9">
        <f>W2+X8</f>
        <v>1.1451849302569674</v>
      </c>
      <c r="Y9" s="8">
        <v>1957</v>
      </c>
      <c r="Z9" s="9">
        <v>10000</v>
      </c>
      <c r="AA9" t="s">
        <v>20</v>
      </c>
      <c r="AB9">
        <f>AA2+AB8</f>
        <v>1.1451089265027359</v>
      </c>
      <c r="AC9" s="8">
        <v>1957</v>
      </c>
      <c r="AD9" s="9">
        <v>10000</v>
      </c>
      <c r="AE9" t="s">
        <v>20</v>
      </c>
      <c r="AF9">
        <f>AE2+AF8</f>
        <v>1.1447278430509422</v>
      </c>
      <c r="AG9" s="8">
        <v>1957</v>
      </c>
      <c r="AH9" s="9">
        <v>10000</v>
      </c>
      <c r="AI9" t="s">
        <v>20</v>
      </c>
      <c r="AJ9">
        <f>AI2+AJ8</f>
        <v>1.1406870174059878</v>
      </c>
      <c r="AK9" s="8">
        <v>1957</v>
      </c>
      <c r="AL9" s="9">
        <v>10000</v>
      </c>
      <c r="AM9" t="s">
        <v>20</v>
      </c>
      <c r="AN9">
        <f>AM2+AN8</f>
        <v>1.1435078440281496</v>
      </c>
      <c r="AO9" s="8">
        <v>1952</v>
      </c>
      <c r="AP9" s="9">
        <v>5500</v>
      </c>
      <c r="AQ9" t="s">
        <v>20</v>
      </c>
      <c r="AR9">
        <f>AQ2+AR8</f>
        <v>1.1430782726067255</v>
      </c>
      <c r="AS9" s="8">
        <v>1952</v>
      </c>
      <c r="AT9" s="9">
        <v>5500</v>
      </c>
      <c r="AU9" t="s">
        <v>20</v>
      </c>
      <c r="AV9">
        <f>AU2+AV8</f>
        <v>1.1463556999980096</v>
      </c>
      <c r="AW9" s="8">
        <v>1952</v>
      </c>
      <c r="AX9" s="9">
        <v>5500</v>
      </c>
      <c r="AY9" t="s">
        <v>20</v>
      </c>
      <c r="AZ9">
        <f>AY2+AZ8</f>
        <v>1.148666514691514</v>
      </c>
      <c r="BA9" s="8">
        <v>1952</v>
      </c>
      <c r="BB9" s="9">
        <v>5500</v>
      </c>
    </row>
    <row r="10" spans="1:56" x14ac:dyDescent="0.25">
      <c r="B10">
        <v>0.12101308564515613</v>
      </c>
      <c r="C10" s="15">
        <v>0.97674564227242888</v>
      </c>
      <c r="D10">
        <v>378.02423457300148</v>
      </c>
      <c r="E10" s="8">
        <v>1957</v>
      </c>
      <c r="F10" s="9">
        <v>10000</v>
      </c>
      <c r="G10" t="s">
        <v>21</v>
      </c>
      <c r="H10">
        <f>G2-H8</f>
        <v>1.1157251085351898</v>
      </c>
      <c r="I10" s="8">
        <v>1969</v>
      </c>
      <c r="J10" s="9">
        <v>30000</v>
      </c>
      <c r="K10" t="s">
        <v>21</v>
      </c>
      <c r="L10">
        <f>K2-L8</f>
        <v>1.1111644426826548</v>
      </c>
      <c r="M10" s="8">
        <v>1969</v>
      </c>
      <c r="N10" s="9">
        <v>30000</v>
      </c>
      <c r="O10" t="s">
        <v>21</v>
      </c>
      <c r="P10">
        <f>O2-P8</f>
        <v>1.1122004665688925</v>
      </c>
      <c r="Q10" s="8">
        <v>1969</v>
      </c>
      <c r="R10" s="9">
        <v>30000</v>
      </c>
      <c r="S10" t="s">
        <v>21</v>
      </c>
      <c r="T10">
        <f>S2-T8</f>
        <v>1.1130042431619804</v>
      </c>
      <c r="U10" s="8">
        <v>1969</v>
      </c>
      <c r="V10" s="9">
        <v>30000</v>
      </c>
      <c r="W10" t="s">
        <v>21</v>
      </c>
      <c r="X10">
        <f>W2-X8</f>
        <v>1.1142493372699409</v>
      </c>
      <c r="Y10" s="8">
        <v>1969</v>
      </c>
      <c r="Z10" s="9">
        <v>30000</v>
      </c>
      <c r="AA10" t="s">
        <v>21</v>
      </c>
      <c r="AB10">
        <f>AA2-AB8</f>
        <v>1.1148857964036489</v>
      </c>
      <c r="AC10" s="8">
        <v>1969</v>
      </c>
      <c r="AD10" s="9">
        <v>30000</v>
      </c>
      <c r="AE10" t="s">
        <v>21</v>
      </c>
      <c r="AF10">
        <f>AE2-AF8</f>
        <v>1.1147794683771786</v>
      </c>
      <c r="AG10" s="8">
        <v>1969</v>
      </c>
      <c r="AH10" s="9">
        <v>30000</v>
      </c>
      <c r="AI10" t="s">
        <v>21</v>
      </c>
      <c r="AJ10">
        <f>AI2-AJ8</f>
        <v>1.1190103217638014</v>
      </c>
      <c r="AK10" s="8">
        <v>1969</v>
      </c>
      <c r="AL10" s="9">
        <v>30000</v>
      </c>
      <c r="AM10" t="s">
        <v>21</v>
      </c>
      <c r="AN10">
        <f>AM2-AN8</f>
        <v>1.1150140757089706</v>
      </c>
      <c r="AO10" s="8">
        <v>1969</v>
      </c>
      <c r="AP10" s="9">
        <v>30000</v>
      </c>
      <c r="AQ10" t="s">
        <v>21</v>
      </c>
      <c r="AR10">
        <f>AQ2-AR8</f>
        <v>1.1142010898914576</v>
      </c>
      <c r="AS10" s="8">
        <v>1957</v>
      </c>
      <c r="AT10" s="9">
        <v>10000</v>
      </c>
      <c r="AU10" t="s">
        <v>21</v>
      </c>
      <c r="AV10">
        <f>AU2-AV8</f>
        <v>1.1140109849307867</v>
      </c>
      <c r="AW10" s="8">
        <v>1957</v>
      </c>
      <c r="AX10" s="9">
        <v>10000</v>
      </c>
      <c r="AY10" t="s">
        <v>21</v>
      </c>
      <c r="AZ10">
        <f>AY2-AZ8</f>
        <v>1.1167090113833151</v>
      </c>
      <c r="BA10" s="8">
        <v>1957</v>
      </c>
      <c r="BB10" s="9">
        <v>10000</v>
      </c>
    </row>
    <row r="11" spans="1:56" x14ac:dyDescent="0.25">
      <c r="B11">
        <v>0.12237986953164054</v>
      </c>
      <c r="C11" s="15">
        <v>0.97162326097893226</v>
      </c>
      <c r="D11">
        <v>308.16117885561607</v>
      </c>
      <c r="E11" s="8">
        <v>1969</v>
      </c>
      <c r="F11" s="9">
        <v>30000</v>
      </c>
      <c r="G11" t="s">
        <v>22</v>
      </c>
      <c r="H11" s="16">
        <f>LN(G2)</f>
        <v>0.1219595234310019</v>
      </c>
      <c r="I11" s="8">
        <v>1972</v>
      </c>
      <c r="J11" s="9">
        <v>35000</v>
      </c>
      <c r="K11" t="s">
        <v>22</v>
      </c>
      <c r="L11" s="16">
        <f>LN(K2)</f>
        <v>0.11962364022299472</v>
      </c>
      <c r="M11" s="8">
        <v>1972</v>
      </c>
      <c r="N11" s="9">
        <v>35000</v>
      </c>
      <c r="O11" t="s">
        <v>22</v>
      </c>
      <c r="P11" s="16">
        <f>LN(O2)</f>
        <v>0.12058070758658157</v>
      </c>
      <c r="Q11" s="8">
        <v>1972</v>
      </c>
      <c r="R11" s="9">
        <v>35000</v>
      </c>
      <c r="S11" t="s">
        <v>22</v>
      </c>
      <c r="T11" s="16">
        <f>LN(S2)</f>
        <v>0.11986687340628038</v>
      </c>
      <c r="U11" s="8">
        <v>1972</v>
      </c>
      <c r="V11" s="9">
        <v>35000</v>
      </c>
      <c r="W11" t="s">
        <v>22</v>
      </c>
      <c r="X11" s="16">
        <f>LN(W2)</f>
        <v>0.1219672772848034</v>
      </c>
      <c r="Y11" s="8">
        <v>1972</v>
      </c>
      <c r="Z11" s="9">
        <v>35000</v>
      </c>
      <c r="AA11" t="s">
        <v>22</v>
      </c>
      <c r="AB11" s="16">
        <f>LN(AA2)</f>
        <v>0.12221529772434823</v>
      </c>
      <c r="AC11" s="8">
        <v>1972</v>
      </c>
      <c r="AD11" s="9">
        <v>35000</v>
      </c>
      <c r="AE11" t="s">
        <v>22</v>
      </c>
      <c r="AF11" s="16">
        <f>LN(AE2)</f>
        <v>0.12199960516510128</v>
      </c>
      <c r="AG11" s="8">
        <v>1972</v>
      </c>
      <c r="AH11" s="9">
        <v>35000</v>
      </c>
      <c r="AI11" t="s">
        <v>22</v>
      </c>
      <c r="AJ11" s="16">
        <f>LN(AI2)</f>
        <v>0.12208370303473649</v>
      </c>
      <c r="AK11" s="8">
        <v>1972</v>
      </c>
      <c r="AL11" s="9">
        <v>35000</v>
      </c>
      <c r="AM11" t="s">
        <v>22</v>
      </c>
      <c r="AN11" s="16">
        <f>LN(AM2)</f>
        <v>0.12156340094586876</v>
      </c>
      <c r="AO11" s="8">
        <v>1972</v>
      </c>
      <c r="AP11" s="9">
        <v>35000</v>
      </c>
      <c r="AQ11" t="s">
        <v>22</v>
      </c>
      <c r="AR11" s="16">
        <f>LN(AQ2)</f>
        <v>0.12101308564515613</v>
      </c>
      <c r="AS11" s="8">
        <v>1972</v>
      </c>
      <c r="AT11" s="9">
        <v>35000</v>
      </c>
      <c r="AU11" t="s">
        <v>22</v>
      </c>
      <c r="AV11" s="16">
        <f>LN(AU2)</f>
        <v>0.12237986953164054</v>
      </c>
      <c r="AW11" s="8">
        <v>1969</v>
      </c>
      <c r="AX11" s="9">
        <v>30000</v>
      </c>
      <c r="AY11" t="s">
        <v>22</v>
      </c>
      <c r="AZ11" s="16">
        <f>LN(AY2)</f>
        <v>0.12459335980907571</v>
      </c>
      <c r="BA11" s="8">
        <v>1969</v>
      </c>
      <c r="BB11" s="9">
        <v>30000</v>
      </c>
    </row>
    <row r="12" spans="1:56" x14ac:dyDescent="0.25">
      <c r="B12">
        <v>0.12459335980907571</v>
      </c>
      <c r="C12" s="15">
        <v>0.97322994588593215</v>
      </c>
      <c r="D12">
        <v>327.19655610895472</v>
      </c>
      <c r="E12" s="8">
        <v>1972</v>
      </c>
      <c r="F12" s="9">
        <v>35000</v>
      </c>
      <c r="G12" t="s">
        <v>23</v>
      </c>
      <c r="H12" s="16">
        <f>LN(H9)</f>
        <v>0.13426131093889668</v>
      </c>
      <c r="I12" s="8">
        <v>1975</v>
      </c>
      <c r="J12" s="9">
        <v>45000</v>
      </c>
      <c r="K12" t="s">
        <v>23</v>
      </c>
      <c r="L12" s="16">
        <f>LN(L9)</f>
        <v>0.13363952660844131</v>
      </c>
      <c r="M12" s="8">
        <v>1975</v>
      </c>
      <c r="N12" s="9">
        <v>45000</v>
      </c>
      <c r="O12" t="s">
        <v>23</v>
      </c>
      <c r="P12" s="16">
        <f>LN(P9)</f>
        <v>0.13462101899275969</v>
      </c>
      <c r="Q12" s="8">
        <v>1975</v>
      </c>
      <c r="R12" s="9">
        <v>45000</v>
      </c>
      <c r="S12" t="s">
        <v>23</v>
      </c>
      <c r="T12" s="16">
        <f>LN(T9)</f>
        <v>0.13250899045364872</v>
      </c>
      <c r="U12" s="8">
        <v>1975</v>
      </c>
      <c r="V12" s="9">
        <v>45000</v>
      </c>
      <c r="W12" t="s">
        <v>23</v>
      </c>
      <c r="X12" s="16">
        <f>LN(X9)</f>
        <v>0.13556613510613905</v>
      </c>
      <c r="Y12" s="8">
        <v>1975</v>
      </c>
      <c r="Z12" s="9">
        <v>45000</v>
      </c>
      <c r="AA12" t="s">
        <v>23</v>
      </c>
      <c r="AB12" s="16">
        <f>LN(AB9)</f>
        <v>0.13549976479821099</v>
      </c>
      <c r="AC12" s="8">
        <v>1975</v>
      </c>
      <c r="AD12" s="9">
        <v>45000</v>
      </c>
      <c r="AE12" t="s">
        <v>23</v>
      </c>
      <c r="AF12" s="16">
        <f>LN(AF9)</f>
        <v>0.13516691709449782</v>
      </c>
      <c r="AG12" s="8">
        <v>1975</v>
      </c>
      <c r="AH12" s="9">
        <v>45000</v>
      </c>
      <c r="AI12" t="s">
        <v>23</v>
      </c>
      <c r="AJ12" s="16">
        <f>LN(AJ9)</f>
        <v>0.13163072773507459</v>
      </c>
      <c r="AK12" s="8">
        <v>1975</v>
      </c>
      <c r="AL12" s="9">
        <v>45000</v>
      </c>
      <c r="AM12" t="s">
        <v>23</v>
      </c>
      <c r="AN12" s="16">
        <f>LN(AN9)</f>
        <v>0.13410059412324016</v>
      </c>
      <c r="AO12" s="8">
        <v>1975</v>
      </c>
      <c r="AP12" s="9">
        <v>45000</v>
      </c>
      <c r="AQ12" t="s">
        <v>23</v>
      </c>
      <c r="AR12" s="16">
        <f>LN(AR9)</f>
        <v>0.13372486243891585</v>
      </c>
      <c r="AS12" s="8">
        <v>1975</v>
      </c>
      <c r="AT12" s="9">
        <v>45000</v>
      </c>
      <c r="AU12" t="s">
        <v>23</v>
      </c>
      <c r="AV12" s="16">
        <f>LN(AV9)</f>
        <v>0.13658795407583366</v>
      </c>
      <c r="AW12" s="8">
        <v>1975</v>
      </c>
      <c r="AX12" s="9">
        <v>45000</v>
      </c>
      <c r="AY12" t="s">
        <v>23</v>
      </c>
      <c r="AZ12" s="16">
        <f>LN(AZ9)</f>
        <v>0.13860171713191488</v>
      </c>
      <c r="BA12" s="8">
        <v>1972</v>
      </c>
      <c r="BB12" s="9">
        <v>35000</v>
      </c>
    </row>
    <row r="13" spans="1:56" x14ac:dyDescent="0.25">
      <c r="B13">
        <v>0.12651809327517155</v>
      </c>
      <c r="C13" s="15">
        <v>0.97505979446364832</v>
      </c>
      <c r="D13">
        <v>351.86310463167575</v>
      </c>
      <c r="E13" s="8">
        <v>1975</v>
      </c>
      <c r="F13" s="9">
        <v>45000</v>
      </c>
      <c r="G13" t="s">
        <v>24</v>
      </c>
      <c r="H13" s="16">
        <f>LN(H10)</f>
        <v>0.10950451510087578</v>
      </c>
      <c r="K13" t="s">
        <v>24</v>
      </c>
      <c r="L13" s="16">
        <f>LN(L10)</f>
        <v>0.10540851292032859</v>
      </c>
      <c r="O13" t="s">
        <v>24</v>
      </c>
      <c r="P13" s="16">
        <f>LN(P10)</f>
        <v>0.10634045527213093</v>
      </c>
      <c r="S13" t="s">
        <v>24</v>
      </c>
      <c r="T13" s="16">
        <f>LN(T10)</f>
        <v>0.10706288465090302</v>
      </c>
      <c r="W13" t="s">
        <v>24</v>
      </c>
      <c r="X13" s="16">
        <f>LN(X10)</f>
        <v>0.10818093806754257</v>
      </c>
      <c r="AA13" t="s">
        <v>24</v>
      </c>
      <c r="AB13" s="16">
        <f>LN(AB10)</f>
        <v>0.10875197491621852</v>
      </c>
      <c r="AE13" t="s">
        <v>24</v>
      </c>
      <c r="AF13" s="16">
        <f>LN(AF10)</f>
        <v>0.10865659914100194</v>
      </c>
      <c r="AI13" t="s">
        <v>24</v>
      </c>
      <c r="AJ13" s="16">
        <f>LN(AJ10)</f>
        <v>0.11244465338358377</v>
      </c>
      <c r="AM13" t="s">
        <v>24</v>
      </c>
      <c r="AN13" s="16">
        <f>LN(AN10)</f>
        <v>0.10886702878663436</v>
      </c>
      <c r="AQ13" t="s">
        <v>24</v>
      </c>
      <c r="AR13" s="16">
        <f>LN(AR10)</f>
        <v>0.10813763678706284</v>
      </c>
      <c r="AU13" t="s">
        <v>24</v>
      </c>
      <c r="AV13" s="16">
        <f>LN(AV10)</f>
        <v>0.10796700225610387</v>
      </c>
      <c r="AY13" t="s">
        <v>24</v>
      </c>
      <c r="AZ13" s="16">
        <f>LN(AZ10)</f>
        <v>0.11038597709167076</v>
      </c>
    </row>
    <row r="14" spans="1:56" x14ac:dyDescent="0.25">
      <c r="A14" t="s">
        <v>37</v>
      </c>
      <c r="B14" s="1">
        <f>AVERAGE(B2:B13)</f>
        <v>0.12203374280264656</v>
      </c>
      <c r="C14" s="1">
        <f>AVERAGE(C2:C13)</f>
        <v>0.97541250593883244</v>
      </c>
      <c r="D14" s="1">
        <f>AVERAGE(D2:D13)</f>
        <v>372.61404802998851</v>
      </c>
      <c r="E14" s="1">
        <f>AVERAGE(E2:E13)</f>
        <v>1948.5</v>
      </c>
      <c r="F14" s="1">
        <f>AVERAGE(F2:F13)</f>
        <v>11217.5</v>
      </c>
      <c r="G14" t="s">
        <v>25</v>
      </c>
      <c r="H14" s="16">
        <f>H12-H11</f>
        <v>1.2301787507894776E-2</v>
      </c>
      <c r="K14" t="s">
        <v>25</v>
      </c>
      <c r="L14" s="16">
        <f>L12-L11</f>
        <v>1.4015886385446583E-2</v>
      </c>
      <c r="O14" t="s">
        <v>25</v>
      </c>
      <c r="P14" s="16">
        <f>P12-P11</f>
        <v>1.4040311406178119E-2</v>
      </c>
      <c r="S14" t="s">
        <v>25</v>
      </c>
      <c r="T14" s="16">
        <f>T12-T11</f>
        <v>1.264211704736834E-2</v>
      </c>
      <c r="W14" t="s">
        <v>25</v>
      </c>
      <c r="X14" s="16">
        <f>X12-X11</f>
        <v>1.3598857821335644E-2</v>
      </c>
      <c r="AA14" t="s">
        <v>25</v>
      </c>
      <c r="AB14" s="16">
        <f>AB12-AB11</f>
        <v>1.3284467073862757E-2</v>
      </c>
      <c r="AE14" t="s">
        <v>25</v>
      </c>
      <c r="AF14" s="16">
        <f>AF12-AF11</f>
        <v>1.3167311929396547E-2</v>
      </c>
      <c r="AI14" t="s">
        <v>25</v>
      </c>
      <c r="AJ14" s="16">
        <f>AJ12-AJ11</f>
        <v>9.5470247003380942E-3</v>
      </c>
      <c r="AM14" t="s">
        <v>25</v>
      </c>
      <c r="AN14" s="16">
        <f>AN12-AN11</f>
        <v>1.2537193177371397E-2</v>
      </c>
      <c r="AQ14" t="s">
        <v>25</v>
      </c>
      <c r="AR14" s="16">
        <f>AR12-AR11</f>
        <v>1.2711776793759719E-2</v>
      </c>
      <c r="AU14" t="s">
        <v>25</v>
      </c>
      <c r="AV14" s="16">
        <f>AV12-AV11</f>
        <v>1.4208084544193117E-2</v>
      </c>
      <c r="AY14" t="s">
        <v>25</v>
      </c>
      <c r="AZ14" s="16">
        <f>AZ12-AZ11</f>
        <v>1.4008357322839171E-2</v>
      </c>
    </row>
    <row r="15" spans="1:56" x14ac:dyDescent="0.25">
      <c r="A15" t="s">
        <v>38</v>
      </c>
      <c r="B15" s="1">
        <f>STDEV(B2:B13)</f>
        <v>1.9235401692560101E-3</v>
      </c>
      <c r="C15" s="1">
        <f>STDEV(C2:C13)</f>
        <v>4.2179062479697814E-3</v>
      </c>
      <c r="D15" s="1">
        <f>STDEV(D2:D13)</f>
        <v>101.92822598816672</v>
      </c>
      <c r="E15" s="1">
        <f>STDEV(E2:E13)</f>
        <v>16.941074346097416</v>
      </c>
      <c r="F15" s="1">
        <f>STDEV(F2:F13)</f>
        <v>15956.337085365745</v>
      </c>
      <c r="G15" t="s">
        <v>26</v>
      </c>
      <c r="H15" s="16">
        <f>H11-H13</f>
        <v>1.2455008330126124E-2</v>
      </c>
      <c r="K15" t="s">
        <v>26</v>
      </c>
      <c r="L15" s="16">
        <f>L11-L13</f>
        <v>1.4215127302666136E-2</v>
      </c>
      <c r="O15" t="s">
        <v>26</v>
      </c>
      <c r="P15" s="16">
        <f>P11-P13</f>
        <v>1.4240252314450641E-2</v>
      </c>
      <c r="S15" t="s">
        <v>26</v>
      </c>
      <c r="T15" s="16">
        <f>T11-T13</f>
        <v>1.280398875537736E-2</v>
      </c>
      <c r="W15" t="s">
        <v>26</v>
      </c>
      <c r="X15" s="16">
        <f>X11-X13</f>
        <v>1.3786339217260829E-2</v>
      </c>
      <c r="AA15" t="s">
        <v>26</v>
      </c>
      <c r="AB15" s="16">
        <f>AB11-AB13</f>
        <v>1.3463322808129716E-2</v>
      </c>
      <c r="AE15" t="s">
        <v>26</v>
      </c>
      <c r="AF15" s="16">
        <f>AF11-AF13</f>
        <v>1.3343006024099338E-2</v>
      </c>
      <c r="AI15" t="s">
        <v>26</v>
      </c>
      <c r="AJ15" s="16">
        <f>AJ11-AJ13</f>
        <v>9.6390496511527257E-3</v>
      </c>
      <c r="AM15" t="s">
        <v>26</v>
      </c>
      <c r="AN15" s="16">
        <f>AN11-AN13</f>
        <v>1.2696372159234401E-2</v>
      </c>
      <c r="AQ15" t="s">
        <v>26</v>
      </c>
      <c r="AR15" s="16">
        <f>AR11-AR13</f>
        <v>1.2875448858093289E-2</v>
      </c>
      <c r="AU15" t="s">
        <v>26</v>
      </c>
      <c r="AV15" s="16">
        <f>AV11-AV13</f>
        <v>1.4412867275536673E-2</v>
      </c>
      <c r="AY15" t="s">
        <v>26</v>
      </c>
      <c r="AZ15" s="16">
        <f>AZ11-AZ13</f>
        <v>1.4207382717404946E-2</v>
      </c>
    </row>
    <row r="16" spans="1:56" x14ac:dyDescent="0.25">
      <c r="A16" t="s">
        <v>39</v>
      </c>
      <c r="B16" s="1">
        <f>MIN(B2:B13)</f>
        <v>0.11962364022299472</v>
      </c>
      <c r="C16" s="1">
        <f>MIN(C2:C13)</f>
        <v>0.97127338920287931</v>
      </c>
      <c r="D16" s="1">
        <f>MIN(D2:D13)</f>
        <v>304.29835822129473</v>
      </c>
      <c r="E16" s="1">
        <f>MIN(E2:E13)</f>
        <v>1926</v>
      </c>
      <c r="F16" s="1">
        <f>MIN(F2:F13)</f>
        <v>130</v>
      </c>
      <c r="G16" t="s">
        <v>27</v>
      </c>
      <c r="H16" s="17">
        <f>AVERAGE(H14:H15)</f>
        <v>1.237839791901045E-2</v>
      </c>
      <c r="K16" t="s">
        <v>27</v>
      </c>
      <c r="L16" s="17">
        <f>AVERAGE(L14:L15)</f>
        <v>1.4115506844056359E-2</v>
      </c>
      <c r="O16" t="s">
        <v>27</v>
      </c>
      <c r="P16" s="17">
        <f>AVERAGE(P14:P15)</f>
        <v>1.414028186031438E-2</v>
      </c>
      <c r="S16" t="s">
        <v>27</v>
      </c>
      <c r="T16" s="17">
        <f>AVERAGE(T14:T15)</f>
        <v>1.272305290137285E-2</v>
      </c>
      <c r="W16" t="s">
        <v>27</v>
      </c>
      <c r="X16" s="17">
        <f>AVERAGE(X14:X15)</f>
        <v>1.3692598519298237E-2</v>
      </c>
      <c r="AA16" t="s">
        <v>27</v>
      </c>
      <c r="AB16" s="17">
        <f>AVERAGE(AB14:AB15)</f>
        <v>1.3373894940996237E-2</v>
      </c>
      <c r="AE16" t="s">
        <v>27</v>
      </c>
      <c r="AF16" s="17">
        <f>AVERAGE(AF14:AF15)</f>
        <v>1.3255158976747942E-2</v>
      </c>
      <c r="AI16" t="s">
        <v>27</v>
      </c>
      <c r="AJ16" s="17">
        <f>AVERAGE(AJ14:AJ15)</f>
        <v>9.59303717574541E-3</v>
      </c>
      <c r="AM16" t="s">
        <v>27</v>
      </c>
      <c r="AN16" s="17">
        <f>AVERAGE(AN14:AN15)</f>
        <v>1.2616782668302899E-2</v>
      </c>
      <c r="AQ16" t="s">
        <v>27</v>
      </c>
      <c r="AR16" s="17">
        <f>AVERAGE(AR14:AR15)</f>
        <v>1.2793612825926504E-2</v>
      </c>
      <c r="AU16" t="s">
        <v>27</v>
      </c>
      <c r="AV16" s="17">
        <f>AVERAGE(AV14:AV15)</f>
        <v>1.4310475909864895E-2</v>
      </c>
      <c r="AY16" t="s">
        <v>27</v>
      </c>
      <c r="AZ16" s="17">
        <f>AVERAGE(AZ14:AZ15)</f>
        <v>1.4107870020122058E-2</v>
      </c>
    </row>
    <row r="17" spans="1:52" x14ac:dyDescent="0.25">
      <c r="A17" t="s">
        <v>40</v>
      </c>
      <c r="B17" s="1">
        <f>MAX(B2:B13)</f>
        <v>0.12651809327517155</v>
      </c>
      <c r="C17" s="1">
        <f>MAX(C2:C13)</f>
        <v>0.98699046942690916</v>
      </c>
      <c r="D17" s="1">
        <f>MAX(D2:D13)</f>
        <v>682.80051881470604</v>
      </c>
      <c r="E17" s="1">
        <f>MAX(E2:E13)</f>
        <v>1975</v>
      </c>
      <c r="F17" s="1">
        <f>MAX(F2:F13)</f>
        <v>45000</v>
      </c>
      <c r="G17" t="s">
        <v>28</v>
      </c>
      <c r="H17">
        <f>TINV(0.3173,H5)</f>
        <v>1.052586480618851</v>
      </c>
      <c r="K17" t="s">
        <v>28</v>
      </c>
      <c r="L17">
        <f>TINV(0.3173,L5)</f>
        <v>1.0587520159773673</v>
      </c>
      <c r="O17" t="s">
        <v>28</v>
      </c>
      <c r="P17">
        <f>TINV(0.3173,P5)</f>
        <v>1.0587520159773673</v>
      </c>
      <c r="S17" t="s">
        <v>28</v>
      </c>
      <c r="T17">
        <f>TINV(0.3173,T5)</f>
        <v>1.0587520159773673</v>
      </c>
      <c r="W17" t="s">
        <v>28</v>
      </c>
      <c r="X17">
        <f>TINV(0.3173,X5)</f>
        <v>1.0587520159773673</v>
      </c>
      <c r="AA17" t="s">
        <v>28</v>
      </c>
      <c r="AB17">
        <f>TINV(0.3173,AB5)</f>
        <v>1.0587520159773673</v>
      </c>
      <c r="AE17" t="s">
        <v>28</v>
      </c>
      <c r="AF17">
        <f>TINV(0.3173,AF5)</f>
        <v>1.0587520159773673</v>
      </c>
      <c r="AI17" t="s">
        <v>28</v>
      </c>
      <c r="AJ17">
        <f>TINV(0.3173,AJ5)</f>
        <v>1.0587520159773673</v>
      </c>
      <c r="AM17" t="s">
        <v>28</v>
      </c>
      <c r="AN17">
        <f>TINV(0.3173,AN5)</f>
        <v>1.0587520159773673</v>
      </c>
      <c r="AQ17" t="s">
        <v>28</v>
      </c>
      <c r="AR17">
        <f>TINV(0.3173,AR5)</f>
        <v>1.0587520159773673</v>
      </c>
      <c r="AU17" t="s">
        <v>28</v>
      </c>
      <c r="AV17">
        <f>TINV(0.3173,AV5)</f>
        <v>1.0587520159773673</v>
      </c>
      <c r="AY17" t="s">
        <v>28</v>
      </c>
      <c r="AZ17">
        <f>TINV(0.3173,AZ5)</f>
        <v>1.0587520159773673</v>
      </c>
    </row>
    <row r="18" spans="1:52" x14ac:dyDescent="0.25">
      <c r="A18" t="s">
        <v>41</v>
      </c>
      <c r="B18" s="1">
        <f>ABS(B17-B16)</f>
        <v>6.8944530521768271E-3</v>
      </c>
      <c r="C18" s="1">
        <f>ABS(C17-C16)</f>
        <v>1.5717080224029845E-2</v>
      </c>
      <c r="D18" s="1">
        <f>ABS(D17-D16)</f>
        <v>378.5021605934113</v>
      </c>
      <c r="E18" s="1">
        <f>ABS(E17-E16)</f>
        <v>49</v>
      </c>
      <c r="F18" s="1">
        <f>ABS(F17-F16)</f>
        <v>44870</v>
      </c>
      <c r="G18" t="s">
        <v>29</v>
      </c>
      <c r="H18">
        <f>H17*G3</f>
        <v>6.4451174982169176E-3</v>
      </c>
      <c r="K18" t="s">
        <v>29</v>
      </c>
      <c r="L18">
        <f>L17*K3</f>
        <v>7.2604152414447367E-3</v>
      </c>
      <c r="O18" t="s">
        <v>29</v>
      </c>
      <c r="P18">
        <f>P17*O3</f>
        <v>7.2801209901616135E-3</v>
      </c>
      <c r="S18" t="s">
        <v>29</v>
      </c>
      <c r="T18">
        <f>T17*S3</f>
        <v>6.5458697623188809E-3</v>
      </c>
      <c r="W18" t="s">
        <v>29</v>
      </c>
      <c r="X18">
        <f>X17*W3</f>
        <v>7.0594422242789634E-3</v>
      </c>
      <c r="AA18" t="s">
        <v>29</v>
      </c>
      <c r="AB18">
        <f>AB17*AA3</f>
        <v>6.8968595772787846E-3</v>
      </c>
      <c r="AE18" t="s">
        <v>29</v>
      </c>
      <c r="AF18">
        <f>AF17*AE3</f>
        <v>6.8341609229588289E-3</v>
      </c>
      <c r="AI18" t="s">
        <v>29</v>
      </c>
      <c r="AJ18">
        <f>AJ17*AI3</f>
        <v>4.9465798364837941E-3</v>
      </c>
      <c r="AM18" t="s">
        <v>29</v>
      </c>
      <c r="AN18">
        <f>AN17*AM3</f>
        <v>6.5022225785551615E-3</v>
      </c>
      <c r="AQ18" t="s">
        <v>29</v>
      </c>
      <c r="AR18">
        <f>AR17*AQ3</f>
        <v>6.5897169989232824E-3</v>
      </c>
      <c r="AU18" t="s">
        <v>29</v>
      </c>
      <c r="AV18">
        <f>AV17*AU3</f>
        <v>7.3810011456247934E-3</v>
      </c>
      <c r="AY18" t="s">
        <v>29</v>
      </c>
      <c r="AZ18">
        <f>AZ17*AY3</f>
        <v>7.2926401744116357E-3</v>
      </c>
    </row>
    <row r="19" spans="1:52" x14ac:dyDescent="0.25">
      <c r="A19" t="s">
        <v>42</v>
      </c>
      <c r="B19" s="1">
        <f>COUNT(B2:B13)</f>
        <v>12</v>
      </c>
      <c r="G19" t="s">
        <v>30</v>
      </c>
      <c r="H19">
        <f>G2+H18</f>
        <v>1.1361534916341394</v>
      </c>
      <c r="K19" t="s">
        <v>30</v>
      </c>
      <c r="L19">
        <f>K2+L18</f>
        <v>1.1343330022002629</v>
      </c>
      <c r="O19" t="s">
        <v>30</v>
      </c>
      <c r="P19">
        <f>O2+P18</f>
        <v>1.1354319086898783</v>
      </c>
      <c r="S19" t="s">
        <v>30</v>
      </c>
      <c r="T19">
        <f>S2+T18</f>
        <v>1.1338926315171094</v>
      </c>
      <c r="W19" t="s">
        <v>30</v>
      </c>
      <c r="X19">
        <f>W2+X18</f>
        <v>1.1367765759877331</v>
      </c>
      <c r="AA19" t="s">
        <v>30</v>
      </c>
      <c r="AB19">
        <f>AA2+AB18</f>
        <v>1.1368942210304711</v>
      </c>
      <c r="AE19" t="s">
        <v>30</v>
      </c>
      <c r="AF19">
        <f>AE2+AF18</f>
        <v>1.1365878166370191</v>
      </c>
      <c r="AI19" t="s">
        <v>30</v>
      </c>
      <c r="AJ19">
        <f>AI2+AJ18</f>
        <v>1.1347952494213784</v>
      </c>
      <c r="AM19" t="s">
        <v>30</v>
      </c>
      <c r="AN19">
        <f>AM2+AN18</f>
        <v>1.1357631824471153</v>
      </c>
      <c r="AQ19" t="s">
        <v>30</v>
      </c>
      <c r="AR19">
        <f>AQ2+AR18</f>
        <v>1.1352293982480148</v>
      </c>
      <c r="AU19" t="s">
        <v>30</v>
      </c>
      <c r="AV19">
        <f>AU2+AV18</f>
        <v>1.1375643436100229</v>
      </c>
      <c r="AY19" t="s">
        <v>30</v>
      </c>
      <c r="AZ19">
        <f>AY2+AZ18</f>
        <v>1.1399804032118261</v>
      </c>
    </row>
    <row r="20" spans="1:52" x14ac:dyDescent="0.25">
      <c r="G20" t="s">
        <v>31</v>
      </c>
      <c r="H20">
        <f>G2-H18</f>
        <v>1.1232632566377054</v>
      </c>
      <c r="K20" t="s">
        <v>31</v>
      </c>
      <c r="L20">
        <f>K2-L18</f>
        <v>1.1198121717173732</v>
      </c>
      <c r="O20" t="s">
        <v>31</v>
      </c>
      <c r="P20">
        <f>O2-P18</f>
        <v>1.1208716667095551</v>
      </c>
      <c r="S20" t="s">
        <v>31</v>
      </c>
      <c r="T20">
        <f>S2-T18</f>
        <v>1.1208008919924717</v>
      </c>
      <c r="W20" t="s">
        <v>31</v>
      </c>
      <c r="X20">
        <f>W2-X18</f>
        <v>1.1226576915391753</v>
      </c>
      <c r="AA20" t="s">
        <v>31</v>
      </c>
      <c r="AB20">
        <f>AA2-AB18</f>
        <v>1.1231005018759137</v>
      </c>
      <c r="AE20" t="s">
        <v>31</v>
      </c>
      <c r="AF20">
        <f>AE2-AF18</f>
        <v>1.1229194947911016</v>
      </c>
      <c r="AI20" t="s">
        <v>31</v>
      </c>
      <c r="AJ20">
        <f>AI2-AJ18</f>
        <v>1.1249020897484108</v>
      </c>
      <c r="AM20" t="s">
        <v>31</v>
      </c>
      <c r="AN20">
        <f>AM2-AN18</f>
        <v>1.122758737290005</v>
      </c>
      <c r="AQ20" t="s">
        <v>31</v>
      </c>
      <c r="AR20">
        <f>AQ2-AR18</f>
        <v>1.1220499642501682</v>
      </c>
      <c r="AU20" t="s">
        <v>31</v>
      </c>
      <c r="AV20">
        <f>AU2-AV18</f>
        <v>1.1228023413187733</v>
      </c>
      <c r="AY20" t="s">
        <v>31</v>
      </c>
      <c r="AZ20">
        <f>AY2-AZ18</f>
        <v>1.125395122863003</v>
      </c>
    </row>
    <row r="21" spans="1:52" x14ac:dyDescent="0.25">
      <c r="G21" t="s">
        <v>22</v>
      </c>
      <c r="H21" s="16">
        <f>LN(G2)</f>
        <v>0.1219595234310019</v>
      </c>
      <c r="K21" t="s">
        <v>22</v>
      </c>
      <c r="L21" s="16">
        <f>LN(K2)</f>
        <v>0.11962364022299472</v>
      </c>
      <c r="O21" t="s">
        <v>22</v>
      </c>
      <c r="P21" s="16">
        <f>LN(O2)</f>
        <v>0.12058070758658157</v>
      </c>
      <c r="S21" t="s">
        <v>22</v>
      </c>
      <c r="T21" s="16">
        <f>LN(S2)</f>
        <v>0.11986687340628038</v>
      </c>
      <c r="W21" t="s">
        <v>22</v>
      </c>
      <c r="X21" s="16">
        <f>LN(W2)</f>
        <v>0.1219672772848034</v>
      </c>
      <c r="AA21" t="s">
        <v>22</v>
      </c>
      <c r="AB21" s="16">
        <f>LN(AA2)</f>
        <v>0.12221529772434823</v>
      </c>
      <c r="AE21" t="s">
        <v>22</v>
      </c>
      <c r="AF21" s="16">
        <f>LN(AE2)</f>
        <v>0.12199960516510128</v>
      </c>
      <c r="AI21" t="s">
        <v>22</v>
      </c>
      <c r="AJ21" s="16">
        <f>LN(AI2)</f>
        <v>0.12208370303473649</v>
      </c>
      <c r="AM21" t="s">
        <v>22</v>
      </c>
      <c r="AN21" s="16">
        <f>LN(AM2)</f>
        <v>0.12156340094586876</v>
      </c>
      <c r="AQ21" t="s">
        <v>22</v>
      </c>
      <c r="AR21" s="16">
        <f>LN(AQ2)</f>
        <v>0.12101308564515613</v>
      </c>
      <c r="AU21" t="s">
        <v>22</v>
      </c>
      <c r="AV21" s="16">
        <f>LN(AU2)</f>
        <v>0.12237986953164054</v>
      </c>
      <c r="AY21" t="s">
        <v>22</v>
      </c>
      <c r="AZ21" s="16">
        <f>LN(AY2)</f>
        <v>0.12459335980907571</v>
      </c>
    </row>
    <row r="22" spans="1:52" x14ac:dyDescent="0.25">
      <c r="G22" t="s">
        <v>32</v>
      </c>
      <c r="H22" s="16">
        <f>LN(H19)</f>
        <v>0.12764842704675458</v>
      </c>
      <c r="K22" t="s">
        <v>32</v>
      </c>
      <c r="L22" s="16">
        <f>LN(L19)</f>
        <v>0.12604481493195305</v>
      </c>
      <c r="O22" t="s">
        <v>32</v>
      </c>
      <c r="P22" s="16">
        <f>LN(P19)</f>
        <v>0.12701311483843641</v>
      </c>
      <c r="S22" t="s">
        <v>32</v>
      </c>
      <c r="T22" s="16">
        <f>LN(T19)</f>
        <v>0.12565651962116883</v>
      </c>
      <c r="W22" t="s">
        <v>32</v>
      </c>
      <c r="X22" s="16">
        <f>LN(X19)</f>
        <v>0.12819669237007236</v>
      </c>
      <c r="AA22" t="s">
        <v>32</v>
      </c>
      <c r="AB22" s="16">
        <f>LN(AB19)</f>
        <v>0.1283001770460398</v>
      </c>
      <c r="AE22" t="s">
        <v>32</v>
      </c>
      <c r="AF22" s="16">
        <f>LN(AF19)</f>
        <v>0.12803063069358964</v>
      </c>
      <c r="AI22" t="s">
        <v>32</v>
      </c>
      <c r="AJ22" s="16">
        <f>LN(AJ19)</f>
        <v>0.12645223767430297</v>
      </c>
      <c r="AM22" t="s">
        <v>32</v>
      </c>
      <c r="AN22" s="16">
        <f>LN(AN19)</f>
        <v>0.12730483241116186</v>
      </c>
      <c r="AQ22" t="s">
        <v>32</v>
      </c>
      <c r="AR22" s="16">
        <f>LN(AR19)</f>
        <v>0.12683474350513219</v>
      </c>
      <c r="AU22" t="s">
        <v>32</v>
      </c>
      <c r="AV22" s="16">
        <f>LN(AV19)</f>
        <v>0.12888943605419242</v>
      </c>
      <c r="AY22" t="s">
        <v>32</v>
      </c>
      <c r="AZ22" s="16">
        <f>LN(AZ19)</f>
        <v>0.13101107209358673</v>
      </c>
    </row>
    <row r="23" spans="1:52" x14ac:dyDescent="0.25">
      <c r="G23" t="s">
        <v>33</v>
      </c>
      <c r="H23" s="16">
        <f>LN(H20)</f>
        <v>0.11623807093517291</v>
      </c>
      <c r="K23" t="s">
        <v>33</v>
      </c>
      <c r="L23" s="16">
        <f>LN(L20)</f>
        <v>0.11316096741937064</v>
      </c>
      <c r="O23" t="s">
        <v>33</v>
      </c>
      <c r="P23" s="16">
        <f>LN(P20)</f>
        <v>0.11410665645677356</v>
      </c>
      <c r="S23" t="s">
        <v>33</v>
      </c>
      <c r="T23" s="16">
        <f>LN(T20)</f>
        <v>0.11404351189372652</v>
      </c>
      <c r="W23" t="s">
        <v>33</v>
      </c>
      <c r="X23" s="16">
        <f>LN(X20)</f>
        <v>0.11569881320778359</v>
      </c>
      <c r="AA23" t="s">
        <v>33</v>
      </c>
      <c r="AB23" s="16">
        <f>LN(AB20)</f>
        <v>0.1160931658533849</v>
      </c>
      <c r="AE23" t="s">
        <v>33</v>
      </c>
      <c r="AF23" s="16">
        <f>LN(AF20)</f>
        <v>0.11593198555626152</v>
      </c>
      <c r="AI23" t="s">
        <v>33</v>
      </c>
      <c r="AJ23" s="16">
        <f>LN(AJ20)</f>
        <v>0.1176960005341911</v>
      </c>
      <c r="AM23" t="s">
        <v>33</v>
      </c>
      <c r="AN23" s="16">
        <f>LN(AN20)</f>
        <v>0.11578881499952304</v>
      </c>
      <c r="AQ23" t="s">
        <v>33</v>
      </c>
      <c r="AR23" s="16">
        <f>LN(AR20)</f>
        <v>0.11515733752627269</v>
      </c>
      <c r="AU23" t="s">
        <v>33</v>
      </c>
      <c r="AV23" s="16">
        <f>LN(AV20)</f>
        <v>0.11582765075348155</v>
      </c>
      <c r="AY23" t="s">
        <v>33</v>
      </c>
      <c r="AZ23" s="16">
        <f>LN(AZ20)</f>
        <v>0.11813419431563316</v>
      </c>
    </row>
    <row r="24" spans="1:52" x14ac:dyDescent="0.25">
      <c r="G24" t="s">
        <v>34</v>
      </c>
      <c r="H24" s="16">
        <f>H22-H21</f>
        <v>5.6889036157526801E-3</v>
      </c>
      <c r="K24" t="s">
        <v>34</v>
      </c>
      <c r="L24" s="16">
        <f>L22-L21</f>
        <v>6.4211747089583243E-3</v>
      </c>
      <c r="O24" t="s">
        <v>34</v>
      </c>
      <c r="P24" s="16">
        <f>P22-P21</f>
        <v>6.4324072518548436E-3</v>
      </c>
      <c r="S24" t="s">
        <v>34</v>
      </c>
      <c r="T24" s="16">
        <f>T22-T21</f>
        <v>5.7896462148884498E-3</v>
      </c>
      <c r="W24" t="s">
        <v>34</v>
      </c>
      <c r="X24" s="16">
        <f>X22-X21</f>
        <v>6.2294150852689606E-3</v>
      </c>
      <c r="AA24" t="s">
        <v>34</v>
      </c>
      <c r="AB24" s="16">
        <f>AB22-AB21</f>
        <v>6.0848793216915636E-3</v>
      </c>
      <c r="AE24" t="s">
        <v>34</v>
      </c>
      <c r="AF24" s="16">
        <f>AF22-AF21</f>
        <v>6.0310255284883596E-3</v>
      </c>
      <c r="AI24" t="s">
        <v>34</v>
      </c>
      <c r="AJ24" s="16">
        <f>AJ22-AJ21</f>
        <v>4.3685346395664765E-3</v>
      </c>
      <c r="AM24" t="s">
        <v>34</v>
      </c>
      <c r="AN24" s="16">
        <f>AN22-AN21</f>
        <v>5.7414314652931009E-3</v>
      </c>
      <c r="AQ24" t="s">
        <v>34</v>
      </c>
      <c r="AR24" s="16">
        <f>AR22-AR21</f>
        <v>5.8216578599760566E-3</v>
      </c>
      <c r="AU24" t="s">
        <v>34</v>
      </c>
      <c r="AV24" s="16">
        <f>AV22-AV21</f>
        <v>6.5095665225518851E-3</v>
      </c>
      <c r="AY24" t="s">
        <v>34</v>
      </c>
      <c r="AZ24" s="16">
        <f>AZ22-AZ21</f>
        <v>6.4177122845110179E-3</v>
      </c>
    </row>
    <row r="25" spans="1:52" x14ac:dyDescent="0.25">
      <c r="G25" t="s">
        <v>35</v>
      </c>
      <c r="H25" s="16">
        <f>H21-H23</f>
        <v>5.7214524958289908E-3</v>
      </c>
      <c r="K25" t="s">
        <v>35</v>
      </c>
      <c r="L25" s="16">
        <f>L21-L23</f>
        <v>6.4626728036240866E-3</v>
      </c>
      <c r="O25" t="s">
        <v>35</v>
      </c>
      <c r="P25" s="16">
        <f>P21-P23</f>
        <v>6.4740511298080061E-3</v>
      </c>
      <c r="S25" t="s">
        <v>35</v>
      </c>
      <c r="T25" s="16">
        <f>T21-T23</f>
        <v>5.8233615125538596E-3</v>
      </c>
      <c r="W25" t="s">
        <v>35</v>
      </c>
      <c r="X25" s="16">
        <f>X21-X23</f>
        <v>6.2684640770198086E-3</v>
      </c>
      <c r="AA25" t="s">
        <v>35</v>
      </c>
      <c r="AB25" s="16">
        <f>AB21-AB23</f>
        <v>6.1221318709633321E-3</v>
      </c>
      <c r="AE25" t="s">
        <v>35</v>
      </c>
      <c r="AF25" s="16">
        <f>AF21-AF23</f>
        <v>6.0676196088397527E-3</v>
      </c>
      <c r="AI25" t="s">
        <v>35</v>
      </c>
      <c r="AJ25" s="16">
        <f>AJ21-AJ23</f>
        <v>4.3877025005453901E-3</v>
      </c>
      <c r="AM25" t="s">
        <v>35</v>
      </c>
      <c r="AN25" s="16">
        <f>AN21-AN23</f>
        <v>5.7745859463457228E-3</v>
      </c>
      <c r="AQ25" t="s">
        <v>35</v>
      </c>
      <c r="AR25" s="16">
        <f>AR21-AR23</f>
        <v>5.8557481188834387E-3</v>
      </c>
      <c r="AU25" t="s">
        <v>35</v>
      </c>
      <c r="AV25" s="16">
        <f>AV21-AV23</f>
        <v>6.5522187781589941E-3</v>
      </c>
      <c r="AY25" t="s">
        <v>35</v>
      </c>
      <c r="AZ25" s="16">
        <f>AZ21-AZ23</f>
        <v>6.4591654934425535E-3</v>
      </c>
    </row>
    <row r="26" spans="1:52" x14ac:dyDescent="0.25">
      <c r="G26" t="s">
        <v>36</v>
      </c>
      <c r="H26" s="17">
        <f>AVERAGE(H24:H25)</f>
        <v>5.7051780557908355E-3</v>
      </c>
      <c r="K26" t="s">
        <v>36</v>
      </c>
      <c r="L26" s="17">
        <f>AVERAGE(L24:L25)</f>
        <v>6.4419237562912054E-3</v>
      </c>
      <c r="O26" t="s">
        <v>36</v>
      </c>
      <c r="P26" s="17">
        <f>AVERAGE(P24:P25)</f>
        <v>6.4532291908314249E-3</v>
      </c>
      <c r="S26" t="s">
        <v>36</v>
      </c>
      <c r="T26" s="17">
        <f>AVERAGE(T24:T25)</f>
        <v>5.8065038637211547E-3</v>
      </c>
      <c r="W26" t="s">
        <v>36</v>
      </c>
      <c r="X26" s="17">
        <f>AVERAGE(X24:X25)</f>
        <v>6.2489395811443846E-3</v>
      </c>
      <c r="AA26" t="s">
        <v>36</v>
      </c>
      <c r="AB26" s="17">
        <f>AVERAGE(AB24:AB25)</f>
        <v>6.1035055963274479E-3</v>
      </c>
      <c r="AE26" t="s">
        <v>36</v>
      </c>
      <c r="AF26" s="17">
        <f>AVERAGE(AF24:AF25)</f>
        <v>6.0493225686640562E-3</v>
      </c>
      <c r="AI26" t="s">
        <v>36</v>
      </c>
      <c r="AJ26" s="17">
        <f>AVERAGE(AJ24:AJ25)</f>
        <v>4.3781185700559333E-3</v>
      </c>
      <c r="AM26" t="s">
        <v>36</v>
      </c>
      <c r="AN26" s="17">
        <f>AVERAGE(AN24:AN25)</f>
        <v>5.7580087058194118E-3</v>
      </c>
      <c r="AQ26" t="s">
        <v>36</v>
      </c>
      <c r="AR26" s="17">
        <f>AVERAGE(AR24:AR25)</f>
        <v>5.8387029894297476E-3</v>
      </c>
      <c r="AU26" t="s">
        <v>36</v>
      </c>
      <c r="AV26" s="17">
        <f>AVERAGE(AV24:AV25)</f>
        <v>6.5308926503554396E-3</v>
      </c>
      <c r="AY26" t="s">
        <v>36</v>
      </c>
      <c r="AZ26" s="17">
        <f>AVERAGE(AZ24:AZ25)</f>
        <v>6.4384388889767857E-3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.42578125" defaultRowHeight="15" x14ac:dyDescent="0.25"/>
  <sheetData>
    <row r="1" spans="1:16" ht="17.25" thickTop="1" thickBot="1" x14ac:dyDescent="0.3">
      <c r="B1" s="1" t="s">
        <v>15</v>
      </c>
      <c r="C1" s="1" t="s">
        <v>16</v>
      </c>
      <c r="D1" s="1" t="s">
        <v>17</v>
      </c>
      <c r="E1" s="5" t="s">
        <v>0</v>
      </c>
      <c r="F1" s="5" t="s">
        <v>1</v>
      </c>
      <c r="G1" s="11">
        <f>LN(G2)</f>
        <v>8.3771476093635555E-2</v>
      </c>
      <c r="H1" s="12">
        <f>G4</f>
        <v>1</v>
      </c>
      <c r="I1" s="8" t="s">
        <v>0</v>
      </c>
      <c r="J1" s="8" t="s">
        <v>1</v>
      </c>
      <c r="K1" s="13">
        <f>LN(K2)</f>
        <v>0</v>
      </c>
      <c r="L1" s="14">
        <f>K4</f>
        <v>1</v>
      </c>
      <c r="M1" s="8" t="s">
        <v>0</v>
      </c>
      <c r="N1" s="8" t="s">
        <v>1</v>
      </c>
      <c r="O1" s="13">
        <f>LN(O2)</f>
        <v>0</v>
      </c>
      <c r="P1" s="14">
        <f>O4</f>
        <v>1</v>
      </c>
    </row>
    <row r="2" spans="1:16" ht="15.75" thickTop="1" x14ac:dyDescent="0.25">
      <c r="B2">
        <v>0</v>
      </c>
      <c r="C2" s="15">
        <v>1</v>
      </c>
      <c r="D2" t="e">
        <v>#NUM!</v>
      </c>
      <c r="E2" s="8">
        <v>1972</v>
      </c>
      <c r="F2" s="9">
        <v>35000</v>
      </c>
      <c r="G2">
        <f t="array" ref="G2:H6">LOGEST(F2:F3,E2:E3,TRUE, TRUE)</f>
        <v>1.0873803730028924</v>
      </c>
      <c r="H2">
        <v>6.3062348795071436E-68</v>
      </c>
      <c r="I2" s="8">
        <v>1975</v>
      </c>
      <c r="J2" s="9">
        <v>45000</v>
      </c>
      <c r="K2">
        <f t="array" ref="K2:L6">LOGEST(J2:J2,I2:I2,TRUE, TRUE)</f>
        <v>1</v>
      </c>
      <c r="L2">
        <v>44999.999999999985</v>
      </c>
      <c r="M2" s="8">
        <v>1972</v>
      </c>
      <c r="N2" s="9">
        <v>35000</v>
      </c>
      <c r="O2">
        <f t="array" ref="O2:P6">LOGEST(N2:N2,M2:M2,TRUE, TRUE)</f>
        <v>1</v>
      </c>
      <c r="P2">
        <v>34999.999999999971</v>
      </c>
    </row>
    <row r="3" spans="1:16" x14ac:dyDescent="0.25">
      <c r="B3">
        <v>0</v>
      </c>
      <c r="C3" s="15">
        <v>1</v>
      </c>
      <c r="D3" t="e">
        <v>#NUM!</v>
      </c>
      <c r="E3" s="8">
        <v>1975</v>
      </c>
      <c r="F3" s="9">
        <v>45000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5.75" thickBot="1" x14ac:dyDescent="0.3">
      <c r="A4" t="s">
        <v>37</v>
      </c>
      <c r="B4" s="1">
        <f>AVERAGE(B2:B3)</f>
        <v>0</v>
      </c>
      <c r="C4" s="1">
        <f>AVERAGE(C2:C3)</f>
        <v>1</v>
      </c>
      <c r="D4" s="1" t="e">
        <f>AVERAGE(D2:D3)</f>
        <v>#NUM!</v>
      </c>
      <c r="E4" s="1">
        <f>AVERAGE(E2:E3)</f>
        <v>1973.5</v>
      </c>
      <c r="F4" s="1">
        <f>AVERAGE(F2:F3)</f>
        <v>40000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38</v>
      </c>
      <c r="B5" s="1">
        <f>STDEV(B2:B3)</f>
        <v>0</v>
      </c>
      <c r="C5" s="1">
        <f>STDEV(C2:C3)</f>
        <v>0</v>
      </c>
      <c r="D5" s="1" t="e">
        <f>STDEV(D2:D3)</f>
        <v>#NUM!</v>
      </c>
      <c r="E5" s="1">
        <f>STDEV(E2:E3)</f>
        <v>2.1213203435596424</v>
      </c>
      <c r="F5" s="1">
        <f>STDEV(F2:F3)</f>
        <v>7071.0678118654751</v>
      </c>
      <c r="G5" t="e">
        <v>#NUM!</v>
      </c>
      <c r="H5">
        <v>0</v>
      </c>
      <c r="K5" s="12" t="e">
        <v>#NUM!</v>
      </c>
      <c r="L5">
        <v>0</v>
      </c>
      <c r="O5" s="12" t="e">
        <v>#NUM!</v>
      </c>
      <c r="P5">
        <v>0</v>
      </c>
    </row>
    <row r="6" spans="1:16" ht="15.75" thickTop="1" x14ac:dyDescent="0.25">
      <c r="A6" t="s">
        <v>39</v>
      </c>
      <c r="B6" s="1">
        <f>MIN(B2:B3)</f>
        <v>0</v>
      </c>
      <c r="C6" s="1">
        <f>MIN(C2:C3)</f>
        <v>1</v>
      </c>
      <c r="D6" s="1" t="e">
        <f>MIN(D2:D3)</f>
        <v>#NUM!</v>
      </c>
      <c r="E6" s="1">
        <f>MIN(E2:E3)</f>
        <v>1972</v>
      </c>
      <c r="F6" s="1">
        <f>MIN(F2:F3)</f>
        <v>35000</v>
      </c>
      <c r="G6">
        <v>3.1579470931079462E-2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40</v>
      </c>
      <c r="B7" s="1">
        <f>MAX(B2:B3)</f>
        <v>0</v>
      </c>
      <c r="C7" s="1">
        <f>MAX(C2:C3)</f>
        <v>1</v>
      </c>
      <c r="D7" s="1" t="e">
        <f>MAX(D2:D3)</f>
        <v>#NUM!</v>
      </c>
      <c r="E7" s="1">
        <f>MAX(E2:E3)</f>
        <v>1975</v>
      </c>
      <c r="F7" s="1">
        <f>MAX(F2:F3)</f>
        <v>45000</v>
      </c>
      <c r="G7" t="s">
        <v>18</v>
      </c>
      <c r="H7" t="e">
        <f>TINV(0.0455,H5)</f>
        <v>#NUM!</v>
      </c>
      <c r="K7" t="s">
        <v>18</v>
      </c>
      <c r="L7" t="e">
        <f>TINV(0.0455,L5)</f>
        <v>#NUM!</v>
      </c>
    </row>
    <row r="8" spans="1:16" x14ac:dyDescent="0.25">
      <c r="A8" t="s">
        <v>41</v>
      </c>
      <c r="B8" s="1">
        <f>ABS(B7-B6)</f>
        <v>0</v>
      </c>
      <c r="C8" s="1">
        <f>ABS(C7-C6)</f>
        <v>0</v>
      </c>
      <c r="D8" s="1" t="e">
        <f>ABS(D7-D6)</f>
        <v>#NUM!</v>
      </c>
      <c r="E8" s="1">
        <f>ABS(E7-E6)</f>
        <v>3</v>
      </c>
      <c r="F8" s="1">
        <f>ABS(F7-F6)</f>
        <v>10000</v>
      </c>
      <c r="G8" t="s">
        <v>19</v>
      </c>
      <c r="H8" t="e">
        <f>H7*G3</f>
        <v>#NUM!</v>
      </c>
      <c r="K8" t="s">
        <v>19</v>
      </c>
      <c r="L8" t="e">
        <f>L7*K3</f>
        <v>#NUM!</v>
      </c>
    </row>
    <row r="9" spans="1:16" x14ac:dyDescent="0.25">
      <c r="A9" t="s">
        <v>42</v>
      </c>
      <c r="B9" s="1">
        <f>COUNT(B2:B3)</f>
        <v>2</v>
      </c>
      <c r="G9" t="s">
        <v>20</v>
      </c>
      <c r="H9" t="e">
        <f>G2+H8</f>
        <v>#NUM!</v>
      </c>
      <c r="K9" t="s">
        <v>20</v>
      </c>
      <c r="L9" t="e">
        <f>K2+L8</f>
        <v>#NUM!</v>
      </c>
    </row>
    <row r="10" spans="1:16" x14ac:dyDescent="0.25">
      <c r="G10" t="s">
        <v>21</v>
      </c>
      <c r="H10" t="e">
        <f>G2-H8</f>
        <v>#NUM!</v>
      </c>
      <c r="K10" t="s">
        <v>21</v>
      </c>
      <c r="L10" t="e">
        <f>K2-L8</f>
        <v>#NUM!</v>
      </c>
    </row>
    <row r="11" spans="1:16" x14ac:dyDescent="0.25">
      <c r="G11" t="s">
        <v>22</v>
      </c>
      <c r="H11" s="16">
        <f>LN(G2)</f>
        <v>8.3771476093635555E-2</v>
      </c>
      <c r="K11" t="s">
        <v>22</v>
      </c>
      <c r="L11" s="16">
        <f>LN(K2)</f>
        <v>0</v>
      </c>
    </row>
    <row r="12" spans="1:16" x14ac:dyDescent="0.25">
      <c r="G12" t="s">
        <v>23</v>
      </c>
      <c r="H12" s="16" t="e">
        <f>LN(H9)</f>
        <v>#NUM!</v>
      </c>
      <c r="K12" t="s">
        <v>23</v>
      </c>
      <c r="L12" s="16" t="e">
        <f>LN(L9)</f>
        <v>#NUM!</v>
      </c>
    </row>
    <row r="13" spans="1:16" x14ac:dyDescent="0.25">
      <c r="G13" t="s">
        <v>24</v>
      </c>
      <c r="H13" s="16" t="e">
        <f>LN(H10)</f>
        <v>#NUM!</v>
      </c>
      <c r="K13" t="s">
        <v>24</v>
      </c>
      <c r="L13" s="16" t="e">
        <f>LN(L10)</f>
        <v>#NUM!</v>
      </c>
    </row>
    <row r="14" spans="1:16" x14ac:dyDescent="0.25">
      <c r="G14" t="s">
        <v>25</v>
      </c>
      <c r="H14" s="16" t="e">
        <f>H12-H11</f>
        <v>#NUM!</v>
      </c>
      <c r="K14" t="s">
        <v>25</v>
      </c>
      <c r="L14" s="16" t="e">
        <f>L12-L11</f>
        <v>#NUM!</v>
      </c>
    </row>
    <row r="15" spans="1:16" x14ac:dyDescent="0.25">
      <c r="G15" t="s">
        <v>26</v>
      </c>
      <c r="H15" s="16" t="e">
        <f>H11-H13</f>
        <v>#NUM!</v>
      </c>
      <c r="K15" t="s">
        <v>26</v>
      </c>
      <c r="L15" s="16" t="e">
        <f>L11-L13</f>
        <v>#NUM!</v>
      </c>
    </row>
    <row r="16" spans="1:16" x14ac:dyDescent="0.25">
      <c r="G16" t="s">
        <v>27</v>
      </c>
      <c r="H16" s="17" t="e">
        <f>AVERAGE(H14:H15)</f>
        <v>#NUM!</v>
      </c>
      <c r="K16" t="s">
        <v>27</v>
      </c>
      <c r="L16" s="17" t="e">
        <f>AVERAGE(L14:L15)</f>
        <v>#NUM!</v>
      </c>
    </row>
    <row r="17" spans="7:12" x14ac:dyDescent="0.25">
      <c r="G17" t="s">
        <v>28</v>
      </c>
      <c r="H17" t="e">
        <f>TINV(0.3173,H5)</f>
        <v>#NUM!</v>
      </c>
      <c r="K17" t="s">
        <v>28</v>
      </c>
      <c r="L17" t="e">
        <f>TINV(0.3173,L5)</f>
        <v>#NUM!</v>
      </c>
    </row>
    <row r="18" spans="7:12" x14ac:dyDescent="0.25">
      <c r="G18" t="s">
        <v>29</v>
      </c>
      <c r="H18" t="e">
        <f>H17*G3</f>
        <v>#NUM!</v>
      </c>
      <c r="K18" t="s">
        <v>29</v>
      </c>
      <c r="L18" t="e">
        <f>L17*K3</f>
        <v>#NUM!</v>
      </c>
    </row>
    <row r="19" spans="7:12" x14ac:dyDescent="0.25">
      <c r="G19" t="s">
        <v>30</v>
      </c>
      <c r="H19" t="e">
        <f>G2+H18</f>
        <v>#NUM!</v>
      </c>
      <c r="K19" t="s">
        <v>30</v>
      </c>
      <c r="L19" t="e">
        <f>K2+L18</f>
        <v>#NUM!</v>
      </c>
    </row>
    <row r="20" spans="7:12" x14ac:dyDescent="0.25">
      <c r="G20" t="s">
        <v>31</v>
      </c>
      <c r="H20" t="e">
        <f>G2-H18</f>
        <v>#NUM!</v>
      </c>
      <c r="K20" t="s">
        <v>31</v>
      </c>
      <c r="L20" t="e">
        <f>K2-L18</f>
        <v>#NUM!</v>
      </c>
    </row>
    <row r="21" spans="7:12" x14ac:dyDescent="0.25">
      <c r="G21" t="s">
        <v>22</v>
      </c>
      <c r="H21" s="16">
        <f>LN(G2)</f>
        <v>8.3771476093635555E-2</v>
      </c>
      <c r="K21" t="s">
        <v>22</v>
      </c>
      <c r="L21" s="16">
        <f>LN(K2)</f>
        <v>0</v>
      </c>
    </row>
    <row r="22" spans="7:12" x14ac:dyDescent="0.25">
      <c r="G22" t="s">
        <v>32</v>
      </c>
      <c r="H22" s="16" t="e">
        <f>LN(H19)</f>
        <v>#NUM!</v>
      </c>
      <c r="K22" t="s">
        <v>32</v>
      </c>
      <c r="L22" s="16" t="e">
        <f>LN(L19)</f>
        <v>#NUM!</v>
      </c>
    </row>
    <row r="23" spans="7:12" x14ac:dyDescent="0.25">
      <c r="G23" t="s">
        <v>33</v>
      </c>
      <c r="H23" s="16" t="e">
        <f>LN(H20)</f>
        <v>#NUM!</v>
      </c>
      <c r="K23" t="s">
        <v>33</v>
      </c>
      <c r="L23" s="16" t="e">
        <f>LN(L20)</f>
        <v>#NUM!</v>
      </c>
    </row>
    <row r="24" spans="7:12" x14ac:dyDescent="0.25">
      <c r="G24" t="s">
        <v>34</v>
      </c>
      <c r="H24" s="16" t="e">
        <f>H22-H21</f>
        <v>#NUM!</v>
      </c>
      <c r="K24" t="s">
        <v>34</v>
      </c>
      <c r="L24" s="16" t="e">
        <f>L22-L21</f>
        <v>#NUM!</v>
      </c>
    </row>
    <row r="25" spans="7:12" x14ac:dyDescent="0.25">
      <c r="G25" t="s">
        <v>35</v>
      </c>
      <c r="H25" s="16" t="e">
        <f>H21-H23</f>
        <v>#NUM!</v>
      </c>
      <c r="K25" t="s">
        <v>35</v>
      </c>
      <c r="L25" s="16" t="e">
        <f>L21-L23</f>
        <v>#NUM!</v>
      </c>
    </row>
    <row r="26" spans="7:12" x14ac:dyDescent="0.25">
      <c r="G26" t="s">
        <v>36</v>
      </c>
      <c r="H26" s="17" t="e">
        <f>AVERAGE(H24:H25)</f>
        <v>#NUM!</v>
      </c>
      <c r="K26" t="s">
        <v>36</v>
      </c>
      <c r="L26" s="17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"/>
  <sheetViews>
    <sheetView workbookViewId="0">
      <selection activeCell="F1" sqref="F1"/>
    </sheetView>
  </sheetViews>
  <sheetFormatPr defaultColWidth="11.42578125" defaultRowHeight="15" x14ac:dyDescent="0.25"/>
  <sheetData>
    <row r="1" spans="1:56" ht="17.25" thickTop="1" thickBot="1" x14ac:dyDescent="0.3">
      <c r="B1" s="1" t="s">
        <v>15</v>
      </c>
      <c r="C1" s="1" t="s">
        <v>16</v>
      </c>
      <c r="D1" s="1" t="s">
        <v>17</v>
      </c>
      <c r="E1" s="5" t="s">
        <v>0</v>
      </c>
      <c r="F1" s="5" t="s">
        <v>1</v>
      </c>
      <c r="G1" s="13">
        <f>LN(G2)</f>
        <v>0.1219595234310019</v>
      </c>
      <c r="H1" s="14">
        <f>G4</f>
        <v>0.97541312899725652</v>
      </c>
      <c r="I1" s="8" t="s">
        <v>0</v>
      </c>
      <c r="J1" s="8" t="s">
        <v>1</v>
      </c>
      <c r="K1" s="13">
        <f>LN(K2)</f>
        <v>0.11962364022299472</v>
      </c>
      <c r="L1" s="14">
        <f>K4</f>
        <v>0.97127338920287931</v>
      </c>
      <c r="M1" s="8" t="s">
        <v>0</v>
      </c>
      <c r="N1" s="8" t="s">
        <v>1</v>
      </c>
      <c r="O1" s="13">
        <f>LN(O2)</f>
        <v>0.12058070758658157</v>
      </c>
      <c r="P1" s="14">
        <f>O4</f>
        <v>0.97156537050869662</v>
      </c>
      <c r="Q1" s="8" t="s">
        <v>0</v>
      </c>
      <c r="R1" s="8" t="s">
        <v>1</v>
      </c>
      <c r="S1" s="13">
        <f>LN(S2)</f>
        <v>0.11986687340628038</v>
      </c>
      <c r="T1" s="14">
        <f>S4</f>
        <v>0.976616241500053</v>
      </c>
      <c r="U1" s="8" t="s">
        <v>0</v>
      </c>
      <c r="V1" s="8" t="s">
        <v>1</v>
      </c>
      <c r="W1" s="13">
        <f>LN(W2)</f>
        <v>0.1219672772848034</v>
      </c>
      <c r="X1" s="14">
        <f>W4</f>
        <v>0.97380724805879693</v>
      </c>
      <c r="Y1" s="8" t="s">
        <v>0</v>
      </c>
      <c r="Z1" s="8" t="s">
        <v>1</v>
      </c>
      <c r="AA1" s="13">
        <f>LN(AA2)</f>
        <v>0.12221529772434823</v>
      </c>
      <c r="AB1" s="14">
        <f>AA4</f>
        <v>0.97506892797964084</v>
      </c>
      <c r="AC1" s="8" t="s">
        <v>0</v>
      </c>
      <c r="AD1" s="8" t="s">
        <v>1</v>
      </c>
      <c r="AE1" s="13">
        <f>LN(AE2)</f>
        <v>0.12199960516510128</v>
      </c>
      <c r="AF1" s="14">
        <f>AE4</f>
        <v>0.97542456306446657</v>
      </c>
      <c r="AG1" s="8" t="s">
        <v>0</v>
      </c>
      <c r="AH1" s="8" t="s">
        <v>1</v>
      </c>
      <c r="AI1" s="13">
        <f>LN(AI2)</f>
        <v>0.12208370303473649</v>
      </c>
      <c r="AJ1" s="14">
        <f>AI4</f>
        <v>0.98699046942690916</v>
      </c>
      <c r="AK1" s="8" t="s">
        <v>0</v>
      </c>
      <c r="AL1" s="8" t="s">
        <v>1</v>
      </c>
      <c r="AM1" s="13">
        <f>LN(AM2)</f>
        <v>0.12156340094586876</v>
      </c>
      <c r="AN1" s="14">
        <f>AM4</f>
        <v>0.97754521792360349</v>
      </c>
      <c r="AO1" s="8" t="s">
        <v>0</v>
      </c>
      <c r="AP1" s="8" t="s">
        <v>1</v>
      </c>
      <c r="AQ1" s="13">
        <f>LN(AQ2)</f>
        <v>0.12101308564515613</v>
      </c>
      <c r="AR1" s="14">
        <f>AQ4</f>
        <v>0.97674564227242888</v>
      </c>
      <c r="AS1" s="8" t="s">
        <v>0</v>
      </c>
      <c r="AT1" s="8" t="s">
        <v>1</v>
      </c>
      <c r="AU1" s="13">
        <f>LN(AU2)</f>
        <v>0.12237986953164054</v>
      </c>
      <c r="AV1" s="14">
        <f>AU4</f>
        <v>0.97162326097893226</v>
      </c>
      <c r="AW1" s="8" t="s">
        <v>0</v>
      </c>
      <c r="AX1" s="8" t="s">
        <v>1</v>
      </c>
      <c r="AY1" s="13">
        <f>LN(AY2)</f>
        <v>0.12459335980907571</v>
      </c>
      <c r="AZ1" s="14">
        <f>AY4</f>
        <v>0.97322994588593215</v>
      </c>
      <c r="BA1" s="8" t="s">
        <v>0</v>
      </c>
      <c r="BB1" s="8" t="s">
        <v>1</v>
      </c>
      <c r="BC1" s="13">
        <f>LN(BC2)</f>
        <v>0.12651809327517155</v>
      </c>
      <c r="BD1" s="14">
        <f>BC4</f>
        <v>0.97505979446364832</v>
      </c>
    </row>
    <row r="2" spans="1:56" ht="15.75" thickTop="1" x14ac:dyDescent="0.25">
      <c r="B2">
        <v>0.11962364022299472</v>
      </c>
      <c r="C2" s="15">
        <v>0.97127338920287931</v>
      </c>
      <c r="D2">
        <v>304.29835822129473</v>
      </c>
      <c r="E2" s="8">
        <v>1926</v>
      </c>
      <c r="F2" s="9">
        <v>130</v>
      </c>
      <c r="G2">
        <f t="array" ref="G2:H6">LOGEST(F2:F13,E2:E13,TRUE, TRUE)</f>
        <v>1.1297083741359224</v>
      </c>
      <c r="H2">
        <v>1.6158838575955524E-100</v>
      </c>
      <c r="I2" s="8">
        <v>1928</v>
      </c>
      <c r="J2" s="9">
        <v>180</v>
      </c>
      <c r="K2">
        <f t="array" ref="K2:L6">LOGEST(J2:J12,I2:I12,TRUE, TRUE)</f>
        <v>1.1270725869588181</v>
      </c>
      <c r="L2">
        <v>1.5737996625880502E-98</v>
      </c>
      <c r="M2" s="8">
        <v>1926</v>
      </c>
      <c r="N2" s="9">
        <v>130</v>
      </c>
      <c r="O2">
        <f t="array" ref="O2:P6">LOGEST(N2:N12,M2:M12,TRUE, TRUE)</f>
        <v>1.1281517876997167</v>
      </c>
      <c r="P2">
        <v>2.4147951763741472E-99</v>
      </c>
      <c r="Q2" s="8">
        <v>1926</v>
      </c>
      <c r="R2" s="9">
        <v>130</v>
      </c>
      <c r="S2">
        <f t="array" ref="S2:T6">LOGEST(R2:R12,Q2:Q12,TRUE, TRUE)</f>
        <v>1.1273467617547905</v>
      </c>
      <c r="T2">
        <v>9.9025662026961599E-99</v>
      </c>
      <c r="U2" s="8">
        <v>1926</v>
      </c>
      <c r="V2" s="9">
        <v>130</v>
      </c>
      <c r="W2">
        <f t="array" ref="W2:X6">LOGEST(V2:V12,U2:U12,TRUE, TRUE)</f>
        <v>1.1297171337634542</v>
      </c>
      <c r="X2">
        <v>1.5914134739643456E-100</v>
      </c>
      <c r="Y2" s="8">
        <v>1926</v>
      </c>
      <c r="Z2" s="9">
        <v>130</v>
      </c>
      <c r="AA2">
        <f t="array" ref="AA2:AB6">LOGEST(Z2:Z12,Y2:Y12,TRUE, TRUE)</f>
        <v>1.1299973614531924</v>
      </c>
      <c r="AB2">
        <v>9.7393512093587631E-101</v>
      </c>
      <c r="AC2" s="8">
        <v>1926</v>
      </c>
      <c r="AD2" s="9">
        <v>130</v>
      </c>
      <c r="AE2">
        <f t="array" ref="AE2:AF6">LOGEST(AD2:AD12,AC2:AC12,TRUE, TRUE)</f>
        <v>1.1297536557140604</v>
      </c>
      <c r="AF2">
        <v>1.4881963656081383E-100</v>
      </c>
      <c r="AG2" s="8">
        <v>1926</v>
      </c>
      <c r="AH2" s="9">
        <v>130</v>
      </c>
      <c r="AI2">
        <f t="array" ref="AI2:AJ6">LOGEST(AH2:AH12,AG2:AG12,TRUE, TRUE)</f>
        <v>1.1298486695848946</v>
      </c>
      <c r="AJ2">
        <v>1.1883656516584277E-100</v>
      </c>
      <c r="AK2" s="8">
        <v>1926</v>
      </c>
      <c r="AL2" s="9">
        <v>130</v>
      </c>
      <c r="AM2">
        <f t="array" ref="AM2:AN6">LOGEST(AL2:AL12,AK2:AK12,TRUE, TRUE)</f>
        <v>1.1292609598685601</v>
      </c>
      <c r="AN2">
        <v>3.3938044293955639E-100</v>
      </c>
      <c r="AO2" s="8">
        <v>1926</v>
      </c>
      <c r="AP2" s="9">
        <v>130</v>
      </c>
      <c r="AQ2">
        <f t="array" ref="AQ2:AR6">LOGEST(AP2:AP12,AO2:AO12,TRUE, TRUE)</f>
        <v>1.1286396812490915</v>
      </c>
      <c r="AR2">
        <v>9.9216866851139709E-100</v>
      </c>
      <c r="AS2" s="8">
        <v>1926</v>
      </c>
      <c r="AT2" s="9">
        <v>130</v>
      </c>
      <c r="AU2">
        <f t="array" ref="AU2:AV6">LOGEST(AT2:AT12,AS2:AS12,TRUE, TRUE)</f>
        <v>1.1301833424643981</v>
      </c>
      <c r="AV2">
        <v>7.1622003466084783E-101</v>
      </c>
      <c r="AW2" s="8">
        <v>1926</v>
      </c>
      <c r="AX2" s="9">
        <v>130</v>
      </c>
      <c r="AY2">
        <f t="array" ref="AY2:AZ6">LOGEST(AX2:AX12,AW2:AW12,TRUE, TRUE)</f>
        <v>1.1326877630374146</v>
      </c>
      <c r="AZ2">
        <v>9.8266007940235726E-103</v>
      </c>
      <c r="BA2" s="8">
        <v>1926</v>
      </c>
      <c r="BB2" s="9">
        <v>130</v>
      </c>
      <c r="BC2">
        <f t="array" ref="BC2:BD6">LOGEST(BB2:BB12,BA2:BA12,TRUE, TRUE)</f>
        <v>1.1348699845052268</v>
      </c>
      <c r="BD2">
        <v>2.3469229997587777E-104</v>
      </c>
    </row>
    <row r="3" spans="1:56" x14ac:dyDescent="0.25">
      <c r="B3">
        <v>0.12058070758658157</v>
      </c>
      <c r="C3" s="15">
        <v>0.97156537050869662</v>
      </c>
      <c r="D3">
        <v>307.51546586012779</v>
      </c>
      <c r="E3" s="8">
        <v>1928</v>
      </c>
      <c r="F3" s="9">
        <v>180</v>
      </c>
      <c r="G3">
        <v>6.1231239588291275E-3</v>
      </c>
      <c r="H3">
        <v>11.931320393787891</v>
      </c>
      <c r="I3" s="8">
        <v>1934</v>
      </c>
      <c r="J3" s="9">
        <v>300</v>
      </c>
      <c r="K3">
        <v>6.8575219993724582E-3</v>
      </c>
      <c r="L3">
        <v>13.376324605456082</v>
      </c>
      <c r="M3" s="8">
        <v>1934</v>
      </c>
      <c r="N3" s="9">
        <v>300</v>
      </c>
      <c r="O3">
        <v>6.8761342413512236E-3</v>
      </c>
      <c r="P3">
        <v>13.411394626025601</v>
      </c>
      <c r="Q3" s="8">
        <v>1928</v>
      </c>
      <c r="R3" s="9">
        <v>180</v>
      </c>
      <c r="S3">
        <v>6.1826279086478831E-3</v>
      </c>
      <c r="T3">
        <v>12.055422262414522</v>
      </c>
      <c r="U3" s="8">
        <v>1928</v>
      </c>
      <c r="V3" s="9">
        <v>180</v>
      </c>
      <c r="W3">
        <v>6.6677013292505234E-3</v>
      </c>
      <c r="X3">
        <v>13.000658957479983</v>
      </c>
      <c r="Y3" s="8">
        <v>1928</v>
      </c>
      <c r="Z3" s="9">
        <v>180</v>
      </c>
      <c r="AA3">
        <v>6.5141406799703481E-3</v>
      </c>
      <c r="AB3">
        <v>12.698304340677797</v>
      </c>
      <c r="AC3" s="8">
        <v>1928</v>
      </c>
      <c r="AD3" s="9">
        <v>180</v>
      </c>
      <c r="AE3">
        <v>6.4549212845181692E-3</v>
      </c>
      <c r="AF3">
        <v>12.579355441181715</v>
      </c>
      <c r="AG3" s="8">
        <v>1928</v>
      </c>
      <c r="AH3" s="9">
        <v>180</v>
      </c>
      <c r="AI3">
        <v>4.6720854003923194E-3</v>
      </c>
      <c r="AJ3">
        <v>9.1041148081767336</v>
      </c>
      <c r="AK3" s="8">
        <v>1928</v>
      </c>
      <c r="AL3" s="9">
        <v>180</v>
      </c>
      <c r="AM3">
        <v>6.1414027840624745E-3</v>
      </c>
      <c r="AN3">
        <v>11.965019684731857</v>
      </c>
      <c r="AO3" s="8">
        <v>1928</v>
      </c>
      <c r="AP3" s="9">
        <v>180</v>
      </c>
      <c r="AQ3">
        <v>6.2240419847891457E-3</v>
      </c>
      <c r="AR3">
        <v>12.123183423747484</v>
      </c>
      <c r="AS3" s="8">
        <v>1928</v>
      </c>
      <c r="AT3" s="9">
        <v>180</v>
      </c>
      <c r="AU3">
        <v>6.9714163791330863E-3</v>
      </c>
      <c r="AV3">
        <v>13.571251904398864</v>
      </c>
      <c r="AW3" s="8">
        <v>1928</v>
      </c>
      <c r="AX3" s="9">
        <v>180</v>
      </c>
      <c r="AY3">
        <v>6.8879587139955237E-3</v>
      </c>
      <c r="AZ3">
        <v>13.406883283612997</v>
      </c>
      <c r="BA3" s="8">
        <v>1928</v>
      </c>
      <c r="BB3" s="9">
        <v>180</v>
      </c>
      <c r="BC3">
        <v>6.7447486980853465E-3</v>
      </c>
      <c r="BD3">
        <v>13.126270774430886</v>
      </c>
    </row>
    <row r="4" spans="1:56" ht="15.75" thickBot="1" x14ac:dyDescent="0.3">
      <c r="B4">
        <v>0.11986687340628038</v>
      </c>
      <c r="C4" s="15">
        <v>0.976616241500053</v>
      </c>
      <c r="D4">
        <v>375.8825243392929</v>
      </c>
      <c r="E4" s="8">
        <v>1934</v>
      </c>
      <c r="F4" s="9">
        <v>300</v>
      </c>
      <c r="G4">
        <v>0.97541312899725652</v>
      </c>
      <c r="H4">
        <v>0.34404111182669178</v>
      </c>
      <c r="I4" s="8">
        <v>1935</v>
      </c>
      <c r="J4" s="9">
        <v>500</v>
      </c>
      <c r="K4">
        <v>0.97127338920287931</v>
      </c>
      <c r="L4">
        <v>0.34998411906960819</v>
      </c>
      <c r="M4" s="8">
        <v>1935</v>
      </c>
      <c r="N4" s="9">
        <v>500</v>
      </c>
      <c r="O4">
        <v>0.97156537050869662</v>
      </c>
      <c r="P4">
        <v>0.35719816208517241</v>
      </c>
      <c r="Q4" s="8">
        <v>1935</v>
      </c>
      <c r="R4" s="9">
        <v>500</v>
      </c>
      <c r="S4">
        <v>0.976616241500053</v>
      </c>
      <c r="T4">
        <v>0.33452738555380701</v>
      </c>
      <c r="U4" s="8">
        <v>1934</v>
      </c>
      <c r="V4" s="9">
        <v>300</v>
      </c>
      <c r="W4">
        <v>0.97380724805879693</v>
      </c>
      <c r="X4">
        <v>0.3626507414057501</v>
      </c>
      <c r="Y4" s="8">
        <v>1934</v>
      </c>
      <c r="Z4" s="9">
        <v>300</v>
      </c>
      <c r="AA4">
        <v>0.97506892797964084</v>
      </c>
      <c r="AB4">
        <v>0.36141341413895478</v>
      </c>
      <c r="AC4" s="8">
        <v>1934</v>
      </c>
      <c r="AD4" s="9">
        <v>300</v>
      </c>
      <c r="AE4">
        <v>0.97542456306446657</v>
      </c>
      <c r="AF4">
        <v>0.36229201388429422</v>
      </c>
      <c r="AG4" s="8">
        <v>1934</v>
      </c>
      <c r="AH4" s="9">
        <v>300</v>
      </c>
      <c r="AI4">
        <v>0.98699046942690916</v>
      </c>
      <c r="AJ4">
        <v>0.26249999760532028</v>
      </c>
      <c r="AK4" s="8">
        <v>1934</v>
      </c>
      <c r="AL4" s="9">
        <v>300</v>
      </c>
      <c r="AM4">
        <v>0.97754521792360349</v>
      </c>
      <c r="AN4">
        <v>0.34433703331548493</v>
      </c>
      <c r="AO4" s="8">
        <v>1934</v>
      </c>
      <c r="AP4" s="9">
        <v>300</v>
      </c>
      <c r="AQ4">
        <v>0.97674564227242888</v>
      </c>
      <c r="AR4">
        <v>0.34531834266082823</v>
      </c>
      <c r="AS4" s="8">
        <v>1934</v>
      </c>
      <c r="AT4" s="9">
        <v>300</v>
      </c>
      <c r="AU4">
        <v>0.97162326097893226</v>
      </c>
      <c r="AV4">
        <v>0.36214783341220286</v>
      </c>
      <c r="AW4" s="8">
        <v>1934</v>
      </c>
      <c r="AX4" s="9">
        <v>300</v>
      </c>
      <c r="AY4">
        <v>0.97322994588593215</v>
      </c>
      <c r="AZ4">
        <v>0.34813473154726682</v>
      </c>
      <c r="BA4" s="8">
        <v>1934</v>
      </c>
      <c r="BB4" s="9">
        <v>300</v>
      </c>
      <c r="BC4">
        <v>0.97505979446364832</v>
      </c>
      <c r="BD4">
        <v>0.3297974585750969</v>
      </c>
    </row>
    <row r="5" spans="1:56" ht="17.25" thickTop="1" thickBot="1" x14ac:dyDescent="0.3">
      <c r="B5">
        <v>0.1219672772848034</v>
      </c>
      <c r="C5" s="15">
        <v>0.97380724805879693</v>
      </c>
      <c r="D5">
        <v>334.60650687652122</v>
      </c>
      <c r="E5" s="8">
        <v>1935</v>
      </c>
      <c r="F5" s="9">
        <v>500</v>
      </c>
      <c r="G5">
        <v>396.72113173263011</v>
      </c>
      <c r="H5">
        <v>10</v>
      </c>
      <c r="I5" s="8">
        <v>1940</v>
      </c>
      <c r="J5" s="9">
        <v>1000</v>
      </c>
      <c r="K5" s="12">
        <v>304.29835822129473</v>
      </c>
      <c r="L5">
        <v>9</v>
      </c>
      <c r="M5" s="8">
        <v>1940</v>
      </c>
      <c r="N5" s="9">
        <v>1000</v>
      </c>
      <c r="O5" s="12">
        <v>307.51546586012779</v>
      </c>
      <c r="P5">
        <v>9</v>
      </c>
      <c r="Q5" s="8">
        <v>1940</v>
      </c>
      <c r="R5" s="9">
        <v>1000</v>
      </c>
      <c r="S5" s="12">
        <v>375.8825243392929</v>
      </c>
      <c r="T5">
        <v>9</v>
      </c>
      <c r="U5" s="8">
        <v>1940</v>
      </c>
      <c r="V5" s="9">
        <v>1000</v>
      </c>
      <c r="W5" s="12">
        <v>334.60650687652122</v>
      </c>
      <c r="X5">
        <v>9</v>
      </c>
      <c r="Y5" s="8">
        <v>1935</v>
      </c>
      <c r="Z5" s="9">
        <v>500</v>
      </c>
      <c r="AA5" s="12">
        <v>351.99530708709398</v>
      </c>
      <c r="AB5">
        <v>9</v>
      </c>
      <c r="AC5" s="8">
        <v>1935</v>
      </c>
      <c r="AD5" s="9">
        <v>500</v>
      </c>
      <c r="AE5" s="12">
        <v>357.21932800661477</v>
      </c>
      <c r="AF5">
        <v>9</v>
      </c>
      <c r="AG5" s="8">
        <v>1935</v>
      </c>
      <c r="AH5" s="9">
        <v>500</v>
      </c>
      <c r="AI5" s="12">
        <v>682.80051881470604</v>
      </c>
      <c r="AJ5">
        <v>9</v>
      </c>
      <c r="AK5" s="8">
        <v>1935</v>
      </c>
      <c r="AL5" s="9">
        <v>500</v>
      </c>
      <c r="AM5" s="12">
        <v>391.80549298496214</v>
      </c>
      <c r="AN5">
        <v>9</v>
      </c>
      <c r="AO5" s="8">
        <v>1935</v>
      </c>
      <c r="AP5" s="9">
        <v>500</v>
      </c>
      <c r="AQ5" s="12">
        <v>378.02423457300148</v>
      </c>
      <c r="AR5">
        <v>9</v>
      </c>
      <c r="AS5" s="8">
        <v>1935</v>
      </c>
      <c r="AT5" s="9">
        <v>500</v>
      </c>
      <c r="AU5" s="12">
        <v>308.16117885561607</v>
      </c>
      <c r="AV5">
        <v>9</v>
      </c>
      <c r="AW5" s="8">
        <v>1935</v>
      </c>
      <c r="AX5" s="9">
        <v>500</v>
      </c>
      <c r="AY5" s="12">
        <v>327.19655610895472</v>
      </c>
      <c r="AZ5">
        <v>9</v>
      </c>
      <c r="BA5" s="8">
        <v>1935</v>
      </c>
      <c r="BB5" s="9">
        <v>500</v>
      </c>
      <c r="BC5" s="12">
        <v>351.86310463167575</v>
      </c>
      <c r="BD5">
        <v>9</v>
      </c>
    </row>
    <row r="6" spans="1:56" ht="15.75" thickTop="1" x14ac:dyDescent="0.25">
      <c r="B6">
        <v>0.12221529772434823</v>
      </c>
      <c r="C6" s="15">
        <v>0.97506892797964084</v>
      </c>
      <c r="D6">
        <v>351.99530708709398</v>
      </c>
      <c r="E6" s="8">
        <v>1940</v>
      </c>
      <c r="F6" s="9">
        <v>1000</v>
      </c>
      <c r="G6">
        <v>46.957613747367532</v>
      </c>
      <c r="H6">
        <v>1.1836428662694625</v>
      </c>
      <c r="I6" s="8">
        <v>1946</v>
      </c>
      <c r="J6" s="9">
        <v>2000</v>
      </c>
      <c r="K6">
        <v>37.273166180122175</v>
      </c>
      <c r="L6">
        <v>1.1023999524083672</v>
      </c>
      <c r="M6" s="8">
        <v>1946</v>
      </c>
      <c r="N6" s="9">
        <v>2000</v>
      </c>
      <c r="O6">
        <v>39.23606034882939</v>
      </c>
      <c r="P6">
        <v>1.1483147429732261</v>
      </c>
      <c r="Q6" s="8">
        <v>1946</v>
      </c>
      <c r="R6" s="9">
        <v>2000</v>
      </c>
      <c r="S6">
        <v>42.064476420337463</v>
      </c>
      <c r="T6">
        <v>1.0071771451691889</v>
      </c>
      <c r="U6" s="8">
        <v>1946</v>
      </c>
      <c r="V6" s="9">
        <v>2000</v>
      </c>
      <c r="W6">
        <v>44.005962212531237</v>
      </c>
      <c r="X6">
        <v>1.1836400421792621</v>
      </c>
      <c r="Y6" s="8">
        <v>1946</v>
      </c>
      <c r="Z6" s="9">
        <v>2000</v>
      </c>
      <c r="AA6">
        <v>45.97750589702158</v>
      </c>
      <c r="AB6">
        <v>1.1755769032761807</v>
      </c>
      <c r="AC6" s="8">
        <v>1940</v>
      </c>
      <c r="AD6" s="9">
        <v>1000</v>
      </c>
      <c r="AE6">
        <v>46.887002694689883</v>
      </c>
      <c r="AF6">
        <v>1.1812995299190387</v>
      </c>
      <c r="AG6" s="8">
        <v>1940</v>
      </c>
      <c r="AH6" s="9">
        <v>1000</v>
      </c>
      <c r="AI6">
        <v>47.049222391154352</v>
      </c>
      <c r="AJ6">
        <v>0.62015623868513836</v>
      </c>
      <c r="AK6" s="8">
        <v>1940</v>
      </c>
      <c r="AL6" s="9">
        <v>1000</v>
      </c>
      <c r="AM6">
        <v>46.455590758601041</v>
      </c>
      <c r="AN6">
        <v>1.0671119326125844</v>
      </c>
      <c r="AO6" s="8">
        <v>1940</v>
      </c>
      <c r="AP6" s="9">
        <v>1000</v>
      </c>
      <c r="AQ6">
        <v>45.077408285879429</v>
      </c>
      <c r="AR6">
        <v>1.0732028200021908</v>
      </c>
      <c r="AS6" s="8">
        <v>1940</v>
      </c>
      <c r="AT6" s="9">
        <v>1000</v>
      </c>
      <c r="AU6">
        <v>40.415663176181909</v>
      </c>
      <c r="AV6">
        <v>1.1803594792063736</v>
      </c>
      <c r="AW6" s="8">
        <v>1940</v>
      </c>
      <c r="AX6" s="9">
        <v>1000</v>
      </c>
      <c r="AY6">
        <v>39.655499924476118</v>
      </c>
      <c r="AZ6">
        <v>1.0907801217853876</v>
      </c>
      <c r="BA6" s="8">
        <v>1940</v>
      </c>
      <c r="BB6" s="9">
        <v>1000</v>
      </c>
      <c r="BC6">
        <v>38.270870404855039</v>
      </c>
      <c r="BD6">
        <v>0.97889727314333486</v>
      </c>
    </row>
    <row r="7" spans="1:56" x14ac:dyDescent="0.25">
      <c r="B7">
        <v>0.12199960516510128</v>
      </c>
      <c r="C7" s="15">
        <v>0.97542456306446657</v>
      </c>
      <c r="D7">
        <v>357.21932800661477</v>
      </c>
      <c r="E7" s="8">
        <v>1946</v>
      </c>
      <c r="F7" s="9">
        <v>2000</v>
      </c>
      <c r="G7" t="s">
        <v>18</v>
      </c>
      <c r="H7">
        <f>TINV(0.0455,H5)</f>
        <v>2.2836816132996423</v>
      </c>
      <c r="I7" s="8">
        <v>1948</v>
      </c>
      <c r="J7" s="9">
        <v>5000</v>
      </c>
      <c r="K7" t="s">
        <v>18</v>
      </c>
      <c r="L7">
        <f>TINV(0.0455,L5)</f>
        <v>2.3198094410224317</v>
      </c>
      <c r="M7" s="8">
        <v>1948</v>
      </c>
      <c r="N7" s="9">
        <v>5000</v>
      </c>
      <c r="O7" t="s">
        <v>18</v>
      </c>
      <c r="P7">
        <f>TINV(0.0455,P5)</f>
        <v>2.3198094410224317</v>
      </c>
      <c r="Q7" s="8">
        <v>1948</v>
      </c>
      <c r="R7" s="9">
        <v>5000</v>
      </c>
      <c r="S7" t="s">
        <v>18</v>
      </c>
      <c r="T7">
        <f>TINV(0.0455,T5)</f>
        <v>2.3198094410224317</v>
      </c>
      <c r="U7" s="8">
        <v>1948</v>
      </c>
      <c r="V7" s="9">
        <v>5000</v>
      </c>
      <c r="W7" t="s">
        <v>18</v>
      </c>
      <c r="X7">
        <f>TINV(0.0455,X5)</f>
        <v>2.3198094410224317</v>
      </c>
      <c r="Y7" s="8">
        <v>1948</v>
      </c>
      <c r="Z7" s="9">
        <v>5000</v>
      </c>
      <c r="AA7" t="s">
        <v>18</v>
      </c>
      <c r="AB7">
        <f>TINV(0.0455,AB5)</f>
        <v>2.3198094410224317</v>
      </c>
      <c r="AC7" s="8">
        <v>1948</v>
      </c>
      <c r="AD7" s="9">
        <v>5000</v>
      </c>
      <c r="AE7" t="s">
        <v>18</v>
      </c>
      <c r="AF7">
        <f>TINV(0.0455,AF5)</f>
        <v>2.3198094410224317</v>
      </c>
      <c r="AG7" s="8">
        <v>1946</v>
      </c>
      <c r="AH7" s="9">
        <v>2000</v>
      </c>
      <c r="AI7" t="s">
        <v>18</v>
      </c>
      <c r="AJ7">
        <f>TINV(0.0455,AJ5)</f>
        <v>2.3198094410224317</v>
      </c>
      <c r="AK7" s="8">
        <v>1946</v>
      </c>
      <c r="AL7" s="9">
        <v>2000</v>
      </c>
      <c r="AM7" t="s">
        <v>18</v>
      </c>
      <c r="AN7">
        <f>TINV(0.0455,AN5)</f>
        <v>2.3198094410224317</v>
      </c>
      <c r="AO7" s="8">
        <v>1946</v>
      </c>
      <c r="AP7" s="9">
        <v>2000</v>
      </c>
      <c r="AQ7" t="s">
        <v>18</v>
      </c>
      <c r="AR7">
        <f>TINV(0.0455,AR5)</f>
        <v>2.3198094410224317</v>
      </c>
      <c r="AS7" s="8">
        <v>1946</v>
      </c>
      <c r="AT7" s="9">
        <v>2000</v>
      </c>
      <c r="AU7" t="s">
        <v>18</v>
      </c>
      <c r="AV7">
        <f>TINV(0.0455,AV5)</f>
        <v>2.3198094410224317</v>
      </c>
      <c r="AW7" s="8">
        <v>1946</v>
      </c>
      <c r="AX7" s="9">
        <v>2000</v>
      </c>
      <c r="AY7" t="s">
        <v>18</v>
      </c>
      <c r="AZ7">
        <f>TINV(0.0455,AZ5)</f>
        <v>2.3198094410224317</v>
      </c>
      <c r="BA7" s="8">
        <v>1946</v>
      </c>
      <c r="BB7" s="9">
        <v>2000</v>
      </c>
    </row>
    <row r="8" spans="1:56" x14ac:dyDescent="0.25">
      <c r="B8">
        <v>0.12208370303473649</v>
      </c>
      <c r="C8" s="15">
        <v>0.98699046942690916</v>
      </c>
      <c r="D8">
        <v>682.80051881470604</v>
      </c>
      <c r="E8" s="8">
        <v>1948</v>
      </c>
      <c r="F8" s="9">
        <v>5000</v>
      </c>
      <c r="G8" t="s">
        <v>19</v>
      </c>
      <c r="H8">
        <f>H7*G3</f>
        <v>1.3983265600732594E-2</v>
      </c>
      <c r="I8" s="8">
        <v>1952</v>
      </c>
      <c r="J8" s="9">
        <v>5500</v>
      </c>
      <c r="K8" t="s">
        <v>19</v>
      </c>
      <c r="L8">
        <f>L7*K3</f>
        <v>1.5908144276163251E-2</v>
      </c>
      <c r="M8" s="8">
        <v>1952</v>
      </c>
      <c r="N8" s="9">
        <v>5500</v>
      </c>
      <c r="O8" t="s">
        <v>19</v>
      </c>
      <c r="P8">
        <f>P7*O3</f>
        <v>1.5951321130824186E-2</v>
      </c>
      <c r="Q8" s="8">
        <v>1952</v>
      </c>
      <c r="R8" s="9">
        <v>5500</v>
      </c>
      <c r="S8" t="s">
        <v>19</v>
      </c>
      <c r="T8">
        <f>T7*S3</f>
        <v>1.4342518592810131E-2</v>
      </c>
      <c r="U8" s="8">
        <v>1952</v>
      </c>
      <c r="V8" s="9">
        <v>5500</v>
      </c>
      <c r="W8" t="s">
        <v>19</v>
      </c>
      <c r="X8">
        <f>X7*W3</f>
        <v>1.5467796493513181E-2</v>
      </c>
      <c r="Y8" s="8">
        <v>1952</v>
      </c>
      <c r="Z8" s="9">
        <v>5500</v>
      </c>
      <c r="AA8" t="s">
        <v>19</v>
      </c>
      <c r="AB8">
        <f>AB7*AA3</f>
        <v>1.5111565049543496E-2</v>
      </c>
      <c r="AC8" s="8">
        <v>1952</v>
      </c>
      <c r="AD8" s="9">
        <v>5500</v>
      </c>
      <c r="AE8" t="s">
        <v>19</v>
      </c>
      <c r="AF8">
        <f>AF7*AE3</f>
        <v>1.497418733688189E-2</v>
      </c>
      <c r="AG8" s="8">
        <v>1952</v>
      </c>
      <c r="AH8" s="9">
        <v>5500</v>
      </c>
      <c r="AI8" t="s">
        <v>19</v>
      </c>
      <c r="AJ8">
        <f>AJ7*AI3</f>
        <v>1.0838347821093171E-2</v>
      </c>
      <c r="AK8" s="8">
        <v>1948</v>
      </c>
      <c r="AL8" s="9">
        <v>5000</v>
      </c>
      <c r="AM8" t="s">
        <v>19</v>
      </c>
      <c r="AN8">
        <f>AN7*AM3</f>
        <v>1.4246884159589576E-2</v>
      </c>
      <c r="AO8" s="8">
        <v>1948</v>
      </c>
      <c r="AP8" s="9">
        <v>5000</v>
      </c>
      <c r="AQ8" t="s">
        <v>19</v>
      </c>
      <c r="AR8">
        <f>AR7*AQ3</f>
        <v>1.4438591357633854E-2</v>
      </c>
      <c r="AS8" s="8">
        <v>1948</v>
      </c>
      <c r="AT8" s="9">
        <v>5000</v>
      </c>
      <c r="AU8" t="s">
        <v>19</v>
      </c>
      <c r="AV8">
        <f>AV7*AU3</f>
        <v>1.6172357533611351E-2</v>
      </c>
      <c r="AW8" s="8">
        <v>1948</v>
      </c>
      <c r="AX8" s="9">
        <v>5000</v>
      </c>
      <c r="AY8" t="s">
        <v>19</v>
      </c>
      <c r="AZ8">
        <f>AZ7*AY3</f>
        <v>1.5978751654099545E-2</v>
      </c>
      <c r="BA8" s="8">
        <v>1948</v>
      </c>
      <c r="BB8" s="9">
        <v>5000</v>
      </c>
    </row>
    <row r="9" spans="1:56" x14ac:dyDescent="0.25">
      <c r="B9">
        <v>0.12156340094586876</v>
      </c>
      <c r="C9" s="15">
        <v>0.97754521792360349</v>
      </c>
      <c r="D9">
        <v>391.80549298496214</v>
      </c>
      <c r="E9" s="8">
        <v>1952</v>
      </c>
      <c r="F9" s="9">
        <v>5500</v>
      </c>
      <c r="G9" t="s">
        <v>20</v>
      </c>
      <c r="H9">
        <f>G2+H8</f>
        <v>1.143691639736655</v>
      </c>
      <c r="I9" s="8">
        <v>1957</v>
      </c>
      <c r="J9" s="9">
        <v>10000</v>
      </c>
      <c r="K9" t="s">
        <v>20</v>
      </c>
      <c r="L9">
        <f>K2+L8</f>
        <v>1.1429807312349813</v>
      </c>
      <c r="M9" s="8">
        <v>1957</v>
      </c>
      <c r="N9" s="9">
        <v>10000</v>
      </c>
      <c r="O9" t="s">
        <v>20</v>
      </c>
      <c r="P9">
        <f>O2+P8</f>
        <v>1.1441031088305409</v>
      </c>
      <c r="Q9" s="8">
        <v>1957</v>
      </c>
      <c r="R9" s="9">
        <v>10000</v>
      </c>
      <c r="S9" t="s">
        <v>20</v>
      </c>
      <c r="T9">
        <f>S2+T8</f>
        <v>1.1416892803476006</v>
      </c>
      <c r="U9" s="8">
        <v>1957</v>
      </c>
      <c r="V9" s="9">
        <v>10000</v>
      </c>
      <c r="W9" t="s">
        <v>20</v>
      </c>
      <c r="X9">
        <f>W2+X8</f>
        <v>1.1451849302569674</v>
      </c>
      <c r="Y9" s="8">
        <v>1957</v>
      </c>
      <c r="Z9" s="9">
        <v>10000</v>
      </c>
      <c r="AA9" t="s">
        <v>20</v>
      </c>
      <c r="AB9">
        <f>AA2+AB8</f>
        <v>1.1451089265027359</v>
      </c>
      <c r="AC9" s="8">
        <v>1957</v>
      </c>
      <c r="AD9" s="9">
        <v>10000</v>
      </c>
      <c r="AE9" t="s">
        <v>20</v>
      </c>
      <c r="AF9">
        <f>AE2+AF8</f>
        <v>1.1447278430509422</v>
      </c>
      <c r="AG9" s="8">
        <v>1957</v>
      </c>
      <c r="AH9" s="9">
        <v>10000</v>
      </c>
      <c r="AI9" t="s">
        <v>20</v>
      </c>
      <c r="AJ9">
        <f>AI2+AJ8</f>
        <v>1.1406870174059878</v>
      </c>
      <c r="AK9" s="8">
        <v>1957</v>
      </c>
      <c r="AL9" s="9">
        <v>10000</v>
      </c>
      <c r="AM9" t="s">
        <v>20</v>
      </c>
      <c r="AN9">
        <f>AM2+AN8</f>
        <v>1.1435078440281496</v>
      </c>
      <c r="AO9" s="8">
        <v>1952</v>
      </c>
      <c r="AP9" s="9">
        <v>5500</v>
      </c>
      <c r="AQ9" t="s">
        <v>20</v>
      </c>
      <c r="AR9">
        <f>AQ2+AR8</f>
        <v>1.1430782726067255</v>
      </c>
      <c r="AS9" s="8">
        <v>1952</v>
      </c>
      <c r="AT9" s="9">
        <v>5500</v>
      </c>
      <c r="AU9" t="s">
        <v>20</v>
      </c>
      <c r="AV9">
        <f>AU2+AV8</f>
        <v>1.1463556999980096</v>
      </c>
      <c r="AW9" s="8">
        <v>1952</v>
      </c>
      <c r="AX9" s="9">
        <v>5500</v>
      </c>
      <c r="AY9" t="s">
        <v>20</v>
      </c>
      <c r="AZ9">
        <f>AY2+AZ8</f>
        <v>1.148666514691514</v>
      </c>
      <c r="BA9" s="8">
        <v>1952</v>
      </c>
      <c r="BB9" s="9">
        <v>5500</v>
      </c>
    </row>
    <row r="10" spans="1:56" x14ac:dyDescent="0.25">
      <c r="B10">
        <v>0.12101308564515613</v>
      </c>
      <c r="C10" s="15">
        <v>0.97674564227242888</v>
      </c>
      <c r="D10">
        <v>378.02423457300148</v>
      </c>
      <c r="E10" s="8">
        <v>1957</v>
      </c>
      <c r="F10" s="9">
        <v>10000</v>
      </c>
      <c r="G10" t="s">
        <v>21</v>
      </c>
      <c r="H10">
        <f>G2-H8</f>
        <v>1.1157251085351898</v>
      </c>
      <c r="I10" s="8">
        <v>1969</v>
      </c>
      <c r="J10" s="9">
        <v>30000</v>
      </c>
      <c r="K10" t="s">
        <v>21</v>
      </c>
      <c r="L10">
        <f>K2-L8</f>
        <v>1.1111644426826548</v>
      </c>
      <c r="M10" s="8">
        <v>1969</v>
      </c>
      <c r="N10" s="9">
        <v>30000</v>
      </c>
      <c r="O10" t="s">
        <v>21</v>
      </c>
      <c r="P10">
        <f>O2-P8</f>
        <v>1.1122004665688925</v>
      </c>
      <c r="Q10" s="8">
        <v>1969</v>
      </c>
      <c r="R10" s="9">
        <v>30000</v>
      </c>
      <c r="S10" t="s">
        <v>21</v>
      </c>
      <c r="T10">
        <f>S2-T8</f>
        <v>1.1130042431619804</v>
      </c>
      <c r="U10" s="8">
        <v>1969</v>
      </c>
      <c r="V10" s="9">
        <v>30000</v>
      </c>
      <c r="W10" t="s">
        <v>21</v>
      </c>
      <c r="X10">
        <f>W2-X8</f>
        <v>1.1142493372699409</v>
      </c>
      <c r="Y10" s="8">
        <v>1969</v>
      </c>
      <c r="Z10" s="9">
        <v>30000</v>
      </c>
      <c r="AA10" t="s">
        <v>21</v>
      </c>
      <c r="AB10">
        <f>AA2-AB8</f>
        <v>1.1148857964036489</v>
      </c>
      <c r="AC10" s="8">
        <v>1969</v>
      </c>
      <c r="AD10" s="9">
        <v>30000</v>
      </c>
      <c r="AE10" t="s">
        <v>21</v>
      </c>
      <c r="AF10">
        <f>AE2-AF8</f>
        <v>1.1147794683771786</v>
      </c>
      <c r="AG10" s="8">
        <v>1969</v>
      </c>
      <c r="AH10" s="9">
        <v>30000</v>
      </c>
      <c r="AI10" t="s">
        <v>21</v>
      </c>
      <c r="AJ10">
        <f>AI2-AJ8</f>
        <v>1.1190103217638014</v>
      </c>
      <c r="AK10" s="8">
        <v>1969</v>
      </c>
      <c r="AL10" s="9">
        <v>30000</v>
      </c>
      <c r="AM10" t="s">
        <v>21</v>
      </c>
      <c r="AN10">
        <f>AM2-AN8</f>
        <v>1.1150140757089706</v>
      </c>
      <c r="AO10" s="8">
        <v>1969</v>
      </c>
      <c r="AP10" s="9">
        <v>30000</v>
      </c>
      <c r="AQ10" t="s">
        <v>21</v>
      </c>
      <c r="AR10">
        <f>AQ2-AR8</f>
        <v>1.1142010898914576</v>
      </c>
      <c r="AS10" s="8">
        <v>1957</v>
      </c>
      <c r="AT10" s="9">
        <v>10000</v>
      </c>
      <c r="AU10" t="s">
        <v>21</v>
      </c>
      <c r="AV10">
        <f>AU2-AV8</f>
        <v>1.1140109849307867</v>
      </c>
      <c r="AW10" s="8">
        <v>1957</v>
      </c>
      <c r="AX10" s="9">
        <v>10000</v>
      </c>
      <c r="AY10" t="s">
        <v>21</v>
      </c>
      <c r="AZ10">
        <f>AY2-AZ8</f>
        <v>1.1167090113833151</v>
      </c>
      <c r="BA10" s="8">
        <v>1957</v>
      </c>
      <c r="BB10" s="9">
        <v>10000</v>
      </c>
    </row>
    <row r="11" spans="1:56" x14ac:dyDescent="0.25">
      <c r="B11">
        <v>0.12237986953164054</v>
      </c>
      <c r="C11" s="15">
        <v>0.97162326097893226</v>
      </c>
      <c r="D11">
        <v>308.16117885561607</v>
      </c>
      <c r="E11" s="8">
        <v>1969</v>
      </c>
      <c r="F11" s="9">
        <v>30000</v>
      </c>
      <c r="G11" t="s">
        <v>22</v>
      </c>
      <c r="H11" s="16">
        <f>LN(G2)</f>
        <v>0.1219595234310019</v>
      </c>
      <c r="I11" s="8">
        <v>1972</v>
      </c>
      <c r="J11" s="9">
        <v>35000</v>
      </c>
      <c r="K11" t="s">
        <v>22</v>
      </c>
      <c r="L11" s="16">
        <f>LN(K2)</f>
        <v>0.11962364022299472</v>
      </c>
      <c r="M11" s="8">
        <v>1972</v>
      </c>
      <c r="N11" s="9">
        <v>35000</v>
      </c>
      <c r="O11" t="s">
        <v>22</v>
      </c>
      <c r="P11" s="16">
        <f>LN(O2)</f>
        <v>0.12058070758658157</v>
      </c>
      <c r="Q11" s="8">
        <v>1972</v>
      </c>
      <c r="R11" s="9">
        <v>35000</v>
      </c>
      <c r="S11" t="s">
        <v>22</v>
      </c>
      <c r="T11" s="16">
        <f>LN(S2)</f>
        <v>0.11986687340628038</v>
      </c>
      <c r="U11" s="8">
        <v>1972</v>
      </c>
      <c r="V11" s="9">
        <v>35000</v>
      </c>
      <c r="W11" t="s">
        <v>22</v>
      </c>
      <c r="X11" s="16">
        <f>LN(W2)</f>
        <v>0.1219672772848034</v>
      </c>
      <c r="Y11" s="8">
        <v>1972</v>
      </c>
      <c r="Z11" s="9">
        <v>35000</v>
      </c>
      <c r="AA11" t="s">
        <v>22</v>
      </c>
      <c r="AB11" s="16">
        <f>LN(AA2)</f>
        <v>0.12221529772434823</v>
      </c>
      <c r="AC11" s="8">
        <v>1972</v>
      </c>
      <c r="AD11" s="9">
        <v>35000</v>
      </c>
      <c r="AE11" t="s">
        <v>22</v>
      </c>
      <c r="AF11" s="16">
        <f>LN(AE2)</f>
        <v>0.12199960516510128</v>
      </c>
      <c r="AG11" s="8">
        <v>1972</v>
      </c>
      <c r="AH11" s="9">
        <v>35000</v>
      </c>
      <c r="AI11" t="s">
        <v>22</v>
      </c>
      <c r="AJ11" s="16">
        <f>LN(AI2)</f>
        <v>0.12208370303473649</v>
      </c>
      <c r="AK11" s="8">
        <v>1972</v>
      </c>
      <c r="AL11" s="9">
        <v>35000</v>
      </c>
      <c r="AM11" t="s">
        <v>22</v>
      </c>
      <c r="AN11" s="16">
        <f>LN(AM2)</f>
        <v>0.12156340094586876</v>
      </c>
      <c r="AO11" s="8">
        <v>1972</v>
      </c>
      <c r="AP11" s="9">
        <v>35000</v>
      </c>
      <c r="AQ11" t="s">
        <v>22</v>
      </c>
      <c r="AR11" s="16">
        <f>LN(AQ2)</f>
        <v>0.12101308564515613</v>
      </c>
      <c r="AS11" s="8">
        <v>1972</v>
      </c>
      <c r="AT11" s="9">
        <v>35000</v>
      </c>
      <c r="AU11" t="s">
        <v>22</v>
      </c>
      <c r="AV11" s="16">
        <f>LN(AU2)</f>
        <v>0.12237986953164054</v>
      </c>
      <c r="AW11" s="8">
        <v>1969</v>
      </c>
      <c r="AX11" s="9">
        <v>30000</v>
      </c>
      <c r="AY11" t="s">
        <v>22</v>
      </c>
      <c r="AZ11" s="16">
        <f>LN(AY2)</f>
        <v>0.12459335980907571</v>
      </c>
      <c r="BA11" s="8">
        <v>1969</v>
      </c>
      <c r="BB11" s="9">
        <v>30000</v>
      </c>
    </row>
    <row r="12" spans="1:56" x14ac:dyDescent="0.25">
      <c r="B12">
        <v>0.12459335980907571</v>
      </c>
      <c r="C12" s="15">
        <v>0.97322994588593215</v>
      </c>
      <c r="D12">
        <v>327.19655610895472</v>
      </c>
      <c r="E12" s="8">
        <v>1972</v>
      </c>
      <c r="F12" s="9">
        <v>35000</v>
      </c>
      <c r="G12" t="s">
        <v>23</v>
      </c>
      <c r="H12" s="16">
        <f>LN(H9)</f>
        <v>0.13426131093889668</v>
      </c>
      <c r="I12" s="8">
        <v>1975</v>
      </c>
      <c r="J12" s="9">
        <v>45000</v>
      </c>
      <c r="K12" t="s">
        <v>23</v>
      </c>
      <c r="L12" s="16">
        <f>LN(L9)</f>
        <v>0.13363952660844131</v>
      </c>
      <c r="M12" s="8">
        <v>1975</v>
      </c>
      <c r="N12" s="9">
        <v>45000</v>
      </c>
      <c r="O12" t="s">
        <v>23</v>
      </c>
      <c r="P12" s="16">
        <f>LN(P9)</f>
        <v>0.13462101899275969</v>
      </c>
      <c r="Q12" s="8">
        <v>1975</v>
      </c>
      <c r="R12" s="9">
        <v>45000</v>
      </c>
      <c r="S12" t="s">
        <v>23</v>
      </c>
      <c r="T12" s="16">
        <f>LN(T9)</f>
        <v>0.13250899045364872</v>
      </c>
      <c r="U12" s="8">
        <v>1975</v>
      </c>
      <c r="V12" s="9">
        <v>45000</v>
      </c>
      <c r="W12" t="s">
        <v>23</v>
      </c>
      <c r="X12" s="16">
        <f>LN(X9)</f>
        <v>0.13556613510613905</v>
      </c>
      <c r="Y12" s="8">
        <v>1975</v>
      </c>
      <c r="Z12" s="9">
        <v>45000</v>
      </c>
      <c r="AA12" t="s">
        <v>23</v>
      </c>
      <c r="AB12" s="16">
        <f>LN(AB9)</f>
        <v>0.13549976479821099</v>
      </c>
      <c r="AC12" s="8">
        <v>1975</v>
      </c>
      <c r="AD12" s="9">
        <v>45000</v>
      </c>
      <c r="AE12" t="s">
        <v>23</v>
      </c>
      <c r="AF12" s="16">
        <f>LN(AF9)</f>
        <v>0.13516691709449782</v>
      </c>
      <c r="AG12" s="8">
        <v>1975</v>
      </c>
      <c r="AH12" s="9">
        <v>45000</v>
      </c>
      <c r="AI12" t="s">
        <v>23</v>
      </c>
      <c r="AJ12" s="16">
        <f>LN(AJ9)</f>
        <v>0.13163072773507459</v>
      </c>
      <c r="AK12" s="8">
        <v>1975</v>
      </c>
      <c r="AL12" s="9">
        <v>45000</v>
      </c>
      <c r="AM12" t="s">
        <v>23</v>
      </c>
      <c r="AN12" s="16">
        <f>LN(AN9)</f>
        <v>0.13410059412324016</v>
      </c>
      <c r="AO12" s="8">
        <v>1975</v>
      </c>
      <c r="AP12" s="9">
        <v>45000</v>
      </c>
      <c r="AQ12" t="s">
        <v>23</v>
      </c>
      <c r="AR12" s="16">
        <f>LN(AR9)</f>
        <v>0.13372486243891585</v>
      </c>
      <c r="AS12" s="8">
        <v>1975</v>
      </c>
      <c r="AT12" s="9">
        <v>45000</v>
      </c>
      <c r="AU12" t="s">
        <v>23</v>
      </c>
      <c r="AV12" s="16">
        <f>LN(AV9)</f>
        <v>0.13658795407583366</v>
      </c>
      <c r="AW12" s="8">
        <v>1975</v>
      </c>
      <c r="AX12" s="9">
        <v>45000</v>
      </c>
      <c r="AY12" t="s">
        <v>23</v>
      </c>
      <c r="AZ12" s="16">
        <f>LN(AZ9)</f>
        <v>0.13860171713191488</v>
      </c>
      <c r="BA12" s="8">
        <v>1972</v>
      </c>
      <c r="BB12" s="9">
        <v>35000</v>
      </c>
    </row>
    <row r="13" spans="1:56" x14ac:dyDescent="0.25">
      <c r="B13">
        <v>0.12651809327517155</v>
      </c>
      <c r="C13" s="15">
        <v>0.97505979446364832</v>
      </c>
      <c r="D13">
        <v>351.86310463167575</v>
      </c>
      <c r="E13" s="8">
        <v>1975</v>
      </c>
      <c r="F13" s="9">
        <v>45000</v>
      </c>
      <c r="G13" t="s">
        <v>24</v>
      </c>
      <c r="H13" s="16">
        <f>LN(H10)</f>
        <v>0.10950451510087578</v>
      </c>
      <c r="K13" t="s">
        <v>24</v>
      </c>
      <c r="L13" s="16">
        <f>LN(L10)</f>
        <v>0.10540851292032859</v>
      </c>
      <c r="O13" t="s">
        <v>24</v>
      </c>
      <c r="P13" s="16">
        <f>LN(P10)</f>
        <v>0.10634045527213093</v>
      </c>
      <c r="S13" t="s">
        <v>24</v>
      </c>
      <c r="T13" s="16">
        <f>LN(T10)</f>
        <v>0.10706288465090302</v>
      </c>
      <c r="W13" t="s">
        <v>24</v>
      </c>
      <c r="X13" s="16">
        <f>LN(X10)</f>
        <v>0.10818093806754257</v>
      </c>
      <c r="AA13" t="s">
        <v>24</v>
      </c>
      <c r="AB13" s="16">
        <f>LN(AB10)</f>
        <v>0.10875197491621852</v>
      </c>
      <c r="AE13" t="s">
        <v>24</v>
      </c>
      <c r="AF13" s="16">
        <f>LN(AF10)</f>
        <v>0.10865659914100194</v>
      </c>
      <c r="AI13" t="s">
        <v>24</v>
      </c>
      <c r="AJ13" s="16">
        <f>LN(AJ10)</f>
        <v>0.11244465338358377</v>
      </c>
      <c r="AM13" t="s">
        <v>24</v>
      </c>
      <c r="AN13" s="16">
        <f>LN(AN10)</f>
        <v>0.10886702878663436</v>
      </c>
      <c r="AQ13" t="s">
        <v>24</v>
      </c>
      <c r="AR13" s="16">
        <f>LN(AR10)</f>
        <v>0.10813763678706284</v>
      </c>
      <c r="AU13" t="s">
        <v>24</v>
      </c>
      <c r="AV13" s="16">
        <f>LN(AV10)</f>
        <v>0.10796700225610387</v>
      </c>
      <c r="AY13" t="s">
        <v>24</v>
      </c>
      <c r="AZ13" s="16">
        <f>LN(AZ10)</f>
        <v>0.11038597709167076</v>
      </c>
    </row>
    <row r="14" spans="1:56" x14ac:dyDescent="0.25">
      <c r="A14" t="s">
        <v>37</v>
      </c>
      <c r="B14" s="1">
        <f>AVERAGE(B2:B13)</f>
        <v>0.12203374280264656</v>
      </c>
      <c r="C14" s="1">
        <f>AVERAGE(C2:C13)</f>
        <v>0.97541250593883244</v>
      </c>
      <c r="D14" s="1">
        <f>AVERAGE(D2:D13)</f>
        <v>372.61404802998851</v>
      </c>
      <c r="E14" s="1">
        <f>AVERAGE(E2:E13)</f>
        <v>1948.5</v>
      </c>
      <c r="F14" s="1">
        <f>AVERAGE(F2:F13)</f>
        <v>11217.5</v>
      </c>
      <c r="G14" t="s">
        <v>25</v>
      </c>
      <c r="H14" s="16">
        <f>H12-H11</f>
        <v>1.2301787507894776E-2</v>
      </c>
      <c r="K14" t="s">
        <v>25</v>
      </c>
      <c r="L14" s="16">
        <f>L12-L11</f>
        <v>1.4015886385446583E-2</v>
      </c>
      <c r="O14" t="s">
        <v>25</v>
      </c>
      <c r="P14" s="16">
        <f>P12-P11</f>
        <v>1.4040311406178119E-2</v>
      </c>
      <c r="S14" t="s">
        <v>25</v>
      </c>
      <c r="T14" s="16">
        <f>T12-T11</f>
        <v>1.264211704736834E-2</v>
      </c>
      <c r="W14" t="s">
        <v>25</v>
      </c>
      <c r="X14" s="16">
        <f>X12-X11</f>
        <v>1.3598857821335644E-2</v>
      </c>
      <c r="AA14" t="s">
        <v>25</v>
      </c>
      <c r="AB14" s="16">
        <f>AB12-AB11</f>
        <v>1.3284467073862757E-2</v>
      </c>
      <c r="AE14" t="s">
        <v>25</v>
      </c>
      <c r="AF14" s="16">
        <f>AF12-AF11</f>
        <v>1.3167311929396547E-2</v>
      </c>
      <c r="AI14" t="s">
        <v>25</v>
      </c>
      <c r="AJ14" s="16">
        <f>AJ12-AJ11</f>
        <v>9.5470247003380942E-3</v>
      </c>
      <c r="AM14" t="s">
        <v>25</v>
      </c>
      <c r="AN14" s="16">
        <f>AN12-AN11</f>
        <v>1.2537193177371397E-2</v>
      </c>
      <c r="AQ14" t="s">
        <v>25</v>
      </c>
      <c r="AR14" s="16">
        <f>AR12-AR11</f>
        <v>1.2711776793759719E-2</v>
      </c>
      <c r="AU14" t="s">
        <v>25</v>
      </c>
      <c r="AV14" s="16">
        <f>AV12-AV11</f>
        <v>1.4208084544193117E-2</v>
      </c>
      <c r="AY14" t="s">
        <v>25</v>
      </c>
      <c r="AZ14" s="16">
        <f>AZ12-AZ11</f>
        <v>1.4008357322839171E-2</v>
      </c>
    </row>
    <row r="15" spans="1:56" x14ac:dyDescent="0.25">
      <c r="A15" t="s">
        <v>38</v>
      </c>
      <c r="B15" s="1">
        <f>STDEV(B2:B13)</f>
        <v>1.9235401692560101E-3</v>
      </c>
      <c r="C15" s="1">
        <f>STDEV(C2:C13)</f>
        <v>4.2179062479697814E-3</v>
      </c>
      <c r="D15" s="1">
        <f>STDEV(D2:D13)</f>
        <v>101.92822598816672</v>
      </c>
      <c r="E15" s="1">
        <f>STDEV(E2:E13)</f>
        <v>16.941074346097416</v>
      </c>
      <c r="F15" s="1">
        <f>STDEV(F2:F13)</f>
        <v>15956.337085365745</v>
      </c>
      <c r="G15" t="s">
        <v>26</v>
      </c>
      <c r="H15" s="16">
        <f>H11-H13</f>
        <v>1.2455008330126124E-2</v>
      </c>
      <c r="K15" t="s">
        <v>26</v>
      </c>
      <c r="L15" s="16">
        <f>L11-L13</f>
        <v>1.4215127302666136E-2</v>
      </c>
      <c r="O15" t="s">
        <v>26</v>
      </c>
      <c r="P15" s="16">
        <f>P11-P13</f>
        <v>1.4240252314450641E-2</v>
      </c>
      <c r="S15" t="s">
        <v>26</v>
      </c>
      <c r="T15" s="16">
        <f>T11-T13</f>
        <v>1.280398875537736E-2</v>
      </c>
      <c r="W15" t="s">
        <v>26</v>
      </c>
      <c r="X15" s="16">
        <f>X11-X13</f>
        <v>1.3786339217260829E-2</v>
      </c>
      <c r="AA15" t="s">
        <v>26</v>
      </c>
      <c r="AB15" s="16">
        <f>AB11-AB13</f>
        <v>1.3463322808129716E-2</v>
      </c>
      <c r="AE15" t="s">
        <v>26</v>
      </c>
      <c r="AF15" s="16">
        <f>AF11-AF13</f>
        <v>1.3343006024099338E-2</v>
      </c>
      <c r="AI15" t="s">
        <v>26</v>
      </c>
      <c r="AJ15" s="16">
        <f>AJ11-AJ13</f>
        <v>9.6390496511527257E-3</v>
      </c>
      <c r="AM15" t="s">
        <v>26</v>
      </c>
      <c r="AN15" s="16">
        <f>AN11-AN13</f>
        <v>1.2696372159234401E-2</v>
      </c>
      <c r="AQ15" t="s">
        <v>26</v>
      </c>
      <c r="AR15" s="16">
        <f>AR11-AR13</f>
        <v>1.2875448858093289E-2</v>
      </c>
      <c r="AU15" t="s">
        <v>26</v>
      </c>
      <c r="AV15" s="16">
        <f>AV11-AV13</f>
        <v>1.4412867275536673E-2</v>
      </c>
      <c r="AY15" t="s">
        <v>26</v>
      </c>
      <c r="AZ15" s="16">
        <f>AZ11-AZ13</f>
        <v>1.4207382717404946E-2</v>
      </c>
    </row>
    <row r="16" spans="1:56" x14ac:dyDescent="0.25">
      <c r="A16" t="s">
        <v>39</v>
      </c>
      <c r="B16" s="1">
        <f>MIN(B2:B13)</f>
        <v>0.11962364022299472</v>
      </c>
      <c r="C16" s="1">
        <f>MIN(C2:C13)</f>
        <v>0.97127338920287931</v>
      </c>
      <c r="D16" s="1">
        <f>MIN(D2:D13)</f>
        <v>304.29835822129473</v>
      </c>
      <c r="E16" s="1">
        <f>MIN(E2:E13)</f>
        <v>1926</v>
      </c>
      <c r="F16" s="1">
        <f>MIN(F2:F13)</f>
        <v>130</v>
      </c>
      <c r="G16" t="s">
        <v>27</v>
      </c>
      <c r="H16" s="17">
        <f>AVERAGE(H14:H15)</f>
        <v>1.237839791901045E-2</v>
      </c>
      <c r="K16" t="s">
        <v>27</v>
      </c>
      <c r="L16" s="17">
        <f>AVERAGE(L14:L15)</f>
        <v>1.4115506844056359E-2</v>
      </c>
      <c r="O16" t="s">
        <v>27</v>
      </c>
      <c r="P16" s="17">
        <f>AVERAGE(P14:P15)</f>
        <v>1.414028186031438E-2</v>
      </c>
      <c r="S16" t="s">
        <v>27</v>
      </c>
      <c r="T16" s="17">
        <f>AVERAGE(T14:T15)</f>
        <v>1.272305290137285E-2</v>
      </c>
      <c r="W16" t="s">
        <v>27</v>
      </c>
      <c r="X16" s="17">
        <f>AVERAGE(X14:X15)</f>
        <v>1.3692598519298237E-2</v>
      </c>
      <c r="AA16" t="s">
        <v>27</v>
      </c>
      <c r="AB16" s="17">
        <f>AVERAGE(AB14:AB15)</f>
        <v>1.3373894940996237E-2</v>
      </c>
      <c r="AE16" t="s">
        <v>27</v>
      </c>
      <c r="AF16" s="17">
        <f>AVERAGE(AF14:AF15)</f>
        <v>1.3255158976747942E-2</v>
      </c>
      <c r="AI16" t="s">
        <v>27</v>
      </c>
      <c r="AJ16" s="17">
        <f>AVERAGE(AJ14:AJ15)</f>
        <v>9.59303717574541E-3</v>
      </c>
      <c r="AM16" t="s">
        <v>27</v>
      </c>
      <c r="AN16" s="17">
        <f>AVERAGE(AN14:AN15)</f>
        <v>1.2616782668302899E-2</v>
      </c>
      <c r="AQ16" t="s">
        <v>27</v>
      </c>
      <c r="AR16" s="17">
        <f>AVERAGE(AR14:AR15)</f>
        <v>1.2793612825926504E-2</v>
      </c>
      <c r="AU16" t="s">
        <v>27</v>
      </c>
      <c r="AV16" s="17">
        <f>AVERAGE(AV14:AV15)</f>
        <v>1.4310475909864895E-2</v>
      </c>
      <c r="AY16" t="s">
        <v>27</v>
      </c>
      <c r="AZ16" s="17">
        <f>AVERAGE(AZ14:AZ15)</f>
        <v>1.4107870020122058E-2</v>
      </c>
    </row>
    <row r="17" spans="1:52" x14ac:dyDescent="0.25">
      <c r="A17" t="s">
        <v>40</v>
      </c>
      <c r="B17" s="1">
        <f>MAX(B2:B13)</f>
        <v>0.12651809327517155</v>
      </c>
      <c r="C17" s="1">
        <f>MAX(C2:C13)</f>
        <v>0.98699046942690916</v>
      </c>
      <c r="D17" s="1">
        <f>MAX(D2:D13)</f>
        <v>682.80051881470604</v>
      </c>
      <c r="E17" s="1">
        <f>MAX(E2:E13)</f>
        <v>1975</v>
      </c>
      <c r="F17" s="1">
        <f>MAX(F2:F13)</f>
        <v>45000</v>
      </c>
      <c r="G17" t="s">
        <v>28</v>
      </c>
      <c r="H17">
        <f>TINV(0.3173,H5)</f>
        <v>1.052586480618851</v>
      </c>
      <c r="K17" t="s">
        <v>28</v>
      </c>
      <c r="L17">
        <f>TINV(0.3173,L5)</f>
        <v>1.0587520159773673</v>
      </c>
      <c r="O17" t="s">
        <v>28</v>
      </c>
      <c r="P17">
        <f>TINV(0.3173,P5)</f>
        <v>1.0587520159773673</v>
      </c>
      <c r="S17" t="s">
        <v>28</v>
      </c>
      <c r="T17">
        <f>TINV(0.3173,T5)</f>
        <v>1.0587520159773673</v>
      </c>
      <c r="W17" t="s">
        <v>28</v>
      </c>
      <c r="X17">
        <f>TINV(0.3173,X5)</f>
        <v>1.0587520159773673</v>
      </c>
      <c r="AA17" t="s">
        <v>28</v>
      </c>
      <c r="AB17">
        <f>TINV(0.3173,AB5)</f>
        <v>1.0587520159773673</v>
      </c>
      <c r="AE17" t="s">
        <v>28</v>
      </c>
      <c r="AF17">
        <f>TINV(0.3173,AF5)</f>
        <v>1.0587520159773673</v>
      </c>
      <c r="AI17" t="s">
        <v>28</v>
      </c>
      <c r="AJ17">
        <f>TINV(0.3173,AJ5)</f>
        <v>1.0587520159773673</v>
      </c>
      <c r="AM17" t="s">
        <v>28</v>
      </c>
      <c r="AN17">
        <f>TINV(0.3173,AN5)</f>
        <v>1.0587520159773673</v>
      </c>
      <c r="AQ17" t="s">
        <v>28</v>
      </c>
      <c r="AR17">
        <f>TINV(0.3173,AR5)</f>
        <v>1.0587520159773673</v>
      </c>
      <c r="AU17" t="s">
        <v>28</v>
      </c>
      <c r="AV17">
        <f>TINV(0.3173,AV5)</f>
        <v>1.0587520159773673</v>
      </c>
      <c r="AY17" t="s">
        <v>28</v>
      </c>
      <c r="AZ17">
        <f>TINV(0.3173,AZ5)</f>
        <v>1.0587520159773673</v>
      </c>
    </row>
    <row r="18" spans="1:52" x14ac:dyDescent="0.25">
      <c r="A18" t="s">
        <v>41</v>
      </c>
      <c r="B18" s="1">
        <f>ABS(B17-B16)</f>
        <v>6.8944530521768271E-3</v>
      </c>
      <c r="C18" s="1">
        <f>ABS(C17-C16)</f>
        <v>1.5717080224029845E-2</v>
      </c>
      <c r="D18" s="1">
        <f>ABS(D17-D16)</f>
        <v>378.5021605934113</v>
      </c>
      <c r="E18" s="1">
        <f>ABS(E17-E16)</f>
        <v>49</v>
      </c>
      <c r="F18" s="1">
        <f>ABS(F17-F16)</f>
        <v>44870</v>
      </c>
      <c r="G18" t="s">
        <v>29</v>
      </c>
      <c r="H18">
        <f>H17*G3</f>
        <v>6.4451174982169176E-3</v>
      </c>
      <c r="K18" t="s">
        <v>29</v>
      </c>
      <c r="L18">
        <f>L17*K3</f>
        <v>7.2604152414447367E-3</v>
      </c>
      <c r="O18" t="s">
        <v>29</v>
      </c>
      <c r="P18">
        <f>P17*O3</f>
        <v>7.2801209901616135E-3</v>
      </c>
      <c r="S18" t="s">
        <v>29</v>
      </c>
      <c r="T18">
        <f>T17*S3</f>
        <v>6.5458697623188809E-3</v>
      </c>
      <c r="W18" t="s">
        <v>29</v>
      </c>
      <c r="X18">
        <f>X17*W3</f>
        <v>7.0594422242789634E-3</v>
      </c>
      <c r="AA18" t="s">
        <v>29</v>
      </c>
      <c r="AB18">
        <f>AB17*AA3</f>
        <v>6.8968595772787846E-3</v>
      </c>
      <c r="AE18" t="s">
        <v>29</v>
      </c>
      <c r="AF18">
        <f>AF17*AE3</f>
        <v>6.8341609229588289E-3</v>
      </c>
      <c r="AI18" t="s">
        <v>29</v>
      </c>
      <c r="AJ18">
        <f>AJ17*AI3</f>
        <v>4.9465798364837941E-3</v>
      </c>
      <c r="AM18" t="s">
        <v>29</v>
      </c>
      <c r="AN18">
        <f>AN17*AM3</f>
        <v>6.5022225785551615E-3</v>
      </c>
      <c r="AQ18" t="s">
        <v>29</v>
      </c>
      <c r="AR18">
        <f>AR17*AQ3</f>
        <v>6.5897169989232824E-3</v>
      </c>
      <c r="AU18" t="s">
        <v>29</v>
      </c>
      <c r="AV18">
        <f>AV17*AU3</f>
        <v>7.3810011456247934E-3</v>
      </c>
      <c r="AY18" t="s">
        <v>29</v>
      </c>
      <c r="AZ18">
        <f>AZ17*AY3</f>
        <v>7.2926401744116357E-3</v>
      </c>
    </row>
    <row r="19" spans="1:52" x14ac:dyDescent="0.25">
      <c r="A19" t="s">
        <v>42</v>
      </c>
      <c r="B19" s="1">
        <f>COUNT(B2:B13)</f>
        <v>12</v>
      </c>
      <c r="G19" t="s">
        <v>30</v>
      </c>
      <c r="H19">
        <f>G2+H18</f>
        <v>1.1361534916341394</v>
      </c>
      <c r="K19" t="s">
        <v>30</v>
      </c>
      <c r="L19">
        <f>K2+L18</f>
        <v>1.1343330022002629</v>
      </c>
      <c r="O19" t="s">
        <v>30</v>
      </c>
      <c r="P19">
        <f>O2+P18</f>
        <v>1.1354319086898783</v>
      </c>
      <c r="S19" t="s">
        <v>30</v>
      </c>
      <c r="T19">
        <f>S2+T18</f>
        <v>1.1338926315171094</v>
      </c>
      <c r="W19" t="s">
        <v>30</v>
      </c>
      <c r="X19">
        <f>W2+X18</f>
        <v>1.1367765759877331</v>
      </c>
      <c r="AA19" t="s">
        <v>30</v>
      </c>
      <c r="AB19">
        <f>AA2+AB18</f>
        <v>1.1368942210304711</v>
      </c>
      <c r="AE19" t="s">
        <v>30</v>
      </c>
      <c r="AF19">
        <f>AE2+AF18</f>
        <v>1.1365878166370191</v>
      </c>
      <c r="AI19" t="s">
        <v>30</v>
      </c>
      <c r="AJ19">
        <f>AI2+AJ18</f>
        <v>1.1347952494213784</v>
      </c>
      <c r="AM19" t="s">
        <v>30</v>
      </c>
      <c r="AN19">
        <f>AM2+AN18</f>
        <v>1.1357631824471153</v>
      </c>
      <c r="AQ19" t="s">
        <v>30</v>
      </c>
      <c r="AR19">
        <f>AQ2+AR18</f>
        <v>1.1352293982480148</v>
      </c>
      <c r="AU19" t="s">
        <v>30</v>
      </c>
      <c r="AV19">
        <f>AU2+AV18</f>
        <v>1.1375643436100229</v>
      </c>
      <c r="AY19" t="s">
        <v>30</v>
      </c>
      <c r="AZ19">
        <f>AY2+AZ18</f>
        <v>1.1399804032118261</v>
      </c>
    </row>
    <row r="20" spans="1:52" x14ac:dyDescent="0.25">
      <c r="G20" t="s">
        <v>31</v>
      </c>
      <c r="H20">
        <f>G2-H18</f>
        <v>1.1232632566377054</v>
      </c>
      <c r="K20" t="s">
        <v>31</v>
      </c>
      <c r="L20">
        <f>K2-L18</f>
        <v>1.1198121717173732</v>
      </c>
      <c r="O20" t="s">
        <v>31</v>
      </c>
      <c r="P20">
        <f>O2-P18</f>
        <v>1.1208716667095551</v>
      </c>
      <c r="S20" t="s">
        <v>31</v>
      </c>
      <c r="T20">
        <f>S2-T18</f>
        <v>1.1208008919924717</v>
      </c>
      <c r="W20" t="s">
        <v>31</v>
      </c>
      <c r="X20">
        <f>W2-X18</f>
        <v>1.1226576915391753</v>
      </c>
      <c r="AA20" t="s">
        <v>31</v>
      </c>
      <c r="AB20">
        <f>AA2-AB18</f>
        <v>1.1231005018759137</v>
      </c>
      <c r="AE20" t="s">
        <v>31</v>
      </c>
      <c r="AF20">
        <f>AE2-AF18</f>
        <v>1.1229194947911016</v>
      </c>
      <c r="AI20" t="s">
        <v>31</v>
      </c>
      <c r="AJ20">
        <f>AI2-AJ18</f>
        <v>1.1249020897484108</v>
      </c>
      <c r="AM20" t="s">
        <v>31</v>
      </c>
      <c r="AN20">
        <f>AM2-AN18</f>
        <v>1.122758737290005</v>
      </c>
      <c r="AQ20" t="s">
        <v>31</v>
      </c>
      <c r="AR20">
        <f>AQ2-AR18</f>
        <v>1.1220499642501682</v>
      </c>
      <c r="AU20" t="s">
        <v>31</v>
      </c>
      <c r="AV20">
        <f>AU2-AV18</f>
        <v>1.1228023413187733</v>
      </c>
      <c r="AY20" t="s">
        <v>31</v>
      </c>
      <c r="AZ20">
        <f>AY2-AZ18</f>
        <v>1.125395122863003</v>
      </c>
    </row>
    <row r="21" spans="1:52" x14ac:dyDescent="0.25">
      <c r="G21" t="s">
        <v>22</v>
      </c>
      <c r="H21" s="16">
        <f>LN(G2)</f>
        <v>0.1219595234310019</v>
      </c>
      <c r="K21" t="s">
        <v>22</v>
      </c>
      <c r="L21" s="16">
        <f>LN(K2)</f>
        <v>0.11962364022299472</v>
      </c>
      <c r="O21" t="s">
        <v>22</v>
      </c>
      <c r="P21" s="16">
        <f>LN(O2)</f>
        <v>0.12058070758658157</v>
      </c>
      <c r="S21" t="s">
        <v>22</v>
      </c>
      <c r="T21" s="16">
        <f>LN(S2)</f>
        <v>0.11986687340628038</v>
      </c>
      <c r="W21" t="s">
        <v>22</v>
      </c>
      <c r="X21" s="16">
        <f>LN(W2)</f>
        <v>0.1219672772848034</v>
      </c>
      <c r="AA21" t="s">
        <v>22</v>
      </c>
      <c r="AB21" s="16">
        <f>LN(AA2)</f>
        <v>0.12221529772434823</v>
      </c>
      <c r="AE21" t="s">
        <v>22</v>
      </c>
      <c r="AF21" s="16">
        <f>LN(AE2)</f>
        <v>0.12199960516510128</v>
      </c>
      <c r="AI21" t="s">
        <v>22</v>
      </c>
      <c r="AJ21" s="16">
        <f>LN(AI2)</f>
        <v>0.12208370303473649</v>
      </c>
      <c r="AM21" t="s">
        <v>22</v>
      </c>
      <c r="AN21" s="16">
        <f>LN(AM2)</f>
        <v>0.12156340094586876</v>
      </c>
      <c r="AQ21" t="s">
        <v>22</v>
      </c>
      <c r="AR21" s="16">
        <f>LN(AQ2)</f>
        <v>0.12101308564515613</v>
      </c>
      <c r="AU21" t="s">
        <v>22</v>
      </c>
      <c r="AV21" s="16">
        <f>LN(AU2)</f>
        <v>0.12237986953164054</v>
      </c>
      <c r="AY21" t="s">
        <v>22</v>
      </c>
      <c r="AZ21" s="16">
        <f>LN(AY2)</f>
        <v>0.12459335980907571</v>
      </c>
    </row>
    <row r="22" spans="1:52" x14ac:dyDescent="0.25">
      <c r="G22" t="s">
        <v>32</v>
      </c>
      <c r="H22" s="16">
        <f>LN(H19)</f>
        <v>0.12764842704675458</v>
      </c>
      <c r="K22" t="s">
        <v>32</v>
      </c>
      <c r="L22" s="16">
        <f>LN(L19)</f>
        <v>0.12604481493195305</v>
      </c>
      <c r="O22" t="s">
        <v>32</v>
      </c>
      <c r="P22" s="16">
        <f>LN(P19)</f>
        <v>0.12701311483843641</v>
      </c>
      <c r="S22" t="s">
        <v>32</v>
      </c>
      <c r="T22" s="16">
        <f>LN(T19)</f>
        <v>0.12565651962116883</v>
      </c>
      <c r="W22" t="s">
        <v>32</v>
      </c>
      <c r="X22" s="16">
        <f>LN(X19)</f>
        <v>0.12819669237007236</v>
      </c>
      <c r="AA22" t="s">
        <v>32</v>
      </c>
      <c r="AB22" s="16">
        <f>LN(AB19)</f>
        <v>0.1283001770460398</v>
      </c>
      <c r="AE22" t="s">
        <v>32</v>
      </c>
      <c r="AF22" s="16">
        <f>LN(AF19)</f>
        <v>0.12803063069358964</v>
      </c>
      <c r="AI22" t="s">
        <v>32</v>
      </c>
      <c r="AJ22" s="16">
        <f>LN(AJ19)</f>
        <v>0.12645223767430297</v>
      </c>
      <c r="AM22" t="s">
        <v>32</v>
      </c>
      <c r="AN22" s="16">
        <f>LN(AN19)</f>
        <v>0.12730483241116186</v>
      </c>
      <c r="AQ22" t="s">
        <v>32</v>
      </c>
      <c r="AR22" s="16">
        <f>LN(AR19)</f>
        <v>0.12683474350513219</v>
      </c>
      <c r="AU22" t="s">
        <v>32</v>
      </c>
      <c r="AV22" s="16">
        <f>LN(AV19)</f>
        <v>0.12888943605419242</v>
      </c>
      <c r="AY22" t="s">
        <v>32</v>
      </c>
      <c r="AZ22" s="16">
        <f>LN(AZ19)</f>
        <v>0.13101107209358673</v>
      </c>
    </row>
    <row r="23" spans="1:52" x14ac:dyDescent="0.25">
      <c r="G23" t="s">
        <v>33</v>
      </c>
      <c r="H23" s="16">
        <f>LN(H20)</f>
        <v>0.11623807093517291</v>
      </c>
      <c r="K23" t="s">
        <v>33</v>
      </c>
      <c r="L23" s="16">
        <f>LN(L20)</f>
        <v>0.11316096741937064</v>
      </c>
      <c r="O23" t="s">
        <v>33</v>
      </c>
      <c r="P23" s="16">
        <f>LN(P20)</f>
        <v>0.11410665645677356</v>
      </c>
      <c r="S23" t="s">
        <v>33</v>
      </c>
      <c r="T23" s="16">
        <f>LN(T20)</f>
        <v>0.11404351189372652</v>
      </c>
      <c r="W23" t="s">
        <v>33</v>
      </c>
      <c r="X23" s="16">
        <f>LN(X20)</f>
        <v>0.11569881320778359</v>
      </c>
      <c r="AA23" t="s">
        <v>33</v>
      </c>
      <c r="AB23" s="16">
        <f>LN(AB20)</f>
        <v>0.1160931658533849</v>
      </c>
      <c r="AE23" t="s">
        <v>33</v>
      </c>
      <c r="AF23" s="16">
        <f>LN(AF20)</f>
        <v>0.11593198555626152</v>
      </c>
      <c r="AI23" t="s">
        <v>33</v>
      </c>
      <c r="AJ23" s="16">
        <f>LN(AJ20)</f>
        <v>0.1176960005341911</v>
      </c>
      <c r="AM23" t="s">
        <v>33</v>
      </c>
      <c r="AN23" s="16">
        <f>LN(AN20)</f>
        <v>0.11578881499952304</v>
      </c>
      <c r="AQ23" t="s">
        <v>33</v>
      </c>
      <c r="AR23" s="16">
        <f>LN(AR20)</f>
        <v>0.11515733752627269</v>
      </c>
      <c r="AU23" t="s">
        <v>33</v>
      </c>
      <c r="AV23" s="16">
        <f>LN(AV20)</f>
        <v>0.11582765075348155</v>
      </c>
      <c r="AY23" t="s">
        <v>33</v>
      </c>
      <c r="AZ23" s="16">
        <f>LN(AZ20)</f>
        <v>0.11813419431563316</v>
      </c>
    </row>
    <row r="24" spans="1:52" x14ac:dyDescent="0.25">
      <c r="G24" t="s">
        <v>34</v>
      </c>
      <c r="H24" s="16">
        <f>H22-H21</f>
        <v>5.6889036157526801E-3</v>
      </c>
      <c r="K24" t="s">
        <v>34</v>
      </c>
      <c r="L24" s="16">
        <f>L22-L21</f>
        <v>6.4211747089583243E-3</v>
      </c>
      <c r="O24" t="s">
        <v>34</v>
      </c>
      <c r="P24" s="16">
        <f>P22-P21</f>
        <v>6.4324072518548436E-3</v>
      </c>
      <c r="S24" t="s">
        <v>34</v>
      </c>
      <c r="T24" s="16">
        <f>T22-T21</f>
        <v>5.7896462148884498E-3</v>
      </c>
      <c r="W24" t="s">
        <v>34</v>
      </c>
      <c r="X24" s="16">
        <f>X22-X21</f>
        <v>6.2294150852689606E-3</v>
      </c>
      <c r="AA24" t="s">
        <v>34</v>
      </c>
      <c r="AB24" s="16">
        <f>AB22-AB21</f>
        <v>6.0848793216915636E-3</v>
      </c>
      <c r="AE24" t="s">
        <v>34</v>
      </c>
      <c r="AF24" s="16">
        <f>AF22-AF21</f>
        <v>6.0310255284883596E-3</v>
      </c>
      <c r="AI24" t="s">
        <v>34</v>
      </c>
      <c r="AJ24" s="16">
        <f>AJ22-AJ21</f>
        <v>4.3685346395664765E-3</v>
      </c>
      <c r="AM24" t="s">
        <v>34</v>
      </c>
      <c r="AN24" s="16">
        <f>AN22-AN21</f>
        <v>5.7414314652931009E-3</v>
      </c>
      <c r="AQ24" t="s">
        <v>34</v>
      </c>
      <c r="AR24" s="16">
        <f>AR22-AR21</f>
        <v>5.8216578599760566E-3</v>
      </c>
      <c r="AU24" t="s">
        <v>34</v>
      </c>
      <c r="AV24" s="16">
        <f>AV22-AV21</f>
        <v>6.5095665225518851E-3</v>
      </c>
      <c r="AY24" t="s">
        <v>34</v>
      </c>
      <c r="AZ24" s="16">
        <f>AZ22-AZ21</f>
        <v>6.4177122845110179E-3</v>
      </c>
    </row>
    <row r="25" spans="1:52" x14ac:dyDescent="0.25">
      <c r="G25" t="s">
        <v>35</v>
      </c>
      <c r="H25" s="16">
        <f>H21-H23</f>
        <v>5.7214524958289908E-3</v>
      </c>
      <c r="K25" t="s">
        <v>35</v>
      </c>
      <c r="L25" s="16">
        <f>L21-L23</f>
        <v>6.4626728036240866E-3</v>
      </c>
      <c r="O25" t="s">
        <v>35</v>
      </c>
      <c r="P25" s="16">
        <f>P21-P23</f>
        <v>6.4740511298080061E-3</v>
      </c>
      <c r="S25" t="s">
        <v>35</v>
      </c>
      <c r="T25" s="16">
        <f>T21-T23</f>
        <v>5.8233615125538596E-3</v>
      </c>
      <c r="W25" t="s">
        <v>35</v>
      </c>
      <c r="X25" s="16">
        <f>X21-X23</f>
        <v>6.2684640770198086E-3</v>
      </c>
      <c r="AA25" t="s">
        <v>35</v>
      </c>
      <c r="AB25" s="16">
        <f>AB21-AB23</f>
        <v>6.1221318709633321E-3</v>
      </c>
      <c r="AE25" t="s">
        <v>35</v>
      </c>
      <c r="AF25" s="16">
        <f>AF21-AF23</f>
        <v>6.0676196088397527E-3</v>
      </c>
      <c r="AI25" t="s">
        <v>35</v>
      </c>
      <c r="AJ25" s="16">
        <f>AJ21-AJ23</f>
        <v>4.3877025005453901E-3</v>
      </c>
      <c r="AM25" t="s">
        <v>35</v>
      </c>
      <c r="AN25" s="16">
        <f>AN21-AN23</f>
        <v>5.7745859463457228E-3</v>
      </c>
      <c r="AQ25" t="s">
        <v>35</v>
      </c>
      <c r="AR25" s="16">
        <f>AR21-AR23</f>
        <v>5.8557481188834387E-3</v>
      </c>
      <c r="AU25" t="s">
        <v>35</v>
      </c>
      <c r="AV25" s="16">
        <f>AV21-AV23</f>
        <v>6.5522187781589941E-3</v>
      </c>
      <c r="AY25" t="s">
        <v>35</v>
      </c>
      <c r="AZ25" s="16">
        <f>AZ21-AZ23</f>
        <v>6.4591654934425535E-3</v>
      </c>
    </row>
    <row r="26" spans="1:52" x14ac:dyDescent="0.25">
      <c r="G26" t="s">
        <v>36</v>
      </c>
      <c r="H26" s="17">
        <f>AVERAGE(H24:H25)</f>
        <v>5.7051780557908355E-3</v>
      </c>
      <c r="K26" t="s">
        <v>36</v>
      </c>
      <c r="L26" s="17">
        <f>AVERAGE(L24:L25)</f>
        <v>6.4419237562912054E-3</v>
      </c>
      <c r="O26" t="s">
        <v>36</v>
      </c>
      <c r="P26" s="17">
        <f>AVERAGE(P24:P25)</f>
        <v>6.4532291908314249E-3</v>
      </c>
      <c r="S26" t="s">
        <v>36</v>
      </c>
      <c r="T26" s="17">
        <f>AVERAGE(T24:T25)</f>
        <v>5.8065038637211547E-3</v>
      </c>
      <c r="W26" t="s">
        <v>36</v>
      </c>
      <c r="X26" s="17">
        <f>AVERAGE(X24:X25)</f>
        <v>6.2489395811443846E-3</v>
      </c>
      <c r="AA26" t="s">
        <v>36</v>
      </c>
      <c r="AB26" s="17">
        <f>AVERAGE(AB24:AB25)</f>
        <v>6.1035055963274479E-3</v>
      </c>
      <c r="AE26" t="s">
        <v>36</v>
      </c>
      <c r="AF26" s="17">
        <f>AVERAGE(AF24:AF25)</f>
        <v>6.0493225686640562E-3</v>
      </c>
      <c r="AI26" t="s">
        <v>36</v>
      </c>
      <c r="AJ26" s="17">
        <f>AVERAGE(AJ24:AJ25)</f>
        <v>4.3781185700559333E-3</v>
      </c>
      <c r="AM26" t="s">
        <v>36</v>
      </c>
      <c r="AN26" s="17">
        <f>AVERAGE(AN24:AN25)</f>
        <v>5.7580087058194118E-3</v>
      </c>
      <c r="AQ26" t="s">
        <v>36</v>
      </c>
      <c r="AR26" s="17">
        <f>AVERAGE(AR24:AR25)</f>
        <v>5.8387029894297476E-3</v>
      </c>
      <c r="AU26" t="s">
        <v>36</v>
      </c>
      <c r="AV26" s="17">
        <f>AVERAGE(AV24:AV25)</f>
        <v>6.5308926503554396E-3</v>
      </c>
      <c r="AY26" t="s">
        <v>36</v>
      </c>
      <c r="AZ26" s="17">
        <f>AVERAGE(AZ24:AZ25)</f>
        <v>6.4384388889767857E-3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H22" sqref="H22"/>
    </sheetView>
  </sheetViews>
  <sheetFormatPr defaultColWidth="8.85546875" defaultRowHeight="15" x14ac:dyDescent="0.25"/>
  <cols>
    <col min="2" max="2" width="13.28515625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8">
        <v>1926</v>
      </c>
      <c r="B2" s="9">
        <v>130</v>
      </c>
    </row>
    <row r="3" spans="1:2" x14ac:dyDescent="0.25">
      <c r="A3" s="8">
        <v>1928</v>
      </c>
      <c r="B3" s="9">
        <v>180</v>
      </c>
    </row>
    <row r="4" spans="1:2" x14ac:dyDescent="0.25">
      <c r="A4" s="8">
        <v>1933</v>
      </c>
      <c r="B4" s="23">
        <v>200</v>
      </c>
    </row>
    <row r="5" spans="1:2" x14ac:dyDescent="0.25">
      <c r="A5" s="8">
        <v>1934</v>
      </c>
      <c r="B5" s="22">
        <v>180</v>
      </c>
    </row>
    <row r="6" spans="1:2" x14ac:dyDescent="0.25">
      <c r="A6" s="8">
        <v>1934</v>
      </c>
      <c r="B6" s="9">
        <v>300</v>
      </c>
    </row>
    <row r="7" spans="1:2" x14ac:dyDescent="0.25">
      <c r="A7" s="8">
        <v>1935</v>
      </c>
      <c r="B7" s="9">
        <v>500</v>
      </c>
    </row>
    <row r="8" spans="1:2" x14ac:dyDescent="0.25">
      <c r="A8" s="8">
        <v>1940</v>
      </c>
      <c r="B8" s="21">
        <v>800</v>
      </c>
    </row>
    <row r="9" spans="1:2" x14ac:dyDescent="0.25">
      <c r="A9" s="8">
        <v>1940</v>
      </c>
      <c r="B9" s="9">
        <v>1000</v>
      </c>
    </row>
    <row r="10" spans="1:2" x14ac:dyDescent="0.25">
      <c r="A10" s="8">
        <v>1946</v>
      </c>
      <c r="B10" s="9">
        <v>2000</v>
      </c>
    </row>
    <row r="11" spans="1:2" x14ac:dyDescent="0.25">
      <c r="A11" s="8">
        <v>1947</v>
      </c>
      <c r="B11" s="21">
        <v>2000</v>
      </c>
    </row>
    <row r="12" spans="1:2" x14ac:dyDescent="0.25">
      <c r="A12" s="8">
        <v>1948</v>
      </c>
      <c r="B12" s="9">
        <v>5000</v>
      </c>
    </row>
    <row r="13" spans="1:2" x14ac:dyDescent="0.25">
      <c r="A13" s="8">
        <v>1949</v>
      </c>
      <c r="B13" s="21">
        <v>3000</v>
      </c>
    </row>
    <row r="14" spans="1:2" x14ac:dyDescent="0.25">
      <c r="A14" s="8">
        <v>1950</v>
      </c>
      <c r="B14" s="21">
        <v>3100</v>
      </c>
    </row>
    <row r="15" spans="1:2" x14ac:dyDescent="0.25">
      <c r="A15" s="8">
        <v>1952</v>
      </c>
      <c r="B15" s="9">
        <v>5500</v>
      </c>
    </row>
    <row r="16" spans="1:2" x14ac:dyDescent="0.25">
      <c r="A16" s="8">
        <v>1954</v>
      </c>
      <c r="B16" s="21">
        <v>3800</v>
      </c>
    </row>
    <row r="17" spans="1:2" x14ac:dyDescent="0.25">
      <c r="A17" s="8">
        <v>1955</v>
      </c>
      <c r="B17" s="21">
        <v>3000</v>
      </c>
    </row>
    <row r="18" spans="1:2" x14ac:dyDescent="0.25">
      <c r="A18" s="8">
        <v>1955</v>
      </c>
      <c r="B18" s="21">
        <v>3500</v>
      </c>
    </row>
    <row r="19" spans="1:2" x14ac:dyDescent="0.25">
      <c r="A19" s="8">
        <v>1956</v>
      </c>
      <c r="B19" s="21">
        <v>3400</v>
      </c>
    </row>
    <row r="20" spans="1:2" x14ac:dyDescent="0.25">
      <c r="A20" s="8">
        <v>1957</v>
      </c>
      <c r="B20" s="9">
        <v>10000</v>
      </c>
    </row>
    <row r="21" spans="1:2" x14ac:dyDescent="0.25">
      <c r="A21" s="8">
        <v>1958</v>
      </c>
      <c r="B21" s="21">
        <v>11000</v>
      </c>
    </row>
    <row r="22" spans="1:2" x14ac:dyDescent="0.25">
      <c r="A22" s="8">
        <v>1958</v>
      </c>
      <c r="B22" s="21">
        <v>6400</v>
      </c>
    </row>
    <row r="23" spans="1:2" x14ac:dyDescent="0.25">
      <c r="A23" s="8">
        <v>1958</v>
      </c>
      <c r="B23" s="21">
        <v>8300</v>
      </c>
    </row>
    <row r="24" spans="1:2" x14ac:dyDescent="0.25">
      <c r="A24" s="8">
        <v>1961</v>
      </c>
      <c r="B24" s="21">
        <v>7200</v>
      </c>
    </row>
    <row r="25" spans="1:2" x14ac:dyDescent="0.25">
      <c r="A25" s="8">
        <v>1963</v>
      </c>
      <c r="B25" s="21">
        <v>7100</v>
      </c>
    </row>
    <row r="26" spans="1:2" x14ac:dyDescent="0.25">
      <c r="A26" s="8">
        <v>1963</v>
      </c>
      <c r="B26" s="21">
        <v>8500</v>
      </c>
    </row>
    <row r="27" spans="1:2" x14ac:dyDescent="0.25">
      <c r="A27" s="8">
        <v>1969</v>
      </c>
      <c r="B27" s="9">
        <v>30000</v>
      </c>
    </row>
    <row r="28" spans="1:2" x14ac:dyDescent="0.25">
      <c r="A28" s="8">
        <v>1972</v>
      </c>
      <c r="B28" s="9">
        <v>35000</v>
      </c>
    </row>
    <row r="29" spans="1:2" x14ac:dyDescent="0.25">
      <c r="A29" s="8">
        <v>1975</v>
      </c>
      <c r="B29" s="9">
        <v>45000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ColWidth="8.85546875" defaultRowHeight="15" x14ac:dyDescent="0.25"/>
  <cols>
    <col min="2" max="2" width="13.28515625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8">
        <v>1926</v>
      </c>
      <c r="B2" s="9">
        <v>130</v>
      </c>
    </row>
    <row r="3" spans="1:2" x14ac:dyDescent="0.25">
      <c r="A3" s="8">
        <v>1928</v>
      </c>
      <c r="B3" s="9">
        <v>180</v>
      </c>
    </row>
    <row r="4" spans="1:2" x14ac:dyDescent="0.25">
      <c r="A4" s="8">
        <v>1934</v>
      </c>
      <c r="B4" s="9">
        <v>300</v>
      </c>
    </row>
    <row r="5" spans="1:2" x14ac:dyDescent="0.25">
      <c r="A5" s="8">
        <v>1935</v>
      </c>
      <c r="B5" s="9">
        <v>500</v>
      </c>
    </row>
    <row r="6" spans="1:2" x14ac:dyDescent="0.25">
      <c r="A6" s="8">
        <v>1940</v>
      </c>
      <c r="B6" s="9">
        <v>1000</v>
      </c>
    </row>
    <row r="7" spans="1:2" x14ac:dyDescent="0.25">
      <c r="A7" s="8">
        <v>1946</v>
      </c>
      <c r="B7" s="9">
        <v>2000</v>
      </c>
    </row>
    <row r="8" spans="1:2" x14ac:dyDescent="0.25">
      <c r="A8" s="8">
        <v>1948</v>
      </c>
      <c r="B8" s="9">
        <v>5000</v>
      </c>
    </row>
    <row r="9" spans="1:2" x14ac:dyDescent="0.25">
      <c r="A9" s="8">
        <v>1952</v>
      </c>
      <c r="B9" s="9">
        <v>5500</v>
      </c>
    </row>
    <row r="10" spans="1:2" x14ac:dyDescent="0.25">
      <c r="A10" s="8">
        <v>1957</v>
      </c>
      <c r="B10" s="9">
        <v>10000</v>
      </c>
    </row>
    <row r="11" spans="1:2" x14ac:dyDescent="0.25">
      <c r="A11" s="8">
        <v>1969</v>
      </c>
      <c r="B11" s="9">
        <v>30000</v>
      </c>
    </row>
    <row r="12" spans="1:2" x14ac:dyDescent="0.25">
      <c r="A12" s="8">
        <v>1972</v>
      </c>
      <c r="B12" s="9">
        <v>35000</v>
      </c>
    </row>
    <row r="13" spans="1:2" x14ac:dyDescent="0.25">
      <c r="A13" s="8">
        <v>1975</v>
      </c>
      <c r="B13" s="9">
        <v>45000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4" workbookViewId="0">
      <selection activeCell="Q23" sqref="Q23"/>
    </sheetView>
  </sheetViews>
  <sheetFormatPr defaultColWidth="8.85546875" defaultRowHeight="15" x14ac:dyDescent="0.25"/>
  <cols>
    <col min="2" max="2" width="13.28515625" customWidth="1"/>
  </cols>
  <sheetData>
    <row r="1" spans="1:12" x14ac:dyDescent="0.25">
      <c r="A1" s="1" t="s">
        <v>4</v>
      </c>
    </row>
    <row r="2" spans="1:12" x14ac:dyDescent="0.25">
      <c r="A2" s="1" t="s">
        <v>3</v>
      </c>
    </row>
    <row r="6" spans="1:12" x14ac:dyDescent="0.25">
      <c r="A6" s="1"/>
    </row>
    <row r="7" spans="1:12" x14ac:dyDescent="0.25">
      <c r="A7" s="5" t="s">
        <v>0</v>
      </c>
      <c r="B7" s="5" t="s">
        <v>1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2" x14ac:dyDescent="0.25">
      <c r="A8" s="6">
        <v>1926</v>
      </c>
      <c r="B8" s="7">
        <v>130</v>
      </c>
      <c r="G8">
        <v>1</v>
      </c>
      <c r="H8" s="10" t="s">
        <v>11</v>
      </c>
      <c r="I8" t="s">
        <v>12</v>
      </c>
      <c r="J8" t="s">
        <v>13</v>
      </c>
      <c r="K8" t="s">
        <v>14</v>
      </c>
    </row>
    <row r="9" spans="1:12" x14ac:dyDescent="0.25">
      <c r="A9" s="6">
        <v>1928</v>
      </c>
      <c r="B9" s="7">
        <v>180</v>
      </c>
    </row>
    <row r="10" spans="1:12" x14ac:dyDescent="0.25">
      <c r="A10" s="6">
        <v>1934</v>
      </c>
      <c r="B10" s="7">
        <v>300</v>
      </c>
    </row>
    <row r="11" spans="1:12" x14ac:dyDescent="0.25">
      <c r="A11" s="6">
        <v>1935</v>
      </c>
      <c r="B11" s="7">
        <v>500</v>
      </c>
    </row>
    <row r="12" spans="1:12" x14ac:dyDescent="0.25">
      <c r="A12" s="6">
        <v>1940</v>
      </c>
      <c r="B12" s="7">
        <v>1000</v>
      </c>
    </row>
    <row r="13" spans="1:12" x14ac:dyDescent="0.25">
      <c r="A13" s="6">
        <v>1946</v>
      </c>
      <c r="B13" s="7">
        <v>2000</v>
      </c>
    </row>
    <row r="14" spans="1:12" x14ac:dyDescent="0.25">
      <c r="A14" s="6">
        <v>1948</v>
      </c>
      <c r="B14" s="7">
        <v>5000</v>
      </c>
    </row>
    <row r="15" spans="1:12" x14ac:dyDescent="0.25">
      <c r="A15" s="6">
        <v>1952</v>
      </c>
      <c r="B15" s="7">
        <v>5500</v>
      </c>
    </row>
    <row r="16" spans="1:12" x14ac:dyDescent="0.25">
      <c r="A16" s="6">
        <v>1957</v>
      </c>
      <c r="B16" s="7">
        <v>10000</v>
      </c>
    </row>
    <row r="17" spans="1:2" x14ac:dyDescent="0.25">
      <c r="A17" s="6">
        <v>1969</v>
      </c>
      <c r="B17" s="7">
        <v>30000</v>
      </c>
    </row>
    <row r="18" spans="1:2" x14ac:dyDescent="0.25">
      <c r="A18" s="6">
        <v>1972</v>
      </c>
      <c r="B18" s="7">
        <v>35000</v>
      </c>
    </row>
    <row r="19" spans="1:2" x14ac:dyDescent="0.25">
      <c r="A19" s="6">
        <v>1975</v>
      </c>
      <c r="B19" s="7">
        <v>45000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13" sqref="G13"/>
    </sheetView>
  </sheetViews>
  <sheetFormatPr defaultColWidth="8.85546875" defaultRowHeight="15" x14ac:dyDescent="0.25"/>
  <cols>
    <col min="2" max="2" width="13.28515625" customWidth="1"/>
  </cols>
  <sheetData>
    <row r="1" spans="1:2" x14ac:dyDescent="0.25">
      <c r="A1" s="1" t="s">
        <v>4</v>
      </c>
    </row>
    <row r="2" spans="1:2" x14ac:dyDescent="0.25">
      <c r="A2" s="1" t="s">
        <v>3</v>
      </c>
    </row>
    <row r="6" spans="1:2" x14ac:dyDescent="0.25">
      <c r="A6" s="1" t="s">
        <v>2</v>
      </c>
    </row>
    <row r="7" spans="1:2" x14ac:dyDescent="0.25">
      <c r="A7" s="2" t="s">
        <v>0</v>
      </c>
      <c r="B7" s="2" t="s">
        <v>1</v>
      </c>
    </row>
    <row r="8" spans="1:2" x14ac:dyDescent="0.25">
      <c r="A8" s="3">
        <v>1926</v>
      </c>
      <c r="B8" s="4">
        <v>130</v>
      </c>
    </row>
    <row r="9" spans="1:2" x14ac:dyDescent="0.25">
      <c r="A9" s="3">
        <v>1928</v>
      </c>
      <c r="B9" s="4">
        <v>180</v>
      </c>
    </row>
    <row r="10" spans="1:2" x14ac:dyDescent="0.25">
      <c r="A10" s="3">
        <v>1934</v>
      </c>
      <c r="B10" s="4">
        <v>300</v>
      </c>
    </row>
    <row r="11" spans="1:2" x14ac:dyDescent="0.25">
      <c r="A11" s="3">
        <v>1935</v>
      </c>
      <c r="B11" s="4">
        <v>500</v>
      </c>
    </row>
    <row r="12" spans="1:2" x14ac:dyDescent="0.25">
      <c r="A12" s="3">
        <v>1940</v>
      </c>
      <c r="B12" s="4">
        <v>1000</v>
      </c>
    </row>
    <row r="13" spans="1:2" x14ac:dyDescent="0.25">
      <c r="A13" s="3">
        <v>1946</v>
      </c>
      <c r="B13" s="4">
        <v>2000</v>
      </c>
    </row>
    <row r="14" spans="1:2" x14ac:dyDescent="0.25">
      <c r="A14" s="3">
        <v>1948</v>
      </c>
      <c r="B14" s="4">
        <v>5000</v>
      </c>
    </row>
    <row r="15" spans="1:2" x14ac:dyDescent="0.25">
      <c r="A15" s="3">
        <v>1952</v>
      </c>
      <c r="B15" s="4">
        <v>5500</v>
      </c>
    </row>
    <row r="16" spans="1:2" x14ac:dyDescent="0.25">
      <c r="A16" s="3">
        <v>1957</v>
      </c>
      <c r="B16" s="4">
        <v>10000</v>
      </c>
    </row>
    <row r="17" spans="1:2" x14ac:dyDescent="0.25">
      <c r="A17" s="3">
        <v>1969</v>
      </c>
      <c r="B17" s="4">
        <v>30000</v>
      </c>
    </row>
    <row r="18" spans="1:2" x14ac:dyDescent="0.25">
      <c r="A18" s="3">
        <v>1972</v>
      </c>
      <c r="B18" s="4">
        <v>35000</v>
      </c>
    </row>
    <row r="19" spans="1:2" x14ac:dyDescent="0.25">
      <c r="A19" s="3">
        <v>1975</v>
      </c>
      <c r="B19" s="4">
        <v>45000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PRM_Summary</vt:lpstr>
      <vt:lpstr>PRM70ND</vt:lpstr>
      <vt:lpstr>PRMallND</vt:lpstr>
      <vt:lpstr>PRM70all</vt:lpstr>
      <vt:lpstr>PRMallall</vt:lpstr>
      <vt:lpstr>new rawdata</vt:lpstr>
      <vt:lpstr>rawdata</vt:lpstr>
      <vt:lpstr>sourcedata</vt:lpstr>
      <vt:lpstr>nd_data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2011-12-06T23:16:48Z</dcterms:created>
  <dcterms:modified xsi:type="dcterms:W3CDTF">2014-01-05T22:53:04Z</dcterms:modified>
</cp:coreProperties>
</file>