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20" yWindow="1120" windowWidth="24480" windowHeight="17260" tabRatio="500" activeTab="1"/>
  </bookViews>
  <sheets>
    <sheet name="Source Data" sheetId="2" r:id="rId1"/>
    <sheet name="PRM_Summary" sheetId="7" r:id="rId2"/>
    <sheet name="PRM70ND" sheetId="3" r:id="rId3"/>
    <sheet name="PRMallND" sheetId="4" r:id="rId4"/>
    <sheet name="PRM70all" sheetId="5" r:id="rId5"/>
    <sheet name="PRMallall" sheetId="6" r:id="rId6"/>
    <sheet name="rawdata" sheetId="1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7" l="1"/>
  <c r="E12" i="7"/>
  <c r="E11" i="7"/>
  <c r="E10" i="7"/>
  <c r="E9" i="7"/>
  <c r="E8" i="7"/>
  <c r="E7" i="7"/>
  <c r="E6" i="7"/>
  <c r="E5" i="7"/>
  <c r="E4" i="7"/>
  <c r="E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B12" i="6"/>
  <c r="F10" i="6"/>
  <c r="F9" i="6"/>
  <c r="F11" i="6"/>
  <c r="F8" i="6"/>
  <c r="F7" i="6"/>
  <c r="E10" i="6"/>
  <c r="E9" i="6"/>
  <c r="E11" i="6"/>
  <c r="E8" i="6"/>
  <c r="E7" i="6"/>
  <c r="D10" i="6"/>
  <c r="D9" i="6"/>
  <c r="D11" i="6"/>
  <c r="D8" i="6"/>
  <c r="D7" i="6"/>
  <c r="C10" i="6"/>
  <c r="C9" i="6"/>
  <c r="C11" i="6"/>
  <c r="C8" i="6"/>
  <c r="C7" i="6"/>
  <c r="B11" i="6"/>
  <c r="B10" i="6"/>
  <c r="B9" i="6"/>
  <c r="B8" i="6"/>
  <c r="B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AB1" i="6"/>
  <c r="AA1" i="6"/>
  <c r="AA2" i="6" a="1"/>
  <c r="AA2" i="6"/>
  <c r="AB2" i="6"/>
  <c r="AA3" i="6"/>
  <c r="AB3" i="6"/>
  <c r="AA4" i="6"/>
  <c r="AB4" i="6"/>
  <c r="AA5" i="6"/>
  <c r="AB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2" i="6" a="1"/>
  <c r="W4" i="6"/>
  <c r="X1" i="6"/>
  <c r="W2" i="6"/>
  <c r="W1" i="6"/>
  <c r="X2" i="6"/>
  <c r="W3" i="6"/>
  <c r="X3" i="6"/>
  <c r="X4" i="6"/>
  <c r="W5" i="6"/>
  <c r="X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G2" i="6" a="1"/>
  <c r="G2" i="6"/>
  <c r="H5" i="6"/>
  <c r="H17" i="6"/>
  <c r="G3" i="6"/>
  <c r="H18" i="6"/>
  <c r="H19" i="6"/>
  <c r="H22" i="6"/>
  <c r="H21" i="6"/>
  <c r="H24" i="6"/>
  <c r="H20" i="6"/>
  <c r="H23" i="6"/>
  <c r="H25" i="6"/>
  <c r="H26" i="6"/>
  <c r="H7" i="6"/>
  <c r="H8" i="6"/>
  <c r="H9" i="6"/>
  <c r="H12" i="6"/>
  <c r="H11" i="6"/>
  <c r="H14" i="6"/>
  <c r="H10" i="6"/>
  <c r="H13" i="6"/>
  <c r="H15" i="6"/>
  <c r="H16" i="6"/>
  <c r="K4" i="6"/>
  <c r="L1" i="6"/>
  <c r="K1" i="6"/>
  <c r="L2" i="6"/>
  <c r="L3" i="6"/>
  <c r="L4" i="6"/>
  <c r="K5" i="6"/>
  <c r="K6" i="6"/>
  <c r="L6" i="6"/>
  <c r="G4" i="6"/>
  <c r="H1" i="6"/>
  <c r="G1" i="6"/>
  <c r="H2" i="6"/>
  <c r="H3" i="6"/>
  <c r="H4" i="6"/>
  <c r="G5" i="6"/>
  <c r="G6" i="6"/>
  <c r="H6" i="6"/>
  <c r="B12" i="5"/>
  <c r="F10" i="5"/>
  <c r="F9" i="5"/>
  <c r="F11" i="5"/>
  <c r="F8" i="5"/>
  <c r="F7" i="5"/>
  <c r="E10" i="5"/>
  <c r="E9" i="5"/>
  <c r="E11" i="5"/>
  <c r="E8" i="5"/>
  <c r="E7" i="5"/>
  <c r="D10" i="5"/>
  <c r="D9" i="5"/>
  <c r="D11" i="5"/>
  <c r="D8" i="5"/>
  <c r="D7" i="5"/>
  <c r="C10" i="5"/>
  <c r="C9" i="5"/>
  <c r="C11" i="5"/>
  <c r="C8" i="5"/>
  <c r="C7" i="5"/>
  <c r="B11" i="5"/>
  <c r="B10" i="5"/>
  <c r="B9" i="5"/>
  <c r="B8" i="5"/>
  <c r="B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AB1" i="5"/>
  <c r="AA1" i="5"/>
  <c r="AA2" i="5" a="1"/>
  <c r="AA2" i="5"/>
  <c r="AB2" i="5"/>
  <c r="AA3" i="5"/>
  <c r="AB3" i="5"/>
  <c r="AA4" i="5"/>
  <c r="AB4" i="5"/>
  <c r="AA5" i="5"/>
  <c r="AB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2" i="5" a="1"/>
  <c r="W4" i="5"/>
  <c r="X1" i="5"/>
  <c r="W2" i="5"/>
  <c r="W1" i="5"/>
  <c r="X2" i="5"/>
  <c r="W3" i="5"/>
  <c r="X3" i="5"/>
  <c r="X4" i="5"/>
  <c r="W5" i="5"/>
  <c r="X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G2" i="5" a="1"/>
  <c r="G2" i="5"/>
  <c r="H5" i="5"/>
  <c r="H17" i="5"/>
  <c r="G3" i="5"/>
  <c r="H18" i="5"/>
  <c r="H19" i="5"/>
  <c r="H22" i="5"/>
  <c r="H21" i="5"/>
  <c r="H24" i="5"/>
  <c r="H20" i="5"/>
  <c r="H23" i="5"/>
  <c r="H25" i="5"/>
  <c r="H26" i="5"/>
  <c r="H7" i="5"/>
  <c r="H8" i="5"/>
  <c r="H9" i="5"/>
  <c r="H12" i="5"/>
  <c r="H11" i="5"/>
  <c r="H14" i="5"/>
  <c r="H10" i="5"/>
  <c r="H13" i="5"/>
  <c r="H15" i="5"/>
  <c r="H16" i="5"/>
  <c r="K4" i="5"/>
  <c r="L1" i="5"/>
  <c r="K1" i="5"/>
  <c r="L2" i="5"/>
  <c r="L3" i="5"/>
  <c r="L4" i="5"/>
  <c r="K5" i="5"/>
  <c r="K6" i="5"/>
  <c r="L6" i="5"/>
  <c r="G4" i="5"/>
  <c r="H1" i="5"/>
  <c r="G1" i="5"/>
  <c r="H2" i="5"/>
  <c r="H3" i="5"/>
  <c r="H4" i="5"/>
  <c r="G5" i="5"/>
  <c r="G6" i="5"/>
  <c r="H6" i="5"/>
  <c r="B11" i="4"/>
  <c r="F9" i="4"/>
  <c r="F8" i="4"/>
  <c r="F10" i="4"/>
  <c r="F7" i="4"/>
  <c r="F6" i="4"/>
  <c r="E9" i="4"/>
  <c r="E8" i="4"/>
  <c r="E10" i="4"/>
  <c r="E7" i="4"/>
  <c r="E6" i="4"/>
  <c r="D9" i="4"/>
  <c r="D8" i="4"/>
  <c r="D10" i="4"/>
  <c r="D7" i="4"/>
  <c r="D6" i="4"/>
  <c r="C9" i="4"/>
  <c r="C8" i="4"/>
  <c r="C10" i="4"/>
  <c r="C7" i="4"/>
  <c r="C6" i="4"/>
  <c r="B10" i="4"/>
  <c r="B9" i="4"/>
  <c r="B8" i="4"/>
  <c r="B7" i="4"/>
  <c r="B6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X1" i="4"/>
  <c r="W1" i="4"/>
  <c r="W2" i="4" a="1"/>
  <c r="W2" i="4"/>
  <c r="X2" i="4"/>
  <c r="W3" i="4"/>
  <c r="X3" i="4"/>
  <c r="W4" i="4"/>
  <c r="X4" i="4"/>
  <c r="W5" i="4"/>
  <c r="X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2" i="4" a="1"/>
  <c r="S4" i="4"/>
  <c r="T1" i="4"/>
  <c r="S2" i="4"/>
  <c r="S1" i="4"/>
  <c r="T2" i="4"/>
  <c r="S3" i="4"/>
  <c r="T3" i="4"/>
  <c r="T4" i="4"/>
  <c r="S5" i="4"/>
  <c r="T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G2" i="4" a="1"/>
  <c r="G2" i="4"/>
  <c r="H5" i="4"/>
  <c r="H17" i="4"/>
  <c r="G3" i="4"/>
  <c r="H18" i="4"/>
  <c r="H19" i="4"/>
  <c r="H22" i="4"/>
  <c r="H21" i="4"/>
  <c r="H24" i="4"/>
  <c r="H20" i="4"/>
  <c r="H23" i="4"/>
  <c r="H25" i="4"/>
  <c r="H26" i="4"/>
  <c r="H7" i="4"/>
  <c r="H8" i="4"/>
  <c r="H9" i="4"/>
  <c r="H12" i="4"/>
  <c r="H11" i="4"/>
  <c r="H14" i="4"/>
  <c r="H10" i="4"/>
  <c r="H13" i="4"/>
  <c r="H15" i="4"/>
  <c r="H16" i="4"/>
  <c r="K4" i="4"/>
  <c r="L1" i="4"/>
  <c r="K1" i="4"/>
  <c r="L2" i="4"/>
  <c r="L3" i="4"/>
  <c r="L4" i="4"/>
  <c r="K5" i="4"/>
  <c r="K6" i="4"/>
  <c r="L6" i="4"/>
  <c r="G4" i="4"/>
  <c r="H1" i="4"/>
  <c r="G1" i="4"/>
  <c r="H2" i="4"/>
  <c r="H3" i="4"/>
  <c r="H4" i="4"/>
  <c r="G5" i="4"/>
  <c r="G6" i="4"/>
  <c r="H6" i="4"/>
  <c r="B11" i="3"/>
  <c r="F9" i="3"/>
  <c r="F8" i="3"/>
  <c r="F10" i="3"/>
  <c r="F7" i="3"/>
  <c r="F6" i="3"/>
  <c r="E9" i="3"/>
  <c r="E8" i="3"/>
  <c r="E10" i="3"/>
  <c r="E7" i="3"/>
  <c r="E6" i="3"/>
  <c r="D9" i="3"/>
  <c r="D8" i="3"/>
  <c r="D10" i="3"/>
  <c r="D7" i="3"/>
  <c r="D6" i="3"/>
  <c r="C9" i="3"/>
  <c r="C8" i="3"/>
  <c r="C10" i="3"/>
  <c r="C7" i="3"/>
  <c r="C6" i="3"/>
  <c r="B10" i="3"/>
  <c r="B9" i="3"/>
  <c r="B8" i="3"/>
  <c r="B7" i="3"/>
  <c r="B6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X1" i="3"/>
  <c r="W1" i="3"/>
  <c r="W2" i="3" a="1"/>
  <c r="W2" i="3"/>
  <c r="X2" i="3"/>
  <c r="W3" i="3"/>
  <c r="X3" i="3"/>
  <c r="W4" i="3"/>
  <c r="X4" i="3"/>
  <c r="W5" i="3"/>
  <c r="X5" i="3"/>
  <c r="W6" i="3"/>
  <c r="X6" i="3"/>
  <c r="O2" i="3" a="1"/>
  <c r="O2" i="3"/>
  <c r="P5" i="3"/>
  <c r="P17" i="3"/>
  <c r="O3" i="3"/>
  <c r="P18" i="3"/>
  <c r="P19" i="3"/>
  <c r="P22" i="3"/>
  <c r="P21" i="3"/>
  <c r="P24" i="3"/>
  <c r="P20" i="3"/>
  <c r="P23" i="3"/>
  <c r="P25" i="3"/>
  <c r="P26" i="3"/>
  <c r="P7" i="3"/>
  <c r="P8" i="3"/>
  <c r="P9" i="3"/>
  <c r="P12" i="3"/>
  <c r="P11" i="3"/>
  <c r="P14" i="3"/>
  <c r="P10" i="3"/>
  <c r="P13" i="3"/>
  <c r="P15" i="3"/>
  <c r="P16" i="3"/>
  <c r="S2" i="3" a="1"/>
  <c r="S4" i="3"/>
  <c r="T1" i="3"/>
  <c r="S2" i="3"/>
  <c r="S1" i="3"/>
  <c r="T2" i="3"/>
  <c r="S3" i="3"/>
  <c r="T3" i="3"/>
  <c r="T4" i="3"/>
  <c r="S5" i="3"/>
  <c r="T5" i="3"/>
  <c r="S6" i="3"/>
  <c r="T6" i="3"/>
  <c r="K2" i="3" a="1"/>
  <c r="K2" i="3"/>
  <c r="L5" i="3"/>
  <c r="L17" i="3"/>
  <c r="K3" i="3"/>
  <c r="L18" i="3"/>
  <c r="L19" i="3"/>
  <c r="L22" i="3"/>
  <c r="L21" i="3"/>
  <c r="L24" i="3"/>
  <c r="L20" i="3"/>
  <c r="L23" i="3"/>
  <c r="L25" i="3"/>
  <c r="L26" i="3"/>
  <c r="L7" i="3"/>
  <c r="L8" i="3"/>
  <c r="L9" i="3"/>
  <c r="L12" i="3"/>
  <c r="L11" i="3"/>
  <c r="L14" i="3"/>
  <c r="L10" i="3"/>
  <c r="L13" i="3"/>
  <c r="L15" i="3"/>
  <c r="L16" i="3"/>
  <c r="O4" i="3"/>
  <c r="P1" i="3"/>
  <c r="O1" i="3"/>
  <c r="P2" i="3"/>
  <c r="P3" i="3"/>
  <c r="P4" i="3"/>
  <c r="O5" i="3"/>
  <c r="O6" i="3"/>
  <c r="P6" i="3"/>
  <c r="G2" i="3" a="1"/>
  <c r="G2" i="3"/>
  <c r="H5" i="3"/>
  <c r="H17" i="3"/>
  <c r="G3" i="3"/>
  <c r="H18" i="3"/>
  <c r="H19" i="3"/>
  <c r="H22" i="3"/>
  <c r="H21" i="3"/>
  <c r="H24" i="3"/>
  <c r="H20" i="3"/>
  <c r="H23" i="3"/>
  <c r="H25" i="3"/>
  <c r="H26" i="3"/>
  <c r="H7" i="3"/>
  <c r="H8" i="3"/>
  <c r="H9" i="3"/>
  <c r="H12" i="3"/>
  <c r="H11" i="3"/>
  <c r="H14" i="3"/>
  <c r="H10" i="3"/>
  <c r="H13" i="3"/>
  <c r="H15" i="3"/>
  <c r="H16" i="3"/>
  <c r="K4" i="3"/>
  <c r="L1" i="3"/>
  <c r="K1" i="3"/>
  <c r="L2" i="3"/>
  <c r="L3" i="3"/>
  <c r="L4" i="3"/>
  <c r="K5" i="3"/>
  <c r="K6" i="3"/>
  <c r="L6" i="3"/>
  <c r="G4" i="3"/>
  <c r="H1" i="3"/>
  <c r="G1" i="3"/>
  <c r="H2" i="3"/>
  <c r="H3" i="3"/>
  <c r="H4" i="3"/>
  <c r="G5" i="3"/>
  <c r="G6" i="3"/>
  <c r="H6" i="3"/>
</calcChain>
</file>

<file path=xl/sharedStrings.xml><?xml version="1.0" encoding="utf-8"?>
<sst xmlns="http://schemas.openxmlformats.org/spreadsheetml/2006/main" count="548" uniqueCount="81">
  <si>
    <t>Data Source</t>
  </si>
  <si>
    <t>Company</t>
  </si>
  <si>
    <t>Model</t>
  </si>
  <si>
    <t>Technology</t>
  </si>
  <si>
    <t>YEAR</t>
  </si>
  <si>
    <t>Speed/layer thickness</t>
  </si>
  <si>
    <t>Speed/(layer thickness*cost)</t>
  </si>
  <si>
    <t>Speed * build volume/(layer thickness *cost)</t>
  </si>
  <si>
    <t>Speed * build volume/(layer thickness *machine size*cost)</t>
  </si>
  <si>
    <r>
      <t xml:space="preserve">Kruth, J. (1991). Material incress manufacturing by rapid prototyping techniques. </t>
    </r>
    <r>
      <rPr>
        <i/>
        <sz val="12"/>
        <color theme="1"/>
        <rFont val="Calibri"/>
        <family val="2"/>
        <scheme val="minor"/>
      </rPr>
      <t>CIRP Annals-Manufacturing Technology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. Retrieved from http://www.sciencedirect.com/science/article/pii/S0007850607611366</t>
    </r>
  </si>
  <si>
    <t>3D Systems</t>
  </si>
  <si>
    <t>SLA-500</t>
  </si>
  <si>
    <t>SLA</t>
  </si>
  <si>
    <t>SLA-250</t>
  </si>
  <si>
    <t>SLA-190</t>
  </si>
  <si>
    <t>Wohlers Report 1997</t>
  </si>
  <si>
    <t>SLA-350</t>
  </si>
  <si>
    <t>Wohlers Report 1998</t>
  </si>
  <si>
    <t>SLA-3500</t>
  </si>
  <si>
    <t>SLA-5000</t>
  </si>
  <si>
    <t>Wohlers report 1999</t>
  </si>
  <si>
    <t>SLA-7000</t>
  </si>
  <si>
    <t>ThermoJet</t>
  </si>
  <si>
    <t>Wohlers Report 2002</t>
  </si>
  <si>
    <t>Viper Si2</t>
  </si>
  <si>
    <t>Wohlers Report 2005</t>
  </si>
  <si>
    <t>Viper SLA</t>
  </si>
  <si>
    <t>Viper HA SLA (dual vat)</t>
  </si>
  <si>
    <t>Viper HA SLA (single vat)</t>
  </si>
  <si>
    <t>Wohlers Report 2007</t>
  </si>
  <si>
    <t>Viper Pro 750S</t>
  </si>
  <si>
    <t>Viper Pro 750D (dual)</t>
  </si>
  <si>
    <t>Viper Pro 1500XL</t>
  </si>
  <si>
    <t>Form Labs</t>
  </si>
  <si>
    <t>Form labs</t>
  </si>
  <si>
    <t>Wohlers Report 2008</t>
  </si>
  <si>
    <t>Invision XT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</si>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</sst>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90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2" borderId="1" xfId="2"/>
    <xf numFmtId="0" fontId="3" fillId="3" borderId="2" xfId="3"/>
    <xf numFmtId="164" fontId="2" fillId="2" borderId="1" xfId="2" applyNumberFormat="1"/>
    <xf numFmtId="2" fontId="3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4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90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" sqref="E1:I19"/>
    </sheetView>
  </sheetViews>
  <sheetFormatPr baseColWidth="10" defaultRowHeight="15" x14ac:dyDescent="0"/>
  <cols>
    <col min="8" max="8" width="37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>
        <v>1991</v>
      </c>
      <c r="F2">
        <v>25400</v>
      </c>
      <c r="G2">
        <v>3.7544793878712256E-2</v>
      </c>
      <c r="H2">
        <v>5910265.4093847591</v>
      </c>
      <c r="I2">
        <v>4.6048109460437853E-4</v>
      </c>
      <c r="K2">
        <v>3.7544793878712256E-2</v>
      </c>
    </row>
    <row r="3" spans="1:11">
      <c r="A3" t="s">
        <v>9</v>
      </c>
      <c r="B3" t="s">
        <v>10</v>
      </c>
      <c r="C3" t="s">
        <v>13</v>
      </c>
      <c r="D3" t="s">
        <v>12</v>
      </c>
      <c r="E3">
        <v>1991</v>
      </c>
      <c r="F3">
        <v>5030</v>
      </c>
      <c r="G3">
        <v>1.5472945432181372E-2</v>
      </c>
      <c r="K3">
        <v>1.5472945432181372E-2</v>
      </c>
    </row>
    <row r="4" spans="1:11">
      <c r="A4" t="s">
        <v>9</v>
      </c>
      <c r="B4" t="s">
        <v>10</v>
      </c>
      <c r="C4" t="s">
        <v>14</v>
      </c>
      <c r="D4" t="s">
        <v>12</v>
      </c>
      <c r="E4">
        <v>1991</v>
      </c>
      <c r="G4">
        <v>3.0131525315300552E-2</v>
      </c>
      <c r="K4">
        <v>3.0131525315300552E-2</v>
      </c>
    </row>
    <row r="5" spans="1:11">
      <c r="A5" t="s">
        <v>15</v>
      </c>
      <c r="B5" t="s">
        <v>10</v>
      </c>
      <c r="C5" t="s">
        <v>13</v>
      </c>
      <c r="D5" t="s">
        <v>12</v>
      </c>
      <c r="E5">
        <v>1996</v>
      </c>
    </row>
    <row r="6" spans="1:11">
      <c r="A6" t="s">
        <v>15</v>
      </c>
      <c r="B6" t="s">
        <v>10</v>
      </c>
      <c r="C6" t="s">
        <v>16</v>
      </c>
      <c r="D6" t="s">
        <v>12</v>
      </c>
      <c r="E6">
        <v>1996</v>
      </c>
    </row>
    <row r="7" spans="1:11">
      <c r="A7" t="s">
        <v>15</v>
      </c>
      <c r="B7" t="s">
        <v>10</v>
      </c>
      <c r="C7" t="s">
        <v>11</v>
      </c>
      <c r="D7" t="s">
        <v>12</v>
      </c>
      <c r="E7">
        <v>1996</v>
      </c>
    </row>
    <row r="8" spans="1:11">
      <c r="A8" t="s">
        <v>17</v>
      </c>
      <c r="B8" t="s">
        <v>10</v>
      </c>
      <c r="C8" t="s">
        <v>13</v>
      </c>
      <c r="D8" t="s">
        <v>12</v>
      </c>
      <c r="E8">
        <v>1997</v>
      </c>
    </row>
    <row r="9" spans="1:11">
      <c r="A9" t="s">
        <v>17</v>
      </c>
      <c r="B9" t="s">
        <v>10</v>
      </c>
      <c r="C9" t="s">
        <v>18</v>
      </c>
      <c r="D9" t="s">
        <v>12</v>
      </c>
      <c r="E9">
        <v>1997</v>
      </c>
      <c r="F9">
        <v>200000</v>
      </c>
      <c r="G9">
        <v>0.35955931575835393</v>
      </c>
      <c r="H9">
        <v>17618406.472159341</v>
      </c>
      <c r="I9">
        <v>4.6140446393306521E-3</v>
      </c>
      <c r="K9">
        <v>0.35955931575835393</v>
      </c>
    </row>
    <row r="10" spans="1:11">
      <c r="A10" t="s">
        <v>17</v>
      </c>
      <c r="B10" t="s">
        <v>10</v>
      </c>
      <c r="C10" t="s">
        <v>19</v>
      </c>
      <c r="D10" t="s">
        <v>12</v>
      </c>
      <c r="E10">
        <v>1997</v>
      </c>
    </row>
    <row r="11" spans="1:11">
      <c r="A11" t="s">
        <v>20</v>
      </c>
      <c r="B11" t="s">
        <v>10</v>
      </c>
      <c r="C11" t="s">
        <v>21</v>
      </c>
      <c r="D11" t="s">
        <v>12</v>
      </c>
      <c r="E11">
        <v>1998</v>
      </c>
      <c r="F11">
        <v>100000</v>
      </c>
      <c r="G11">
        <v>8.7391615704103656E-2</v>
      </c>
      <c r="H11">
        <v>13108742.355615549</v>
      </c>
      <c r="I11">
        <v>2.9007135766453886E-3</v>
      </c>
      <c r="K11">
        <v>8.7391615704103656E-2</v>
      </c>
    </row>
    <row r="12" spans="1:11">
      <c r="A12" t="s">
        <v>20</v>
      </c>
      <c r="B12" t="s">
        <v>10</v>
      </c>
      <c r="C12" t="s">
        <v>22</v>
      </c>
      <c r="D12" t="s">
        <v>12</v>
      </c>
      <c r="E12">
        <v>1998</v>
      </c>
    </row>
    <row r="13" spans="1:11">
      <c r="A13" t="s">
        <v>23</v>
      </c>
      <c r="B13" t="s">
        <v>10</v>
      </c>
      <c r="C13" t="s">
        <v>24</v>
      </c>
      <c r="D13" t="s">
        <v>12</v>
      </c>
      <c r="E13">
        <v>2001</v>
      </c>
      <c r="F13">
        <v>200000</v>
      </c>
      <c r="G13">
        <v>0.83801103021474244</v>
      </c>
      <c r="H13">
        <v>13093922.34710535</v>
      </c>
      <c r="I13">
        <v>6.3833184224741284E-3</v>
      </c>
      <c r="K13">
        <v>0.83801103021474244</v>
      </c>
    </row>
    <row r="14" spans="1:11">
      <c r="A14" t="s">
        <v>25</v>
      </c>
      <c r="B14" t="s">
        <v>10</v>
      </c>
      <c r="C14" t="s">
        <v>26</v>
      </c>
      <c r="D14" t="s">
        <v>12</v>
      </c>
      <c r="E14">
        <v>2004</v>
      </c>
    </row>
    <row r="15" spans="1:11">
      <c r="A15" t="s">
        <v>25</v>
      </c>
      <c r="B15" t="s">
        <v>10</v>
      </c>
      <c r="C15" t="s">
        <v>27</v>
      </c>
      <c r="D15" t="s">
        <v>12</v>
      </c>
      <c r="E15">
        <v>2004</v>
      </c>
    </row>
    <row r="16" spans="1:11">
      <c r="A16" t="s">
        <v>25</v>
      </c>
      <c r="B16" t="s">
        <v>10</v>
      </c>
      <c r="C16" t="s">
        <v>28</v>
      </c>
      <c r="D16" t="s">
        <v>12</v>
      </c>
      <c r="E16">
        <v>2004</v>
      </c>
    </row>
    <row r="17" spans="1:11">
      <c r="A17" t="s">
        <v>29</v>
      </c>
      <c r="B17" t="s">
        <v>10</v>
      </c>
      <c r="C17" t="s">
        <v>30</v>
      </c>
      <c r="D17" t="s">
        <v>12</v>
      </c>
      <c r="E17">
        <v>2006</v>
      </c>
    </row>
    <row r="18" spans="1:11">
      <c r="A18" t="s">
        <v>29</v>
      </c>
      <c r="B18" t="s">
        <v>10</v>
      </c>
      <c r="C18" t="s">
        <v>31</v>
      </c>
      <c r="D18" t="s">
        <v>12</v>
      </c>
      <c r="E18">
        <v>2006</v>
      </c>
    </row>
    <row r="19" spans="1:11">
      <c r="A19" t="s">
        <v>29</v>
      </c>
      <c r="B19" t="s">
        <v>10</v>
      </c>
      <c r="C19" t="s">
        <v>32</v>
      </c>
      <c r="D19" t="s">
        <v>12</v>
      </c>
      <c r="E19">
        <v>2006</v>
      </c>
      <c r="F19">
        <v>2540000</v>
      </c>
      <c r="G19">
        <v>2.3156632741183714</v>
      </c>
      <c r="H19">
        <v>1302560591.6915839</v>
      </c>
      <c r="I19">
        <v>0.17595949751973949</v>
      </c>
      <c r="K19">
        <v>2.3156632741183714</v>
      </c>
    </row>
    <row r="20" spans="1:11">
      <c r="A20" t="s">
        <v>33</v>
      </c>
      <c r="B20" t="s">
        <v>34</v>
      </c>
      <c r="D20" t="s">
        <v>12</v>
      </c>
      <c r="E20">
        <v>2013</v>
      </c>
    </row>
    <row r="21" spans="1:11">
      <c r="A21" t="s">
        <v>35</v>
      </c>
      <c r="B21" t="s">
        <v>10</v>
      </c>
      <c r="C21" t="s">
        <v>36</v>
      </c>
      <c r="D21" t="s">
        <v>12</v>
      </c>
      <c r="E21">
        <v>2007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2" sqref="F12"/>
    </sheetView>
  </sheetViews>
  <sheetFormatPr baseColWidth="10" defaultRowHeight="15" x14ac:dyDescent="0"/>
  <sheetData>
    <row r="1" spans="1:5"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69</v>
      </c>
      <c r="B2" s="10">
        <f>PRMallall!G1</f>
        <v>0.3755516706202115</v>
      </c>
      <c r="C2" s="10">
        <f>PRMallND!G1</f>
        <v>0.37258138340811181</v>
      </c>
      <c r="D2" s="10">
        <f>PRM70all!G1</f>
        <v>0.3755516706202115</v>
      </c>
      <c r="E2" s="10">
        <f>PRM70ND!G1</f>
        <v>0.37258138340811181</v>
      </c>
    </row>
    <row r="3" spans="1:5">
      <c r="A3" t="s">
        <v>64</v>
      </c>
      <c r="B3">
        <f>PRMallall!B12</f>
        <v>5</v>
      </c>
      <c r="C3">
        <f>PRMallND!B11</f>
        <v>4</v>
      </c>
      <c r="D3">
        <f>PRM70all!B12</f>
        <v>5</v>
      </c>
      <c r="E3">
        <f>PRM70ND!B11</f>
        <v>4</v>
      </c>
    </row>
    <row r="4" spans="1:5">
      <c r="A4" t="s">
        <v>38</v>
      </c>
      <c r="B4" s="9">
        <f>PRMallall!H1</f>
        <v>0.91886462101769262</v>
      </c>
      <c r="C4" s="9">
        <f>PRMallND!H1</f>
        <v>0.93202746403441483</v>
      </c>
      <c r="D4" s="9">
        <f>PRM70all!H1</f>
        <v>0.91886462101769262</v>
      </c>
      <c r="E4" s="9">
        <f>PRM70ND!H1</f>
        <v>0.93202746403441483</v>
      </c>
    </row>
    <row r="5" spans="1:5">
      <c r="A5" t="s">
        <v>70</v>
      </c>
      <c r="B5" s="10">
        <f>PRMallall!H16</f>
        <v>0.14741109479133518</v>
      </c>
      <c r="C5" s="10">
        <f>PRMallND!H16</f>
        <v>0.22563137275090178</v>
      </c>
      <c r="D5" s="10">
        <f>PRM70all!H16</f>
        <v>0.14741109479133518</v>
      </c>
      <c r="E5" s="10">
        <f>PRM70ND!H16</f>
        <v>0.22563137275090178</v>
      </c>
    </row>
    <row r="6" spans="1:5">
      <c r="A6" t="s">
        <v>71</v>
      </c>
      <c r="B6" s="10">
        <f>PRMallall!H26</f>
        <v>5.3022178137043435E-2</v>
      </c>
      <c r="C6" s="10">
        <f>PRMallND!H26</f>
        <v>6.4857973896339155E-2</v>
      </c>
      <c r="D6" s="10">
        <f>PRM70all!H26</f>
        <v>5.3022178137043435E-2</v>
      </c>
      <c r="E6" s="10">
        <f>PRM70ND!H26</f>
        <v>6.4857973896339155E-2</v>
      </c>
    </row>
    <row r="7" spans="1:5">
      <c r="A7" t="s">
        <v>72</v>
      </c>
      <c r="B7" s="10">
        <f>SUM(B5:B6)/3</f>
        <v>6.6811090976126211E-2</v>
      </c>
      <c r="C7" s="10">
        <f>SUM(C5:C6)/3</f>
        <v>9.6829782215746965E-2</v>
      </c>
      <c r="D7" s="10">
        <f>SUM(D5:D6)/3</f>
        <v>6.6811090976126211E-2</v>
      </c>
      <c r="E7" s="10">
        <f>SUM(E5:E6)/3</f>
        <v>9.6829782215746965E-2</v>
      </c>
    </row>
    <row r="8" spans="1:5">
      <c r="A8" t="s">
        <v>73</v>
      </c>
      <c r="B8" s="11">
        <f>B7/B2</f>
        <v>0.17790119496949605</v>
      </c>
      <c r="C8" s="11">
        <f>C7/C2</f>
        <v>0.25988894380609245</v>
      </c>
      <c r="D8" s="11">
        <f>D7/D2</f>
        <v>0.17790119496949605</v>
      </c>
      <c r="E8" s="11">
        <f>E7/E2</f>
        <v>0.25988894380609245</v>
      </c>
    </row>
    <row r="9" spans="1:5">
      <c r="A9" t="s">
        <v>74</v>
      </c>
      <c r="B9" s="10">
        <f>PRMallall!B7</f>
        <v>0.37066919265152176</v>
      </c>
      <c r="C9" s="10">
        <f>PRMallND!B6</f>
        <v>0.36550134292295872</v>
      </c>
      <c r="D9" s="10">
        <f>PRM70all!B7</f>
        <v>0.37066919265152176</v>
      </c>
      <c r="E9" s="10">
        <f>PRM70ND!B6</f>
        <v>0.36550134292295872</v>
      </c>
    </row>
    <row r="10" spans="1:5">
      <c r="A10" t="s">
        <v>75</v>
      </c>
      <c r="B10" s="10">
        <f>PRMallall!B8</f>
        <v>6.3102165017839246E-2</v>
      </c>
      <c r="C10" s="10">
        <f>PRMallND!B7</f>
        <v>6.3909810655956301E-2</v>
      </c>
      <c r="D10" s="10">
        <f>PRM70all!B8</f>
        <v>6.3102165017839246E-2</v>
      </c>
      <c r="E10" s="10">
        <f>PRM70ND!B7</f>
        <v>6.3909810655956301E-2</v>
      </c>
    </row>
    <row r="11" spans="1:5">
      <c r="A11" t="s">
        <v>77</v>
      </c>
      <c r="B11" s="10">
        <f>PRMallall!B10</f>
        <v>0.43569349653794121</v>
      </c>
      <c r="C11" s="10">
        <f>PRMallND!B9</f>
        <v>0.41517625272544423</v>
      </c>
      <c r="D11" s="10">
        <f>PRM70all!B10</f>
        <v>0.43569349653794121</v>
      </c>
      <c r="E11" s="10">
        <f>PRM70ND!B9</f>
        <v>0.41517625272544423</v>
      </c>
    </row>
    <row r="12" spans="1:5">
      <c r="A12" t="s">
        <v>76</v>
      </c>
      <c r="B12" s="10">
        <f>PRMallall!B9</f>
        <v>0.26636353658256073</v>
      </c>
      <c r="C12" s="10">
        <f>PRMallND!B8</f>
        <v>0.27248406970200523</v>
      </c>
      <c r="D12" s="10">
        <f>PRM70all!B9</f>
        <v>0.26636353658256073</v>
      </c>
      <c r="E12" s="10">
        <f>PRM70ND!B8</f>
        <v>0.27248406970200523</v>
      </c>
    </row>
    <row r="13" spans="1:5">
      <c r="A13" t="s">
        <v>78</v>
      </c>
      <c r="B13">
        <f>PRMallall!E11</f>
        <v>15</v>
      </c>
      <c r="C13">
        <f>PRMallND!E10</f>
        <v>15</v>
      </c>
      <c r="D13">
        <f>PRM70all!E11</f>
        <v>15</v>
      </c>
      <c r="E13">
        <f>PRM70ND!E10</f>
        <v>15</v>
      </c>
    </row>
    <row r="14" spans="1:5">
      <c r="A14" t="s">
        <v>79</v>
      </c>
    </row>
    <row r="15" spans="1:5">
      <c r="A15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1" sqref="F1"/>
    </sheetView>
  </sheetViews>
  <sheetFormatPr baseColWidth="10" defaultRowHeight="15" x14ac:dyDescent="0"/>
  <sheetData>
    <row r="1" spans="1:24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8</v>
      </c>
      <c r="G1" s="2">
        <f>LN(G2)</f>
        <v>0.37258138340811181</v>
      </c>
      <c r="H1" s="3">
        <f>G4</f>
        <v>0.93202746403441483</v>
      </c>
      <c r="I1" s="1" t="s">
        <v>4</v>
      </c>
      <c r="J1" t="s">
        <v>8</v>
      </c>
      <c r="K1" s="4">
        <f>LN(K2)</f>
        <v>0.41517625272544423</v>
      </c>
      <c r="L1" s="5">
        <f>K4</f>
        <v>0.86316802700791673</v>
      </c>
      <c r="M1" s="1" t="s">
        <v>4</v>
      </c>
      <c r="N1" t="s">
        <v>8</v>
      </c>
      <c r="O1" s="4">
        <f>LN(O2)</f>
        <v>0.37731601207590199</v>
      </c>
      <c r="P1" s="5">
        <f>O4</f>
        <v>0.93550302518059569</v>
      </c>
      <c r="Q1" s="1" t="s">
        <v>4</v>
      </c>
      <c r="R1" t="s">
        <v>8</v>
      </c>
      <c r="S1" s="4">
        <f>LN(S2)</f>
        <v>0.39702903718848354</v>
      </c>
      <c r="T1" s="5">
        <f>S4</f>
        <v>0.99980114634288908</v>
      </c>
      <c r="U1" s="1" t="s">
        <v>4</v>
      </c>
      <c r="V1" t="s">
        <v>8</v>
      </c>
      <c r="W1" s="4">
        <f>LN(W2)</f>
        <v>0.27248406970200523</v>
      </c>
      <c r="X1" s="5">
        <f>W4</f>
        <v>0.91537089326617749</v>
      </c>
    </row>
    <row r="2" spans="1:24" ht="16" thickTop="1">
      <c r="B2">
        <v>0.41517625272544423</v>
      </c>
      <c r="C2" s="6">
        <v>0.86316802700791673</v>
      </c>
      <c r="D2">
        <v>6.3082334350163718</v>
      </c>
      <c r="E2">
        <v>1991</v>
      </c>
      <c r="F2">
        <v>4.6048109460437853E-4</v>
      </c>
      <c r="G2">
        <f t="array" ref="G2:H6">LOGEST(F2:F5,E2:E5,TRUE, TRUE)</f>
        <v>1.45147660044907</v>
      </c>
      <c r="H2">
        <v>0</v>
      </c>
      <c r="I2">
        <v>1997</v>
      </c>
      <c r="J2">
        <v>4.6140446393306521E-3</v>
      </c>
      <c r="K2">
        <f t="array" ref="K2:L6">LOGEST(J2:J4,I2:I4,TRUE, TRUE)</f>
        <v>1.5146376761857914</v>
      </c>
      <c r="L2">
        <v>0</v>
      </c>
      <c r="M2">
        <v>1991</v>
      </c>
      <c r="N2">
        <v>4.6048109460437853E-4</v>
      </c>
      <c r="O2">
        <f t="array" ref="O2:P6">LOGEST(N2:N4,M2:M4,TRUE, TRUE)</f>
        <v>1.4583650975419753</v>
      </c>
      <c r="P2">
        <v>0</v>
      </c>
      <c r="Q2">
        <v>1991</v>
      </c>
      <c r="R2">
        <v>4.6048109460437853E-4</v>
      </c>
      <c r="S2">
        <f t="array" ref="S2:T6">LOGEST(R2:R4,Q2:Q4,TRUE, TRUE)</f>
        <v>1.487399119312834</v>
      </c>
      <c r="T2">
        <v>0</v>
      </c>
      <c r="U2">
        <v>1991</v>
      </c>
      <c r="V2">
        <v>4.6048109460437853E-4</v>
      </c>
      <c r="W2">
        <f t="array" ref="W2:X6">LOGEST(V2:V4,U2:U4,TRUE, TRUE)</f>
        <v>1.3132225387194807</v>
      </c>
      <c r="X2">
        <v>1.3636350258575822E-239</v>
      </c>
    </row>
    <row r="3" spans="1:24">
      <c r="B3">
        <v>0.37731601207590199</v>
      </c>
      <c r="C3" s="6">
        <v>0.93550302518059569</v>
      </c>
      <c r="D3">
        <v>14.504603166273515</v>
      </c>
      <c r="E3">
        <v>1997</v>
      </c>
      <c r="F3">
        <v>4.6140446393306521E-3</v>
      </c>
      <c r="G3">
        <v>7.1147318222488459E-2</v>
      </c>
      <c r="H3">
        <v>142.20623957189841</v>
      </c>
      <c r="I3">
        <v>2001</v>
      </c>
      <c r="J3">
        <v>6.3833184224741284E-3</v>
      </c>
      <c r="K3">
        <v>0.16530219739772187</v>
      </c>
      <c r="L3">
        <v>330.82535754240212</v>
      </c>
      <c r="M3">
        <v>2001</v>
      </c>
      <c r="N3">
        <v>6.3833184224741284E-3</v>
      </c>
      <c r="O3">
        <v>9.9072314725173721E-2</v>
      </c>
      <c r="P3">
        <v>198.07954476242176</v>
      </c>
      <c r="Q3">
        <v>1997</v>
      </c>
      <c r="R3">
        <v>4.6140446393306521E-3</v>
      </c>
      <c r="S3">
        <v>5.5992807874071428E-3</v>
      </c>
      <c r="T3">
        <v>11.187416259526653</v>
      </c>
      <c r="U3">
        <v>1997</v>
      </c>
      <c r="V3">
        <v>4.6140446393306521E-3</v>
      </c>
      <c r="W3">
        <v>8.2851895013128257E-2</v>
      </c>
      <c r="X3">
        <v>165.40035020579569</v>
      </c>
    </row>
    <row r="4" spans="1:24" ht="16" thickBot="1">
      <c r="B4">
        <v>0.39702903718848354</v>
      </c>
      <c r="C4" s="6">
        <v>0.99980114634288908</v>
      </c>
      <c r="D4">
        <v>5027.8237819160959</v>
      </c>
      <c r="E4">
        <v>2001</v>
      </c>
      <c r="F4">
        <v>6.3833184224741284E-3</v>
      </c>
      <c r="G4">
        <v>0.93202746403441483</v>
      </c>
      <c r="H4">
        <v>0.78181159015323753</v>
      </c>
      <c r="I4">
        <v>2006</v>
      </c>
      <c r="J4">
        <v>0.17595949751973949</v>
      </c>
      <c r="K4">
        <v>0.86316802700791673</v>
      </c>
      <c r="L4">
        <v>1.0541390813788725</v>
      </c>
      <c r="M4">
        <v>2006</v>
      </c>
      <c r="N4">
        <v>0.17595949751973949</v>
      </c>
      <c r="O4">
        <v>0.93550302518059569</v>
      </c>
      <c r="P4">
        <v>1.0701033035415093</v>
      </c>
      <c r="Q4">
        <v>2006</v>
      </c>
      <c r="R4">
        <v>0.17595949751973949</v>
      </c>
      <c r="S4">
        <v>0.99980114634288908</v>
      </c>
      <c r="T4">
        <v>5.9783959122241548E-2</v>
      </c>
      <c r="U4">
        <v>2001</v>
      </c>
      <c r="V4">
        <v>6.3833184224741284E-3</v>
      </c>
      <c r="W4">
        <v>0.91537089326617749</v>
      </c>
      <c r="X4">
        <v>0.58974411092283541</v>
      </c>
    </row>
    <row r="5" spans="1:24" ht="17" thickTop="1" thickBot="1">
      <c r="B5">
        <v>0.27248406970200523</v>
      </c>
      <c r="C5" s="6">
        <v>0.91537089326617749</v>
      </c>
      <c r="D5">
        <v>10.816265568597158</v>
      </c>
      <c r="E5">
        <v>2006</v>
      </c>
      <c r="F5">
        <v>0.17595949751973949</v>
      </c>
      <c r="G5">
        <v>27.42364841312687</v>
      </c>
      <c r="H5">
        <v>2</v>
      </c>
      <c r="K5" s="3">
        <v>6.3082334350163718</v>
      </c>
      <c r="L5">
        <v>1</v>
      </c>
      <c r="O5" s="3">
        <v>14.504603166273515</v>
      </c>
      <c r="P5">
        <v>1</v>
      </c>
      <c r="S5" s="3">
        <v>5027.8237819160959</v>
      </c>
      <c r="T5">
        <v>1</v>
      </c>
      <c r="W5" s="3">
        <v>10.816265568597158</v>
      </c>
      <c r="X5">
        <v>1</v>
      </c>
    </row>
    <row r="6" spans="1:24" ht="16" thickTop="1">
      <c r="A6" t="s">
        <v>59</v>
      </c>
      <c r="B6" s="1">
        <f>AVERAGE(B2:B5)</f>
        <v>0.36550134292295872</v>
      </c>
      <c r="C6" s="1">
        <f>AVERAGE(C2:C5)</f>
        <v>0.92846077294939477</v>
      </c>
      <c r="D6" s="1">
        <f>AVERAGE(D2:D5)</f>
        <v>1264.8632210214957</v>
      </c>
      <c r="E6" s="1">
        <f>AVERAGE(E2:E5)</f>
        <v>1998.75</v>
      </c>
      <c r="F6" s="1">
        <f>AVERAGE(F2:F5)</f>
        <v>4.6854335419037163E-2</v>
      </c>
      <c r="G6">
        <v>16.762139136923015</v>
      </c>
      <c r="H6">
        <v>1.2224587249958678</v>
      </c>
      <c r="K6">
        <v>7.0097670469704383</v>
      </c>
      <c r="L6">
        <v>1.1112092028902931</v>
      </c>
      <c r="O6">
        <v>16.609526846367249</v>
      </c>
      <c r="P6">
        <v>1.1451210802504517</v>
      </c>
      <c r="S6">
        <v>17.970054426272824</v>
      </c>
      <c r="T6">
        <v>3.5741217683298485E-3</v>
      </c>
      <c r="W6">
        <v>3.7618767908959372</v>
      </c>
      <c r="X6">
        <v>0.3477981163681656</v>
      </c>
    </row>
    <row r="7" spans="1:24">
      <c r="A7" t="s">
        <v>60</v>
      </c>
      <c r="B7" s="1">
        <f>STDEV(B2:B5)</f>
        <v>6.3909810655956301E-2</v>
      </c>
      <c r="C7" s="1">
        <f>STDEV(C2:C5)</f>
        <v>5.6490500130879077E-2</v>
      </c>
      <c r="D7" s="1">
        <f>STDEV(D2:D5)</f>
        <v>2508.6426130049235</v>
      </c>
      <c r="E7" s="1">
        <f>STDEV(E2:E5)</f>
        <v>6.3442887702247601</v>
      </c>
      <c r="F7" s="1">
        <f>STDEV(F2:F5)</f>
        <v>8.6105899879190567E-2</v>
      </c>
      <c r="G7" t="s">
        <v>40</v>
      </c>
      <c r="H7">
        <f>TINV(0.0455,H5)</f>
        <v>4.5265507600819905</v>
      </c>
      <c r="K7" t="s">
        <v>40</v>
      </c>
      <c r="L7">
        <f>TINV(0.0455,L5)</f>
        <v>13.96781148750258</v>
      </c>
      <c r="O7" t="s">
        <v>40</v>
      </c>
      <c r="P7">
        <f>TINV(0.0455,P5)</f>
        <v>13.96781148750258</v>
      </c>
      <c r="S7" t="s">
        <v>40</v>
      </c>
      <c r="T7">
        <f>TINV(0.0455,T5)</f>
        <v>13.96781148750258</v>
      </c>
    </row>
    <row r="8" spans="1:24">
      <c r="A8" t="s">
        <v>61</v>
      </c>
      <c r="B8" s="1">
        <f>MIN(B2:B5)</f>
        <v>0.27248406970200523</v>
      </c>
      <c r="C8" s="1">
        <f>MIN(C2:C5)</f>
        <v>0.86316802700791673</v>
      </c>
      <c r="D8" s="1">
        <f>MIN(D2:D5)</f>
        <v>6.3082334350163718</v>
      </c>
      <c r="E8" s="1">
        <f>MIN(E2:E5)</f>
        <v>1991</v>
      </c>
      <c r="F8" s="1">
        <f>MIN(F2:F5)</f>
        <v>4.6048109460437853E-4</v>
      </c>
      <c r="G8" t="s">
        <v>41</v>
      </c>
      <c r="H8">
        <f>H7*G3</f>
        <v>0.32205194737780041</v>
      </c>
      <c r="K8" t="s">
        <v>41</v>
      </c>
      <c r="L8">
        <f>L7*K3</f>
        <v>2.3089099317213186</v>
      </c>
      <c r="O8" t="s">
        <v>41</v>
      </c>
      <c r="P8">
        <f>P7*O3</f>
        <v>1.3838234157117526</v>
      </c>
      <c r="S8" t="s">
        <v>41</v>
      </c>
      <c r="T8">
        <f>T7*S3</f>
        <v>7.820969850409798E-2</v>
      </c>
    </row>
    <row r="9" spans="1:24">
      <c r="A9" t="s">
        <v>62</v>
      </c>
      <c r="B9" s="1">
        <f>MAX(B2:B5)</f>
        <v>0.41517625272544423</v>
      </c>
      <c r="C9" s="1">
        <f>MAX(C2:C5)</f>
        <v>0.99980114634288908</v>
      </c>
      <c r="D9" s="1">
        <f>MAX(D2:D5)</f>
        <v>5027.8237819160959</v>
      </c>
      <c r="E9" s="1">
        <f>MAX(E2:E5)</f>
        <v>2006</v>
      </c>
      <c r="F9" s="1">
        <f>MAX(F2:F5)</f>
        <v>0.17595949751973949</v>
      </c>
      <c r="G9" t="s">
        <v>42</v>
      </c>
      <c r="H9">
        <f>G2+H8</f>
        <v>1.7735285478268703</v>
      </c>
      <c r="K9" t="s">
        <v>42</v>
      </c>
      <c r="L9">
        <f>K2+L8</f>
        <v>3.82354760790711</v>
      </c>
      <c r="O9" t="s">
        <v>42</v>
      </c>
      <c r="P9">
        <f>O2+P8</f>
        <v>2.8421885132537277</v>
      </c>
      <c r="S9" t="s">
        <v>42</v>
      </c>
      <c r="T9">
        <f>S2+T8</f>
        <v>1.5656088178169321</v>
      </c>
    </row>
    <row r="10" spans="1:24">
      <c r="A10" t="s">
        <v>63</v>
      </c>
      <c r="B10" s="1">
        <f>ABS(B9-B8)</f>
        <v>0.142692183023439</v>
      </c>
      <c r="C10" s="1">
        <f>ABS(C9-C8)</f>
        <v>0.13663311933497235</v>
      </c>
      <c r="D10" s="1">
        <f>ABS(D9-D8)</f>
        <v>5021.5155484810793</v>
      </c>
      <c r="E10" s="1">
        <f>ABS(E9-E8)</f>
        <v>15</v>
      </c>
      <c r="F10" s="1">
        <f>ABS(F9-F8)</f>
        <v>0.17549901642513513</v>
      </c>
      <c r="G10" t="s">
        <v>43</v>
      </c>
      <c r="H10">
        <f>G2-H8</f>
        <v>1.1294246530712697</v>
      </c>
      <c r="K10" t="s">
        <v>43</v>
      </c>
      <c r="L10">
        <f>K2-L8</f>
        <v>-0.79427225553552727</v>
      </c>
      <c r="O10" t="s">
        <v>43</v>
      </c>
      <c r="P10">
        <f>O2-P8</f>
        <v>7.4541681830222695E-2</v>
      </c>
      <c r="S10" t="s">
        <v>43</v>
      </c>
      <c r="T10">
        <f>S2-T8</f>
        <v>1.4091894208087359</v>
      </c>
    </row>
    <row r="11" spans="1:24">
      <c r="A11" t="s">
        <v>64</v>
      </c>
      <c r="B11" s="1">
        <f>COUNT(B2:B5)</f>
        <v>4</v>
      </c>
      <c r="G11" t="s">
        <v>44</v>
      </c>
      <c r="H11" s="7">
        <f>LN(G2)</f>
        <v>0.37258138340811181</v>
      </c>
      <c r="K11" t="s">
        <v>44</v>
      </c>
      <c r="L11" s="7">
        <f>LN(K2)</f>
        <v>0.41517625272544423</v>
      </c>
      <c r="O11" t="s">
        <v>44</v>
      </c>
      <c r="P11" s="7">
        <f>LN(O2)</f>
        <v>0.37731601207590199</v>
      </c>
      <c r="S11" t="s">
        <v>44</v>
      </c>
      <c r="T11" s="7">
        <f>LN(S2)</f>
        <v>0.39702903718848354</v>
      </c>
    </row>
    <row r="12" spans="1:24">
      <c r="G12" t="s">
        <v>45</v>
      </c>
      <c r="H12" s="7">
        <f>LN(H9)</f>
        <v>0.57297109198773188</v>
      </c>
      <c r="K12" t="s">
        <v>45</v>
      </c>
      <c r="L12" s="7">
        <f>LN(L9)</f>
        <v>1.3411786848191873</v>
      </c>
      <c r="O12" t="s">
        <v>45</v>
      </c>
      <c r="P12" s="7">
        <f>LN(P9)</f>
        <v>1.0445743586692262</v>
      </c>
      <c r="S12" t="s">
        <v>45</v>
      </c>
      <c r="T12" s="7">
        <f>LN(T9)</f>
        <v>0.44827476931236365</v>
      </c>
    </row>
    <row r="13" spans="1:24">
      <c r="G13" t="s">
        <v>46</v>
      </c>
      <c r="H13" s="7">
        <f>LN(H10)</f>
        <v>0.12170834648592833</v>
      </c>
      <c r="K13" t="s">
        <v>46</v>
      </c>
      <c r="L13" s="7" t="e">
        <f>LN(L10)</f>
        <v>#NUM!</v>
      </c>
      <c r="O13" t="s">
        <v>46</v>
      </c>
      <c r="P13" s="7">
        <f>LN(P10)</f>
        <v>-2.5963968223974914</v>
      </c>
      <c r="S13" t="s">
        <v>46</v>
      </c>
      <c r="T13" s="7">
        <f>LN(T10)</f>
        <v>0.34301466022481597</v>
      </c>
    </row>
    <row r="14" spans="1:24">
      <c r="G14" t="s">
        <v>47</v>
      </c>
      <c r="H14" s="7">
        <f>H12-H11</f>
        <v>0.20038970857962007</v>
      </c>
      <c r="K14" t="s">
        <v>47</v>
      </c>
      <c r="L14" s="7">
        <f>L12-L11</f>
        <v>0.92600243209374311</v>
      </c>
      <c r="O14" t="s">
        <v>47</v>
      </c>
      <c r="P14" s="7">
        <f>P12-P11</f>
        <v>0.66725834659332417</v>
      </c>
      <c r="S14" t="s">
        <v>47</v>
      </c>
      <c r="T14" s="7">
        <f>T12-T11</f>
        <v>5.1245732123880117E-2</v>
      </c>
    </row>
    <row r="15" spans="1:24">
      <c r="G15" t="s">
        <v>48</v>
      </c>
      <c r="H15" s="7">
        <f>H11-H13</f>
        <v>0.25087303692218349</v>
      </c>
      <c r="K15" t="s">
        <v>48</v>
      </c>
      <c r="L15" s="7" t="e">
        <f>L11-L13</f>
        <v>#NUM!</v>
      </c>
      <c r="O15" t="s">
        <v>48</v>
      </c>
      <c r="P15" s="7">
        <f>P11-P13</f>
        <v>2.9737128344733934</v>
      </c>
      <c r="S15" t="s">
        <v>48</v>
      </c>
      <c r="T15" s="7">
        <f>T11-T13</f>
        <v>5.4014376963667565E-2</v>
      </c>
    </row>
    <row r="16" spans="1:24">
      <c r="G16" t="s">
        <v>49</v>
      </c>
      <c r="H16" s="8">
        <f>AVERAGE(H14:H15)</f>
        <v>0.22563137275090178</v>
      </c>
      <c r="K16" t="s">
        <v>49</v>
      </c>
      <c r="L16" s="8" t="e">
        <f>AVERAGE(L14:L15)</f>
        <v>#NUM!</v>
      </c>
      <c r="O16" t="s">
        <v>49</v>
      </c>
      <c r="P16" s="8">
        <f>AVERAGE(P14:P15)</f>
        <v>1.8204855905333588</v>
      </c>
      <c r="S16" t="s">
        <v>49</v>
      </c>
      <c r="T16" s="8">
        <f>AVERAGE(T14:T15)</f>
        <v>5.2630054543773841E-2</v>
      </c>
    </row>
    <row r="17" spans="7:20">
      <c r="G17" t="s">
        <v>50</v>
      </c>
      <c r="H17">
        <f>TINV(0.3173,H5)</f>
        <v>1.3213154624456929</v>
      </c>
      <c r="K17" t="s">
        <v>50</v>
      </c>
      <c r="L17">
        <f>TINV(0.3173,L5)</f>
        <v>1.8374094294905463</v>
      </c>
      <c r="O17" t="s">
        <v>50</v>
      </c>
      <c r="P17">
        <f>TINV(0.3173,P5)</f>
        <v>1.8374094294905463</v>
      </c>
      <c r="S17" t="s">
        <v>50</v>
      </c>
      <c r="T17">
        <f>TINV(0.3173,T5)</f>
        <v>1.8374094294905463</v>
      </c>
    </row>
    <row r="18" spans="7:20">
      <c r="G18" t="s">
        <v>51</v>
      </c>
      <c r="H18">
        <f>H17*G3</f>
        <v>9.4008051678918209E-2</v>
      </c>
      <c r="K18" t="s">
        <v>51</v>
      </c>
      <c r="L18">
        <f>L17*K3</f>
        <v>0.30372781621408179</v>
      </c>
      <c r="O18" t="s">
        <v>51</v>
      </c>
      <c r="P18">
        <f>P17*O3</f>
        <v>0.18203640527748929</v>
      </c>
      <c r="S18" t="s">
        <v>51</v>
      </c>
      <c r="T18">
        <f>T17*S3</f>
        <v>1.0288171317147135E-2</v>
      </c>
    </row>
    <row r="19" spans="7:20">
      <c r="G19" t="s">
        <v>52</v>
      </c>
      <c r="H19">
        <f>G2+H18</f>
        <v>1.5454846521279881</v>
      </c>
      <c r="K19" t="s">
        <v>52</v>
      </c>
      <c r="L19">
        <f>K2+L18</f>
        <v>1.8183654923998731</v>
      </c>
      <c r="O19" t="s">
        <v>52</v>
      </c>
      <c r="P19">
        <f>O2+P18</f>
        <v>1.6404015028194645</v>
      </c>
      <c r="S19" t="s">
        <v>52</v>
      </c>
      <c r="T19">
        <f>S2+T18</f>
        <v>1.4976872906299812</v>
      </c>
    </row>
    <row r="20" spans="7:20">
      <c r="G20" t="s">
        <v>53</v>
      </c>
      <c r="H20">
        <f>G2-H18</f>
        <v>1.3574685487701519</v>
      </c>
      <c r="K20" t="s">
        <v>53</v>
      </c>
      <c r="L20">
        <f>K2-L18</f>
        <v>1.2109098599717096</v>
      </c>
      <c r="O20" t="s">
        <v>53</v>
      </c>
      <c r="P20">
        <f>O2-P18</f>
        <v>1.2763286922644861</v>
      </c>
      <c r="S20" t="s">
        <v>53</v>
      </c>
      <c r="T20">
        <f>S2-T18</f>
        <v>1.4771109479956868</v>
      </c>
    </row>
    <row r="21" spans="7:20">
      <c r="G21" t="s">
        <v>44</v>
      </c>
      <c r="H21" s="7">
        <f>LN(G2)</f>
        <v>0.37258138340811181</v>
      </c>
      <c r="K21" t="s">
        <v>44</v>
      </c>
      <c r="L21" s="7">
        <f>LN(K2)</f>
        <v>0.41517625272544423</v>
      </c>
      <c r="O21" t="s">
        <v>44</v>
      </c>
      <c r="P21" s="7">
        <f>LN(O2)</f>
        <v>0.37731601207590199</v>
      </c>
      <c r="S21" t="s">
        <v>44</v>
      </c>
      <c r="T21" s="7">
        <f>LN(S2)</f>
        <v>0.39702903718848354</v>
      </c>
    </row>
    <row r="22" spans="7:20">
      <c r="G22" t="s">
        <v>54</v>
      </c>
      <c r="H22" s="7">
        <f>LN(H19)</f>
        <v>0.43533755185679562</v>
      </c>
      <c r="K22" t="s">
        <v>54</v>
      </c>
      <c r="L22" s="7">
        <f>LN(L19)</f>
        <v>0.59793801647329126</v>
      </c>
      <c r="O22" t="s">
        <v>54</v>
      </c>
      <c r="P22" s="7">
        <f>LN(P19)</f>
        <v>0.49494103066523321</v>
      </c>
      <c r="S22" t="s">
        <v>54</v>
      </c>
      <c r="T22" s="7">
        <f>LN(T19)</f>
        <v>0.40392211205510947</v>
      </c>
    </row>
    <row r="23" spans="7:20">
      <c r="G23" t="s">
        <v>55</v>
      </c>
      <c r="H23" s="7">
        <f>LN(H20)</f>
        <v>0.30562160406411731</v>
      </c>
      <c r="K23" t="s">
        <v>55</v>
      </c>
      <c r="L23" s="7">
        <f>LN(L20)</f>
        <v>0.19137202742544307</v>
      </c>
      <c r="O23" t="s">
        <v>55</v>
      </c>
      <c r="P23" s="7">
        <f>LN(P20)</f>
        <v>0.24398774756905459</v>
      </c>
      <c r="S23" t="s">
        <v>55</v>
      </c>
      <c r="T23" s="7">
        <f>LN(T20)</f>
        <v>0.3900881178544886</v>
      </c>
    </row>
    <row r="24" spans="7:20">
      <c r="G24" t="s">
        <v>56</v>
      </c>
      <c r="H24" s="7">
        <f>H22-H21</f>
        <v>6.2756168448683813E-2</v>
      </c>
      <c r="K24" t="s">
        <v>56</v>
      </c>
      <c r="L24" s="7">
        <f>L22-L21</f>
        <v>0.18276176374784703</v>
      </c>
      <c r="O24" t="s">
        <v>56</v>
      </c>
      <c r="P24" s="7">
        <f>P22-P21</f>
        <v>0.11762501858933122</v>
      </c>
      <c r="S24" t="s">
        <v>56</v>
      </c>
      <c r="T24" s="7">
        <f>T22-T21</f>
        <v>6.8930748666259367E-3</v>
      </c>
    </row>
    <row r="25" spans="7:20">
      <c r="G25" t="s">
        <v>57</v>
      </c>
      <c r="H25" s="7">
        <f>H21-H23</f>
        <v>6.6959779343994497E-2</v>
      </c>
      <c r="K25" t="s">
        <v>57</v>
      </c>
      <c r="L25" s="7">
        <f>L21-L23</f>
        <v>0.22380422530000116</v>
      </c>
      <c r="O25" t="s">
        <v>57</v>
      </c>
      <c r="P25" s="7">
        <f>P21-P23</f>
        <v>0.1333282645068474</v>
      </c>
      <c r="S25" t="s">
        <v>57</v>
      </c>
      <c r="T25" s="7">
        <f>T21-T23</f>
        <v>6.9409193339949327E-3</v>
      </c>
    </row>
    <row r="26" spans="7:20">
      <c r="G26" t="s">
        <v>58</v>
      </c>
      <c r="H26" s="8">
        <f>AVERAGE(H24:H25)</f>
        <v>6.4857973896339155E-2</v>
      </c>
      <c r="K26" t="s">
        <v>58</v>
      </c>
      <c r="L26" s="8">
        <f>AVERAGE(L24:L25)</f>
        <v>0.20328299452392409</v>
      </c>
      <c r="O26" t="s">
        <v>58</v>
      </c>
      <c r="P26" s="8">
        <f>AVERAGE(P24:P25)</f>
        <v>0.1254766415480893</v>
      </c>
      <c r="S26" t="s">
        <v>58</v>
      </c>
      <c r="T26" s="8">
        <f>AVERAGE(T24:T25)</f>
        <v>6.9169971003104347E-3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1" sqref="F1"/>
    </sheetView>
  </sheetViews>
  <sheetFormatPr baseColWidth="10" defaultRowHeight="15" x14ac:dyDescent="0"/>
  <sheetData>
    <row r="1" spans="1:24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8</v>
      </c>
      <c r="G1" s="2">
        <f>LN(G2)</f>
        <v>0.37258138340811181</v>
      </c>
      <c r="H1" s="3">
        <f>G4</f>
        <v>0.93202746403441483</v>
      </c>
      <c r="I1" s="1" t="s">
        <v>4</v>
      </c>
      <c r="J1" t="s">
        <v>8</v>
      </c>
      <c r="K1" s="4">
        <f>LN(K2)</f>
        <v>0.41517625272544423</v>
      </c>
      <c r="L1" s="5">
        <f>K4</f>
        <v>0.86316802700791673</v>
      </c>
      <c r="M1" s="1" t="s">
        <v>4</v>
      </c>
      <c r="N1" t="s">
        <v>8</v>
      </c>
      <c r="O1" s="4">
        <f>LN(O2)</f>
        <v>0.37731601207590199</v>
      </c>
      <c r="P1" s="5">
        <f>O4</f>
        <v>0.93550302518059569</v>
      </c>
      <c r="Q1" s="1" t="s">
        <v>4</v>
      </c>
      <c r="R1" t="s">
        <v>8</v>
      </c>
      <c r="S1" s="4">
        <f>LN(S2)</f>
        <v>0.39702903718848354</v>
      </c>
      <c r="T1" s="5">
        <f>S4</f>
        <v>0.99980114634288908</v>
      </c>
      <c r="U1" s="1" t="s">
        <v>4</v>
      </c>
      <c r="V1" t="s">
        <v>8</v>
      </c>
      <c r="W1" s="4">
        <f>LN(W2)</f>
        <v>0.27248406970200523</v>
      </c>
      <c r="X1" s="5">
        <f>W4</f>
        <v>0.91537089326617749</v>
      </c>
    </row>
    <row r="2" spans="1:24" ht="16" thickTop="1">
      <c r="B2">
        <v>0.41517625272544423</v>
      </c>
      <c r="C2" s="6">
        <v>0.86316802700791673</v>
      </c>
      <c r="D2">
        <v>6.3082334350163718</v>
      </c>
      <c r="E2">
        <v>1991</v>
      </c>
      <c r="F2">
        <v>4.6048109460437853E-4</v>
      </c>
      <c r="G2">
        <f t="array" ref="G2:H6">LOGEST(F2:F5,E2:E5,TRUE, TRUE)</f>
        <v>1.45147660044907</v>
      </c>
      <c r="H2">
        <v>0</v>
      </c>
      <c r="I2">
        <v>1997</v>
      </c>
      <c r="J2">
        <v>4.6140446393306521E-3</v>
      </c>
      <c r="K2">
        <f t="array" ref="K2:L6">LOGEST(J2:J4,I2:I4,TRUE, TRUE)</f>
        <v>1.5146376761857914</v>
      </c>
      <c r="L2">
        <v>0</v>
      </c>
      <c r="M2">
        <v>1991</v>
      </c>
      <c r="N2">
        <v>4.6048109460437853E-4</v>
      </c>
      <c r="O2">
        <f t="array" ref="O2:P6">LOGEST(N2:N4,M2:M4,TRUE, TRUE)</f>
        <v>1.4583650975419753</v>
      </c>
      <c r="P2">
        <v>0</v>
      </c>
      <c r="Q2">
        <v>1991</v>
      </c>
      <c r="R2">
        <v>4.6048109460437853E-4</v>
      </c>
      <c r="S2">
        <f t="array" ref="S2:T6">LOGEST(R2:R4,Q2:Q4,TRUE, TRUE)</f>
        <v>1.487399119312834</v>
      </c>
      <c r="T2">
        <v>0</v>
      </c>
      <c r="U2">
        <v>1991</v>
      </c>
      <c r="V2">
        <v>4.6048109460437853E-4</v>
      </c>
      <c r="W2">
        <f t="array" ref="W2:X6">LOGEST(V2:V4,U2:U4,TRUE, TRUE)</f>
        <v>1.3132225387194807</v>
      </c>
      <c r="X2">
        <v>1.3636350258575822E-239</v>
      </c>
    </row>
    <row r="3" spans="1:24">
      <c r="B3">
        <v>0.37731601207590199</v>
      </c>
      <c r="C3" s="6">
        <v>0.93550302518059569</v>
      </c>
      <c r="D3">
        <v>14.504603166273515</v>
      </c>
      <c r="E3">
        <v>1997</v>
      </c>
      <c r="F3">
        <v>4.6140446393306521E-3</v>
      </c>
      <c r="G3">
        <v>7.1147318222488459E-2</v>
      </c>
      <c r="H3">
        <v>142.20623957189841</v>
      </c>
      <c r="I3">
        <v>2001</v>
      </c>
      <c r="J3">
        <v>6.3833184224741284E-3</v>
      </c>
      <c r="K3">
        <v>0.16530219739772187</v>
      </c>
      <c r="L3">
        <v>330.82535754240212</v>
      </c>
      <c r="M3">
        <v>2001</v>
      </c>
      <c r="N3">
        <v>6.3833184224741284E-3</v>
      </c>
      <c r="O3">
        <v>9.9072314725173721E-2</v>
      </c>
      <c r="P3">
        <v>198.07954476242176</v>
      </c>
      <c r="Q3">
        <v>1997</v>
      </c>
      <c r="R3">
        <v>4.6140446393306521E-3</v>
      </c>
      <c r="S3">
        <v>5.5992807874071428E-3</v>
      </c>
      <c r="T3">
        <v>11.187416259526653</v>
      </c>
      <c r="U3">
        <v>1997</v>
      </c>
      <c r="V3">
        <v>4.6140446393306521E-3</v>
      </c>
      <c r="W3">
        <v>8.2851895013128257E-2</v>
      </c>
      <c r="X3">
        <v>165.40035020579569</v>
      </c>
    </row>
    <row r="4" spans="1:24" ht="16" thickBot="1">
      <c r="B4">
        <v>0.39702903718848354</v>
      </c>
      <c r="C4" s="6">
        <v>0.99980114634288908</v>
      </c>
      <c r="D4">
        <v>5027.8237819160959</v>
      </c>
      <c r="E4">
        <v>2001</v>
      </c>
      <c r="F4">
        <v>6.3833184224741284E-3</v>
      </c>
      <c r="G4">
        <v>0.93202746403441483</v>
      </c>
      <c r="H4">
        <v>0.78181159015323753</v>
      </c>
      <c r="I4">
        <v>2006</v>
      </c>
      <c r="J4">
        <v>0.17595949751973949</v>
      </c>
      <c r="K4">
        <v>0.86316802700791673</v>
      </c>
      <c r="L4">
        <v>1.0541390813788725</v>
      </c>
      <c r="M4">
        <v>2006</v>
      </c>
      <c r="N4">
        <v>0.17595949751973949</v>
      </c>
      <c r="O4">
        <v>0.93550302518059569</v>
      </c>
      <c r="P4">
        <v>1.0701033035415093</v>
      </c>
      <c r="Q4">
        <v>2006</v>
      </c>
      <c r="R4">
        <v>0.17595949751973949</v>
      </c>
      <c r="S4">
        <v>0.99980114634288908</v>
      </c>
      <c r="T4">
        <v>5.9783959122241548E-2</v>
      </c>
      <c r="U4">
        <v>2001</v>
      </c>
      <c r="V4">
        <v>6.3833184224741284E-3</v>
      </c>
      <c r="W4">
        <v>0.91537089326617749</v>
      </c>
      <c r="X4">
        <v>0.58974411092283541</v>
      </c>
    </row>
    <row r="5" spans="1:24" ht="17" thickTop="1" thickBot="1">
      <c r="B5">
        <v>0.27248406970200523</v>
      </c>
      <c r="C5" s="6">
        <v>0.91537089326617749</v>
      </c>
      <c r="D5">
        <v>10.816265568597158</v>
      </c>
      <c r="E5">
        <v>2006</v>
      </c>
      <c r="F5">
        <v>0.17595949751973949</v>
      </c>
      <c r="G5">
        <v>27.42364841312687</v>
      </c>
      <c r="H5">
        <v>2</v>
      </c>
      <c r="K5" s="3">
        <v>6.3082334350163718</v>
      </c>
      <c r="L5">
        <v>1</v>
      </c>
      <c r="O5" s="3">
        <v>14.504603166273515</v>
      </c>
      <c r="P5">
        <v>1</v>
      </c>
      <c r="S5" s="3">
        <v>5027.8237819160959</v>
      </c>
      <c r="T5">
        <v>1</v>
      </c>
      <c r="W5" s="3">
        <v>10.816265568597158</v>
      </c>
      <c r="X5">
        <v>1</v>
      </c>
    </row>
    <row r="6" spans="1:24" ht="16" thickTop="1">
      <c r="A6" t="s">
        <v>59</v>
      </c>
      <c r="B6" s="1">
        <f>AVERAGE(B2:B5)</f>
        <v>0.36550134292295872</v>
      </c>
      <c r="C6" s="1">
        <f>AVERAGE(C2:C5)</f>
        <v>0.92846077294939477</v>
      </c>
      <c r="D6" s="1">
        <f>AVERAGE(D2:D5)</f>
        <v>1264.8632210214957</v>
      </c>
      <c r="E6" s="1">
        <f>AVERAGE(E2:E5)</f>
        <v>1998.75</v>
      </c>
      <c r="F6" s="1">
        <f>AVERAGE(F2:F5)</f>
        <v>4.6854335419037163E-2</v>
      </c>
      <c r="G6">
        <v>16.762139136923015</v>
      </c>
      <c r="H6">
        <v>1.2224587249958678</v>
      </c>
      <c r="K6">
        <v>7.0097670469704383</v>
      </c>
      <c r="L6">
        <v>1.1112092028902931</v>
      </c>
      <c r="O6">
        <v>16.609526846367249</v>
      </c>
      <c r="P6">
        <v>1.1451210802504517</v>
      </c>
      <c r="S6">
        <v>17.970054426272824</v>
      </c>
      <c r="T6">
        <v>3.5741217683298485E-3</v>
      </c>
      <c r="W6">
        <v>3.7618767908959372</v>
      </c>
      <c r="X6">
        <v>0.3477981163681656</v>
      </c>
    </row>
    <row r="7" spans="1:24">
      <c r="A7" t="s">
        <v>60</v>
      </c>
      <c r="B7" s="1">
        <f>STDEV(B2:B5)</f>
        <v>6.3909810655956301E-2</v>
      </c>
      <c r="C7" s="1">
        <f>STDEV(C2:C5)</f>
        <v>5.6490500130879077E-2</v>
      </c>
      <c r="D7" s="1">
        <f>STDEV(D2:D5)</f>
        <v>2508.6426130049235</v>
      </c>
      <c r="E7" s="1">
        <f>STDEV(E2:E5)</f>
        <v>6.3442887702247601</v>
      </c>
      <c r="F7" s="1">
        <f>STDEV(F2:F5)</f>
        <v>8.6105899879190567E-2</v>
      </c>
      <c r="G7" t="s">
        <v>40</v>
      </c>
      <c r="H7">
        <f>TINV(0.0455,H5)</f>
        <v>4.5265507600819905</v>
      </c>
      <c r="K7" t="s">
        <v>40</v>
      </c>
      <c r="L7">
        <f>TINV(0.0455,L5)</f>
        <v>13.96781148750258</v>
      </c>
      <c r="O7" t="s">
        <v>40</v>
      </c>
      <c r="P7">
        <f>TINV(0.0455,P5)</f>
        <v>13.96781148750258</v>
      </c>
      <c r="S7" t="s">
        <v>40</v>
      </c>
      <c r="T7">
        <f>TINV(0.0455,T5)</f>
        <v>13.96781148750258</v>
      </c>
    </row>
    <row r="8" spans="1:24">
      <c r="A8" t="s">
        <v>61</v>
      </c>
      <c r="B8" s="1">
        <f>MIN(B2:B5)</f>
        <v>0.27248406970200523</v>
      </c>
      <c r="C8" s="1">
        <f>MIN(C2:C5)</f>
        <v>0.86316802700791673</v>
      </c>
      <c r="D8" s="1">
        <f>MIN(D2:D5)</f>
        <v>6.3082334350163718</v>
      </c>
      <c r="E8" s="1">
        <f>MIN(E2:E5)</f>
        <v>1991</v>
      </c>
      <c r="F8" s="1">
        <f>MIN(F2:F5)</f>
        <v>4.6048109460437853E-4</v>
      </c>
      <c r="G8" t="s">
        <v>41</v>
      </c>
      <c r="H8">
        <f>H7*G3</f>
        <v>0.32205194737780041</v>
      </c>
      <c r="K8" t="s">
        <v>41</v>
      </c>
      <c r="L8">
        <f>L7*K3</f>
        <v>2.3089099317213186</v>
      </c>
      <c r="O8" t="s">
        <v>41</v>
      </c>
      <c r="P8">
        <f>P7*O3</f>
        <v>1.3838234157117526</v>
      </c>
      <c r="S8" t="s">
        <v>41</v>
      </c>
      <c r="T8">
        <f>T7*S3</f>
        <v>7.820969850409798E-2</v>
      </c>
    </row>
    <row r="9" spans="1:24">
      <c r="A9" t="s">
        <v>62</v>
      </c>
      <c r="B9" s="1">
        <f>MAX(B2:B5)</f>
        <v>0.41517625272544423</v>
      </c>
      <c r="C9" s="1">
        <f>MAX(C2:C5)</f>
        <v>0.99980114634288908</v>
      </c>
      <c r="D9" s="1">
        <f>MAX(D2:D5)</f>
        <v>5027.8237819160959</v>
      </c>
      <c r="E9" s="1">
        <f>MAX(E2:E5)</f>
        <v>2006</v>
      </c>
      <c r="F9" s="1">
        <f>MAX(F2:F5)</f>
        <v>0.17595949751973949</v>
      </c>
      <c r="G9" t="s">
        <v>42</v>
      </c>
      <c r="H9">
        <f>G2+H8</f>
        <v>1.7735285478268703</v>
      </c>
      <c r="K9" t="s">
        <v>42</v>
      </c>
      <c r="L9">
        <f>K2+L8</f>
        <v>3.82354760790711</v>
      </c>
      <c r="O9" t="s">
        <v>42</v>
      </c>
      <c r="P9">
        <f>O2+P8</f>
        <v>2.8421885132537277</v>
      </c>
      <c r="S9" t="s">
        <v>42</v>
      </c>
      <c r="T9">
        <f>S2+T8</f>
        <v>1.5656088178169321</v>
      </c>
    </row>
    <row r="10" spans="1:24">
      <c r="A10" t="s">
        <v>63</v>
      </c>
      <c r="B10" s="1">
        <f>ABS(B9-B8)</f>
        <v>0.142692183023439</v>
      </c>
      <c r="C10" s="1">
        <f>ABS(C9-C8)</f>
        <v>0.13663311933497235</v>
      </c>
      <c r="D10" s="1">
        <f>ABS(D9-D8)</f>
        <v>5021.5155484810793</v>
      </c>
      <c r="E10" s="1">
        <f>ABS(E9-E8)</f>
        <v>15</v>
      </c>
      <c r="F10" s="1">
        <f>ABS(F9-F8)</f>
        <v>0.17549901642513513</v>
      </c>
      <c r="G10" t="s">
        <v>43</v>
      </c>
      <c r="H10">
        <f>G2-H8</f>
        <v>1.1294246530712697</v>
      </c>
      <c r="K10" t="s">
        <v>43</v>
      </c>
      <c r="L10">
        <f>K2-L8</f>
        <v>-0.79427225553552727</v>
      </c>
      <c r="O10" t="s">
        <v>43</v>
      </c>
      <c r="P10">
        <f>O2-P8</f>
        <v>7.4541681830222695E-2</v>
      </c>
      <c r="S10" t="s">
        <v>43</v>
      </c>
      <c r="T10">
        <f>S2-T8</f>
        <v>1.4091894208087359</v>
      </c>
    </row>
    <row r="11" spans="1:24">
      <c r="A11" t="s">
        <v>64</v>
      </c>
      <c r="B11" s="1">
        <f>COUNT(B2:B5)</f>
        <v>4</v>
      </c>
      <c r="G11" t="s">
        <v>44</v>
      </c>
      <c r="H11" s="7">
        <f>LN(G2)</f>
        <v>0.37258138340811181</v>
      </c>
      <c r="K11" t="s">
        <v>44</v>
      </c>
      <c r="L11" s="7">
        <f>LN(K2)</f>
        <v>0.41517625272544423</v>
      </c>
      <c r="O11" t="s">
        <v>44</v>
      </c>
      <c r="P11" s="7">
        <f>LN(O2)</f>
        <v>0.37731601207590199</v>
      </c>
      <c r="S11" t="s">
        <v>44</v>
      </c>
      <c r="T11" s="7">
        <f>LN(S2)</f>
        <v>0.39702903718848354</v>
      </c>
    </row>
    <row r="12" spans="1:24">
      <c r="G12" t="s">
        <v>45</v>
      </c>
      <c r="H12" s="7">
        <f>LN(H9)</f>
        <v>0.57297109198773188</v>
      </c>
      <c r="K12" t="s">
        <v>45</v>
      </c>
      <c r="L12" s="7">
        <f>LN(L9)</f>
        <v>1.3411786848191873</v>
      </c>
      <c r="O12" t="s">
        <v>45</v>
      </c>
      <c r="P12" s="7">
        <f>LN(P9)</f>
        <v>1.0445743586692262</v>
      </c>
      <c r="S12" t="s">
        <v>45</v>
      </c>
      <c r="T12" s="7">
        <f>LN(T9)</f>
        <v>0.44827476931236365</v>
      </c>
    </row>
    <row r="13" spans="1:24">
      <c r="G13" t="s">
        <v>46</v>
      </c>
      <c r="H13" s="7">
        <f>LN(H10)</f>
        <v>0.12170834648592833</v>
      </c>
      <c r="K13" t="s">
        <v>46</v>
      </c>
      <c r="L13" s="7" t="e">
        <f>LN(L10)</f>
        <v>#NUM!</v>
      </c>
      <c r="O13" t="s">
        <v>46</v>
      </c>
      <c r="P13" s="7">
        <f>LN(P10)</f>
        <v>-2.5963968223974914</v>
      </c>
      <c r="S13" t="s">
        <v>46</v>
      </c>
      <c r="T13" s="7">
        <f>LN(T10)</f>
        <v>0.34301466022481597</v>
      </c>
    </row>
    <row r="14" spans="1:24">
      <c r="G14" t="s">
        <v>47</v>
      </c>
      <c r="H14" s="7">
        <f>H12-H11</f>
        <v>0.20038970857962007</v>
      </c>
      <c r="K14" t="s">
        <v>47</v>
      </c>
      <c r="L14" s="7">
        <f>L12-L11</f>
        <v>0.92600243209374311</v>
      </c>
      <c r="O14" t="s">
        <v>47</v>
      </c>
      <c r="P14" s="7">
        <f>P12-P11</f>
        <v>0.66725834659332417</v>
      </c>
      <c r="S14" t="s">
        <v>47</v>
      </c>
      <c r="T14" s="7">
        <f>T12-T11</f>
        <v>5.1245732123880117E-2</v>
      </c>
    </row>
    <row r="15" spans="1:24">
      <c r="G15" t="s">
        <v>48</v>
      </c>
      <c r="H15" s="7">
        <f>H11-H13</f>
        <v>0.25087303692218349</v>
      </c>
      <c r="K15" t="s">
        <v>48</v>
      </c>
      <c r="L15" s="7" t="e">
        <f>L11-L13</f>
        <v>#NUM!</v>
      </c>
      <c r="O15" t="s">
        <v>48</v>
      </c>
      <c r="P15" s="7">
        <f>P11-P13</f>
        <v>2.9737128344733934</v>
      </c>
      <c r="S15" t="s">
        <v>48</v>
      </c>
      <c r="T15" s="7">
        <f>T11-T13</f>
        <v>5.4014376963667565E-2</v>
      </c>
    </row>
    <row r="16" spans="1:24">
      <c r="G16" t="s">
        <v>49</v>
      </c>
      <c r="H16" s="8">
        <f>AVERAGE(H14:H15)</f>
        <v>0.22563137275090178</v>
      </c>
      <c r="K16" t="s">
        <v>49</v>
      </c>
      <c r="L16" s="8" t="e">
        <f>AVERAGE(L14:L15)</f>
        <v>#NUM!</v>
      </c>
      <c r="O16" t="s">
        <v>49</v>
      </c>
      <c r="P16" s="8">
        <f>AVERAGE(P14:P15)</f>
        <v>1.8204855905333588</v>
      </c>
      <c r="S16" t="s">
        <v>49</v>
      </c>
      <c r="T16" s="8">
        <f>AVERAGE(T14:T15)</f>
        <v>5.2630054543773841E-2</v>
      </c>
    </row>
    <row r="17" spans="7:20">
      <c r="G17" t="s">
        <v>50</v>
      </c>
      <c r="H17">
        <f>TINV(0.3173,H5)</f>
        <v>1.3213154624456929</v>
      </c>
      <c r="K17" t="s">
        <v>50</v>
      </c>
      <c r="L17">
        <f>TINV(0.3173,L5)</f>
        <v>1.8374094294905463</v>
      </c>
      <c r="O17" t="s">
        <v>50</v>
      </c>
      <c r="P17">
        <f>TINV(0.3173,P5)</f>
        <v>1.8374094294905463</v>
      </c>
      <c r="S17" t="s">
        <v>50</v>
      </c>
      <c r="T17">
        <f>TINV(0.3173,T5)</f>
        <v>1.8374094294905463</v>
      </c>
    </row>
    <row r="18" spans="7:20">
      <c r="G18" t="s">
        <v>51</v>
      </c>
      <c r="H18">
        <f>H17*G3</f>
        <v>9.4008051678918209E-2</v>
      </c>
      <c r="K18" t="s">
        <v>51</v>
      </c>
      <c r="L18">
        <f>L17*K3</f>
        <v>0.30372781621408179</v>
      </c>
      <c r="O18" t="s">
        <v>51</v>
      </c>
      <c r="P18">
        <f>P17*O3</f>
        <v>0.18203640527748929</v>
      </c>
      <c r="S18" t="s">
        <v>51</v>
      </c>
      <c r="T18">
        <f>T17*S3</f>
        <v>1.0288171317147135E-2</v>
      </c>
    </row>
    <row r="19" spans="7:20">
      <c r="G19" t="s">
        <v>52</v>
      </c>
      <c r="H19">
        <f>G2+H18</f>
        <v>1.5454846521279881</v>
      </c>
      <c r="K19" t="s">
        <v>52</v>
      </c>
      <c r="L19">
        <f>K2+L18</f>
        <v>1.8183654923998731</v>
      </c>
      <c r="O19" t="s">
        <v>52</v>
      </c>
      <c r="P19">
        <f>O2+P18</f>
        <v>1.6404015028194645</v>
      </c>
      <c r="S19" t="s">
        <v>52</v>
      </c>
      <c r="T19">
        <f>S2+T18</f>
        <v>1.4976872906299812</v>
      </c>
    </row>
    <row r="20" spans="7:20">
      <c r="G20" t="s">
        <v>53</v>
      </c>
      <c r="H20">
        <f>G2-H18</f>
        <v>1.3574685487701519</v>
      </c>
      <c r="K20" t="s">
        <v>53</v>
      </c>
      <c r="L20">
        <f>K2-L18</f>
        <v>1.2109098599717096</v>
      </c>
      <c r="O20" t="s">
        <v>53</v>
      </c>
      <c r="P20">
        <f>O2-P18</f>
        <v>1.2763286922644861</v>
      </c>
      <c r="S20" t="s">
        <v>53</v>
      </c>
      <c r="T20">
        <f>S2-T18</f>
        <v>1.4771109479956868</v>
      </c>
    </row>
    <row r="21" spans="7:20">
      <c r="G21" t="s">
        <v>44</v>
      </c>
      <c r="H21" s="7">
        <f>LN(G2)</f>
        <v>0.37258138340811181</v>
      </c>
      <c r="K21" t="s">
        <v>44</v>
      </c>
      <c r="L21" s="7">
        <f>LN(K2)</f>
        <v>0.41517625272544423</v>
      </c>
      <c r="O21" t="s">
        <v>44</v>
      </c>
      <c r="P21" s="7">
        <f>LN(O2)</f>
        <v>0.37731601207590199</v>
      </c>
      <c r="S21" t="s">
        <v>44</v>
      </c>
      <c r="T21" s="7">
        <f>LN(S2)</f>
        <v>0.39702903718848354</v>
      </c>
    </row>
    <row r="22" spans="7:20">
      <c r="G22" t="s">
        <v>54</v>
      </c>
      <c r="H22" s="7">
        <f>LN(H19)</f>
        <v>0.43533755185679562</v>
      </c>
      <c r="K22" t="s">
        <v>54</v>
      </c>
      <c r="L22" s="7">
        <f>LN(L19)</f>
        <v>0.59793801647329126</v>
      </c>
      <c r="O22" t="s">
        <v>54</v>
      </c>
      <c r="P22" s="7">
        <f>LN(P19)</f>
        <v>0.49494103066523321</v>
      </c>
      <c r="S22" t="s">
        <v>54</v>
      </c>
      <c r="T22" s="7">
        <f>LN(T19)</f>
        <v>0.40392211205510947</v>
      </c>
    </row>
    <row r="23" spans="7:20">
      <c r="G23" t="s">
        <v>55</v>
      </c>
      <c r="H23" s="7">
        <f>LN(H20)</f>
        <v>0.30562160406411731</v>
      </c>
      <c r="K23" t="s">
        <v>55</v>
      </c>
      <c r="L23" s="7">
        <f>LN(L20)</f>
        <v>0.19137202742544307</v>
      </c>
      <c r="O23" t="s">
        <v>55</v>
      </c>
      <c r="P23" s="7">
        <f>LN(P20)</f>
        <v>0.24398774756905459</v>
      </c>
      <c r="S23" t="s">
        <v>55</v>
      </c>
      <c r="T23" s="7">
        <f>LN(T20)</f>
        <v>0.3900881178544886</v>
      </c>
    </row>
    <row r="24" spans="7:20">
      <c r="G24" t="s">
        <v>56</v>
      </c>
      <c r="H24" s="7">
        <f>H22-H21</f>
        <v>6.2756168448683813E-2</v>
      </c>
      <c r="K24" t="s">
        <v>56</v>
      </c>
      <c r="L24" s="7">
        <f>L22-L21</f>
        <v>0.18276176374784703</v>
      </c>
      <c r="O24" t="s">
        <v>56</v>
      </c>
      <c r="P24" s="7">
        <f>P22-P21</f>
        <v>0.11762501858933122</v>
      </c>
      <c r="S24" t="s">
        <v>56</v>
      </c>
      <c r="T24" s="7">
        <f>T22-T21</f>
        <v>6.8930748666259367E-3</v>
      </c>
    </row>
    <row r="25" spans="7:20">
      <c r="G25" t="s">
        <v>57</v>
      </c>
      <c r="H25" s="7">
        <f>H21-H23</f>
        <v>6.6959779343994497E-2</v>
      </c>
      <c r="K25" t="s">
        <v>57</v>
      </c>
      <c r="L25" s="7">
        <f>L21-L23</f>
        <v>0.22380422530000116</v>
      </c>
      <c r="O25" t="s">
        <v>57</v>
      </c>
      <c r="P25" s="7">
        <f>P21-P23</f>
        <v>0.1333282645068474</v>
      </c>
      <c r="S25" t="s">
        <v>57</v>
      </c>
      <c r="T25" s="7">
        <f>T21-T23</f>
        <v>6.9409193339949327E-3</v>
      </c>
    </row>
    <row r="26" spans="7:20">
      <c r="G26" t="s">
        <v>58</v>
      </c>
      <c r="H26" s="8">
        <f>AVERAGE(H24:H25)</f>
        <v>6.4857973896339155E-2</v>
      </c>
      <c r="K26" t="s">
        <v>58</v>
      </c>
      <c r="L26" s="8">
        <f>AVERAGE(L24:L25)</f>
        <v>0.20328299452392409</v>
      </c>
      <c r="O26" t="s">
        <v>58</v>
      </c>
      <c r="P26" s="8">
        <f>AVERAGE(P24:P25)</f>
        <v>0.1254766415480893</v>
      </c>
      <c r="S26" t="s">
        <v>58</v>
      </c>
      <c r="T26" s="8">
        <f>AVERAGE(T24:T25)</f>
        <v>6.9169971003104347E-3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F1" sqref="F1"/>
    </sheetView>
  </sheetViews>
  <sheetFormatPr baseColWidth="10" defaultRowHeight="15" x14ac:dyDescent="0"/>
  <sheetData>
    <row r="1" spans="1:28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8</v>
      </c>
      <c r="G1" s="2">
        <f>LN(G2)</f>
        <v>0.3755516706202115</v>
      </c>
      <c r="H1" s="3">
        <f>G4</f>
        <v>0.91886462101769262</v>
      </c>
      <c r="I1" s="1" t="s">
        <v>4</v>
      </c>
      <c r="J1" t="s">
        <v>8</v>
      </c>
      <c r="K1" s="4">
        <f>LN(K2)</f>
        <v>0.43569349653794121</v>
      </c>
      <c r="L1" s="5">
        <f>K4</f>
        <v>0.8847319427266036</v>
      </c>
      <c r="M1" s="1" t="s">
        <v>4</v>
      </c>
      <c r="N1" t="s">
        <v>8</v>
      </c>
      <c r="O1" s="4">
        <f>LN(O2)</f>
        <v>0.38167850954051163</v>
      </c>
      <c r="P1" s="5">
        <f>O4</f>
        <v>0.92760397186994725</v>
      </c>
      <c r="Q1" s="1" t="s">
        <v>4</v>
      </c>
      <c r="R1" t="s">
        <v>8</v>
      </c>
      <c r="S1" s="4">
        <f>LN(S2)</f>
        <v>0.37258138340811181</v>
      </c>
      <c r="T1" s="5">
        <f>S4</f>
        <v>0.93202746403441483</v>
      </c>
      <c r="U1" s="1" t="s">
        <v>4</v>
      </c>
      <c r="V1" t="s">
        <v>8</v>
      </c>
      <c r="W1" s="4">
        <f>LN(W2)</f>
        <v>0.39702903718848354</v>
      </c>
      <c r="X1" s="5">
        <f>W4</f>
        <v>0.96643067602296384</v>
      </c>
      <c r="Y1" s="1" t="s">
        <v>4</v>
      </c>
      <c r="Z1" t="s">
        <v>8</v>
      </c>
      <c r="AA1" s="4">
        <f>LN(AA2)</f>
        <v>0.26636353658256073</v>
      </c>
      <c r="AB1" s="5">
        <f>AA4</f>
        <v>0.90434665795206581</v>
      </c>
    </row>
    <row r="2" spans="1:28" ht="16" thickTop="1">
      <c r="B2">
        <v>0.43569349653794121</v>
      </c>
      <c r="C2" s="6">
        <v>0.8847319427266036</v>
      </c>
      <c r="D2">
        <v>15.350860657400835</v>
      </c>
      <c r="E2">
        <v>1991</v>
      </c>
      <c r="F2">
        <v>4.6048109460437853E-4</v>
      </c>
      <c r="G2">
        <f t="array" ref="G2:H6">LOGEST(F2:F6,E2:E6,TRUE, TRUE)</f>
        <v>1.4557943120814141</v>
      </c>
      <c r="H2">
        <v>0</v>
      </c>
      <c r="I2">
        <v>1997</v>
      </c>
      <c r="J2">
        <v>4.6140446393306521E-3</v>
      </c>
      <c r="K2">
        <f t="array" ref="K2:L6">LOGEST(J2:J5,I2:I5,TRUE, TRUE)</f>
        <v>1.5460348570851601</v>
      </c>
      <c r="L2">
        <v>0</v>
      </c>
      <c r="M2">
        <v>1991</v>
      </c>
      <c r="N2">
        <v>4.6048109460437853E-4</v>
      </c>
      <c r="O2">
        <f t="array" ref="O2:P6">LOGEST(N2:N5,M2:M5,TRUE, TRUE)</f>
        <v>1.4647411091376636</v>
      </c>
      <c r="P2">
        <v>0</v>
      </c>
      <c r="Q2">
        <v>1991</v>
      </c>
      <c r="R2">
        <v>4.6048109460437853E-4</v>
      </c>
      <c r="S2">
        <f t="array" ref="S2:T6">LOGEST(R2:R5,Q2:Q5,TRUE, TRUE)</f>
        <v>1.45147660044907</v>
      </c>
      <c r="T2">
        <v>0</v>
      </c>
      <c r="U2">
        <v>1991</v>
      </c>
      <c r="V2">
        <v>4.6048109460437853E-4</v>
      </c>
      <c r="W2">
        <f t="array" ref="W2:X6">LOGEST(V2:V5,U2:U5,TRUE, TRUE)</f>
        <v>1.487399119312834</v>
      </c>
      <c r="X2">
        <v>0</v>
      </c>
      <c r="Y2">
        <v>1991</v>
      </c>
      <c r="Z2">
        <v>4.6048109460437853E-4</v>
      </c>
      <c r="AA2">
        <f t="array" ref="AA2:AB6">LOGEST(Z2:Z5,Y2:Y5,TRUE, TRUE)</f>
        <v>1.305209463837899</v>
      </c>
      <c r="AB2">
        <v>2.5956354571014238E-234</v>
      </c>
    </row>
    <row r="3" spans="1:28">
      <c r="B3">
        <v>0.38167850954051163</v>
      </c>
      <c r="C3" s="6">
        <v>0.92760397186994725</v>
      </c>
      <c r="D3">
        <v>25.625824947291097</v>
      </c>
      <c r="E3">
        <v>1997</v>
      </c>
      <c r="F3">
        <v>4.6140446393306521E-3</v>
      </c>
      <c r="G3">
        <v>6.4430045837916033E-2</v>
      </c>
      <c r="H3">
        <v>128.77028033064769</v>
      </c>
      <c r="I3">
        <v>1998</v>
      </c>
      <c r="J3">
        <v>2.9007135766453886E-3</v>
      </c>
      <c r="K3">
        <v>0.11120254139983413</v>
      </c>
      <c r="L3">
        <v>222.46102454277246</v>
      </c>
      <c r="M3">
        <v>1998</v>
      </c>
      <c r="N3">
        <v>2.9007135766453886E-3</v>
      </c>
      <c r="O3">
        <v>7.5397818421985438E-2</v>
      </c>
      <c r="P3">
        <v>150.72079536160152</v>
      </c>
      <c r="Q3">
        <v>1997</v>
      </c>
      <c r="R3">
        <v>4.6140446393306521E-3</v>
      </c>
      <c r="S3">
        <v>7.1147318222488459E-2</v>
      </c>
      <c r="T3">
        <v>142.20623957189841</v>
      </c>
      <c r="U3">
        <v>1997</v>
      </c>
      <c r="V3">
        <v>4.6140446393306521E-3</v>
      </c>
      <c r="W3">
        <v>5.2323069915320042E-2</v>
      </c>
      <c r="X3">
        <v>104.54186686519159</v>
      </c>
      <c r="Y3">
        <v>1997</v>
      </c>
      <c r="Z3">
        <v>4.6140446393306521E-3</v>
      </c>
      <c r="AA3">
        <v>6.1255117877822993E-2</v>
      </c>
      <c r="AB3">
        <v>122.31135890154619</v>
      </c>
    </row>
    <row r="4" spans="1:28" ht="16" thickBot="1">
      <c r="B4">
        <v>0.37258138340811181</v>
      </c>
      <c r="C4" s="6">
        <v>0.93202746403441483</v>
      </c>
      <c r="D4">
        <v>27.42364841312687</v>
      </c>
      <c r="E4">
        <v>1998</v>
      </c>
      <c r="F4">
        <v>2.9007135766453886E-3</v>
      </c>
      <c r="G4">
        <v>0.91886462101769262</v>
      </c>
      <c r="H4">
        <v>0.70931599007010016</v>
      </c>
      <c r="I4">
        <v>2001</v>
      </c>
      <c r="J4">
        <v>6.3833184224741284E-3</v>
      </c>
      <c r="K4">
        <v>0.8847319427266036</v>
      </c>
      <c r="L4">
        <v>0.77841778979883891</v>
      </c>
      <c r="M4">
        <v>2001</v>
      </c>
      <c r="N4">
        <v>6.3833184224741284E-3</v>
      </c>
      <c r="O4">
        <v>0.92760397186994725</v>
      </c>
      <c r="P4">
        <v>0.81902995103339948</v>
      </c>
      <c r="Q4">
        <v>2001</v>
      </c>
      <c r="R4">
        <v>6.3833184224741284E-3</v>
      </c>
      <c r="S4">
        <v>0.93202746403441483</v>
      </c>
      <c r="T4">
        <v>0.78181159015323753</v>
      </c>
      <c r="U4">
        <v>1998</v>
      </c>
      <c r="V4">
        <v>2.9007135766453886E-3</v>
      </c>
      <c r="W4">
        <v>0.96643067602296384</v>
      </c>
      <c r="X4">
        <v>0.55865751187237733</v>
      </c>
      <c r="Y4">
        <v>1998</v>
      </c>
      <c r="Z4">
        <v>2.9007135766453886E-3</v>
      </c>
      <c r="AA4">
        <v>0.90434665795206581</v>
      </c>
      <c r="AB4">
        <v>0.44489099152873496</v>
      </c>
    </row>
    <row r="5" spans="1:28" ht="17" thickTop="1" thickBot="1">
      <c r="B5">
        <v>0.39702903718848354</v>
      </c>
      <c r="C5" s="6">
        <v>0.96643067602296384</v>
      </c>
      <c r="D5">
        <v>57.578203045379794</v>
      </c>
      <c r="E5">
        <v>2001</v>
      </c>
      <c r="F5">
        <v>6.3833184224741284E-3</v>
      </c>
      <c r="G5">
        <v>33.97523863978234</v>
      </c>
      <c r="H5">
        <v>3</v>
      </c>
      <c r="I5">
        <v>2006</v>
      </c>
      <c r="J5">
        <v>0.17595949751973949</v>
      </c>
      <c r="K5" s="3">
        <v>15.350860657400835</v>
      </c>
      <c r="L5">
        <v>2</v>
      </c>
      <c r="M5">
        <v>2006</v>
      </c>
      <c r="N5">
        <v>0.17595949751973949</v>
      </c>
      <c r="O5" s="3">
        <v>25.625824947291097</v>
      </c>
      <c r="P5">
        <v>2</v>
      </c>
      <c r="Q5">
        <v>2006</v>
      </c>
      <c r="R5">
        <v>0.17595949751973949</v>
      </c>
      <c r="S5" s="3">
        <v>27.42364841312687</v>
      </c>
      <c r="T5">
        <v>2</v>
      </c>
      <c r="U5">
        <v>2006</v>
      </c>
      <c r="V5">
        <v>0.17595949751973949</v>
      </c>
      <c r="W5" s="3">
        <v>57.578203045379794</v>
      </c>
      <c r="X5">
        <v>2</v>
      </c>
      <c r="Y5">
        <v>2001</v>
      </c>
      <c r="Z5">
        <v>6.3833184224741284E-3</v>
      </c>
      <c r="AA5" s="3">
        <v>18.908835563714554</v>
      </c>
      <c r="AB5">
        <v>2</v>
      </c>
    </row>
    <row r="6" spans="1:28" ht="16" thickTop="1">
      <c r="B6">
        <v>0.26636353658256073</v>
      </c>
      <c r="C6" s="6">
        <v>0.90434665795206581</v>
      </c>
      <c r="D6">
        <v>18.908835563714554</v>
      </c>
      <c r="E6">
        <v>2006</v>
      </c>
      <c r="F6">
        <v>0.17595949751973949</v>
      </c>
      <c r="G6">
        <v>17.093933745442587</v>
      </c>
      <c r="H6">
        <v>1.5093875213073793</v>
      </c>
      <c r="K6">
        <v>9.301612323347392</v>
      </c>
      <c r="L6">
        <v>1.2118685109506186</v>
      </c>
      <c r="O6">
        <v>17.190061188117831</v>
      </c>
      <c r="P6">
        <v>1.3416201213795453</v>
      </c>
      <c r="S6">
        <v>16.762139136923015</v>
      </c>
      <c r="T6">
        <v>1.2224587249958678</v>
      </c>
      <c r="W6">
        <v>17.970054426272824</v>
      </c>
      <c r="X6">
        <v>0.62419643114287093</v>
      </c>
      <c r="AA6">
        <v>3.7425878984955707</v>
      </c>
      <c r="AB6">
        <v>0.39585598868684185</v>
      </c>
    </row>
    <row r="7" spans="1:28">
      <c r="A7" t="s">
        <v>59</v>
      </c>
      <c r="B7" s="1">
        <f>AVERAGE(B2:B6)</f>
        <v>0.37066919265152176</v>
      </c>
      <c r="C7" s="1">
        <f>AVERAGE(C2:C6)</f>
        <v>0.92302814252119902</v>
      </c>
      <c r="D7" s="1">
        <f>AVERAGE(D2:D6)</f>
        <v>28.977474525382632</v>
      </c>
      <c r="E7" s="1">
        <f>AVERAGE(E2:E6)</f>
        <v>1998.6</v>
      </c>
      <c r="F7" s="1">
        <f>AVERAGE(F2:F6)</f>
        <v>3.8063611050558811E-2</v>
      </c>
      <c r="G7" t="s">
        <v>40</v>
      </c>
      <c r="H7">
        <f>TINV(0.0455,H5)</f>
        <v>3.3068299207201113</v>
      </c>
      <c r="K7" t="s">
        <v>40</v>
      </c>
      <c r="L7">
        <f>TINV(0.0455,L5)</f>
        <v>4.5265507600819905</v>
      </c>
      <c r="O7" t="s">
        <v>40</v>
      </c>
      <c r="P7">
        <f>TINV(0.0455,P5)</f>
        <v>4.5265507600819905</v>
      </c>
      <c r="S7" t="s">
        <v>40</v>
      </c>
      <c r="T7">
        <f>TINV(0.0455,T5)</f>
        <v>4.5265507600819905</v>
      </c>
      <c r="W7" t="s">
        <v>40</v>
      </c>
      <c r="X7">
        <f>TINV(0.0455,X5)</f>
        <v>4.5265507600819905</v>
      </c>
    </row>
    <row r="8" spans="1:28">
      <c r="A8" t="s">
        <v>60</v>
      </c>
      <c r="B8" s="1">
        <f>STDEV(B2:B6)</f>
        <v>6.3102165017839246E-2</v>
      </c>
      <c r="C8" s="1">
        <f>STDEV(C2:C6)</f>
        <v>3.0827352711160768E-2</v>
      </c>
      <c r="D8" s="1">
        <f>STDEV(D2:D6)</f>
        <v>16.723573918301096</v>
      </c>
      <c r="E8" s="1">
        <f>STDEV(E2:E6)</f>
        <v>5.5045435778091543</v>
      </c>
      <c r="F8" s="1">
        <f>STDEV(F2:F6)</f>
        <v>7.711714251783898E-2</v>
      </c>
      <c r="G8" t="s">
        <v>41</v>
      </c>
      <c r="H8">
        <f>H7*G3</f>
        <v>0.21305920337018902</v>
      </c>
      <c r="K8" t="s">
        <v>41</v>
      </c>
      <c r="L8">
        <f>L7*K3</f>
        <v>0.50336394829646813</v>
      </c>
      <c r="O8" t="s">
        <v>41</v>
      </c>
      <c r="P8">
        <f>P7*O3</f>
        <v>0.34129205228656212</v>
      </c>
      <c r="S8" t="s">
        <v>41</v>
      </c>
      <c r="T8">
        <f>T7*S3</f>
        <v>0.32205194737780041</v>
      </c>
      <c r="W8" t="s">
        <v>41</v>
      </c>
      <c r="X8">
        <f>X7*W3</f>
        <v>0.23684303189501507</v>
      </c>
    </row>
    <row r="9" spans="1:28">
      <c r="A9" t="s">
        <v>61</v>
      </c>
      <c r="B9" s="1">
        <f>MIN(B2:B6)</f>
        <v>0.26636353658256073</v>
      </c>
      <c r="C9" s="1">
        <f>MIN(C2:C6)</f>
        <v>0.8847319427266036</v>
      </c>
      <c r="D9" s="1">
        <f>MIN(D2:D6)</f>
        <v>15.350860657400835</v>
      </c>
      <c r="E9" s="1">
        <f>MIN(E2:E6)</f>
        <v>1991</v>
      </c>
      <c r="F9" s="1">
        <f>MIN(F2:F6)</f>
        <v>4.6048109460437853E-4</v>
      </c>
      <c r="G9" t="s">
        <v>42</v>
      </c>
      <c r="H9">
        <f>G2+H8</f>
        <v>1.6688535154516031</v>
      </c>
      <c r="K9" t="s">
        <v>42</v>
      </c>
      <c r="L9">
        <f>K2+L8</f>
        <v>2.0493988053816281</v>
      </c>
      <c r="O9" t="s">
        <v>42</v>
      </c>
      <c r="P9">
        <f>O2+P8</f>
        <v>1.8060331614242258</v>
      </c>
      <c r="S9" t="s">
        <v>42</v>
      </c>
      <c r="T9">
        <f>S2+T8</f>
        <v>1.7735285478268703</v>
      </c>
      <c r="W9" t="s">
        <v>42</v>
      </c>
      <c r="X9">
        <f>W2+X8</f>
        <v>1.724242151207849</v>
      </c>
    </row>
    <row r="10" spans="1:28">
      <c r="A10" t="s">
        <v>62</v>
      </c>
      <c r="B10" s="1">
        <f>MAX(B2:B6)</f>
        <v>0.43569349653794121</v>
      </c>
      <c r="C10" s="1">
        <f>MAX(C2:C6)</f>
        <v>0.96643067602296384</v>
      </c>
      <c r="D10" s="1">
        <f>MAX(D2:D6)</f>
        <v>57.578203045379794</v>
      </c>
      <c r="E10" s="1">
        <f>MAX(E2:E6)</f>
        <v>2006</v>
      </c>
      <c r="F10" s="1">
        <f>MAX(F2:F6)</f>
        <v>0.17595949751973949</v>
      </c>
      <c r="G10" t="s">
        <v>43</v>
      </c>
      <c r="H10">
        <f>G2-H8</f>
        <v>1.2427351087112251</v>
      </c>
      <c r="K10" t="s">
        <v>43</v>
      </c>
      <c r="L10">
        <f>K2-L8</f>
        <v>1.0426709087886921</v>
      </c>
      <c r="O10" t="s">
        <v>43</v>
      </c>
      <c r="P10">
        <f>O2-P8</f>
        <v>1.1234490568511015</v>
      </c>
      <c r="S10" t="s">
        <v>43</v>
      </c>
      <c r="T10">
        <f>S2-T8</f>
        <v>1.1294246530712697</v>
      </c>
      <c r="W10" t="s">
        <v>43</v>
      </c>
      <c r="X10">
        <f>W2-X8</f>
        <v>1.250556087417819</v>
      </c>
    </row>
    <row r="11" spans="1:28">
      <c r="A11" t="s">
        <v>63</v>
      </c>
      <c r="B11" s="1">
        <f>ABS(B10-B9)</f>
        <v>0.16932995995538047</v>
      </c>
      <c r="C11" s="1">
        <f>ABS(C10-C9)</f>
        <v>8.1698733296360238E-2</v>
      </c>
      <c r="D11" s="1">
        <f>ABS(D10-D9)</f>
        <v>42.227342387978958</v>
      </c>
      <c r="E11" s="1">
        <f>ABS(E10-E9)</f>
        <v>15</v>
      </c>
      <c r="F11" s="1">
        <f>ABS(F10-F9)</f>
        <v>0.17549901642513513</v>
      </c>
      <c r="G11" t="s">
        <v>44</v>
      </c>
      <c r="H11" s="7">
        <f>LN(G2)</f>
        <v>0.3755516706202115</v>
      </c>
      <c r="K11" t="s">
        <v>44</v>
      </c>
      <c r="L11" s="7">
        <f>LN(K2)</f>
        <v>0.43569349653794121</v>
      </c>
      <c r="O11" t="s">
        <v>44</v>
      </c>
      <c r="P11" s="7">
        <f>LN(O2)</f>
        <v>0.38167850954051163</v>
      </c>
      <c r="S11" t="s">
        <v>44</v>
      </c>
      <c r="T11" s="7">
        <f>LN(S2)</f>
        <v>0.37258138340811181</v>
      </c>
      <c r="W11" t="s">
        <v>44</v>
      </c>
      <c r="X11" s="7">
        <f>LN(W2)</f>
        <v>0.39702903718848354</v>
      </c>
    </row>
    <row r="12" spans="1:28">
      <c r="A12" t="s">
        <v>64</v>
      </c>
      <c r="B12" s="1">
        <f>COUNT(B2:B6)</f>
        <v>5</v>
      </c>
      <c r="G12" t="s">
        <v>45</v>
      </c>
      <c r="H12" s="7">
        <f>LN(H9)</f>
        <v>0.51213687297383204</v>
      </c>
      <c r="K12" t="s">
        <v>45</v>
      </c>
      <c r="L12" s="7">
        <f>LN(L9)</f>
        <v>0.71754648447203317</v>
      </c>
      <c r="O12" t="s">
        <v>45</v>
      </c>
      <c r="P12" s="7">
        <f>LN(P9)</f>
        <v>0.59113281663365169</v>
      </c>
      <c r="S12" t="s">
        <v>45</v>
      </c>
      <c r="T12" s="7">
        <f>LN(T9)</f>
        <v>0.57297109198773188</v>
      </c>
      <c r="W12" t="s">
        <v>45</v>
      </c>
      <c r="X12" s="7">
        <f>LN(X9)</f>
        <v>0.54478762131533576</v>
      </c>
    </row>
    <row r="13" spans="1:28">
      <c r="G13" t="s">
        <v>46</v>
      </c>
      <c r="H13" s="7">
        <f>LN(H10)</f>
        <v>0.21731468339116167</v>
      </c>
      <c r="K13" t="s">
        <v>46</v>
      </c>
      <c r="L13" s="7">
        <f>LN(L10)</f>
        <v>4.1785602538032783E-2</v>
      </c>
      <c r="O13" t="s">
        <v>46</v>
      </c>
      <c r="P13" s="7">
        <f>LN(P10)</f>
        <v>0.11640346835851381</v>
      </c>
      <c r="S13" t="s">
        <v>46</v>
      </c>
      <c r="T13" s="7">
        <f>LN(T10)</f>
        <v>0.12170834648592833</v>
      </c>
      <c r="W13" t="s">
        <v>46</v>
      </c>
      <c r="X13" s="7">
        <f>LN(X10)</f>
        <v>0.22358832232317391</v>
      </c>
    </row>
    <row r="14" spans="1:28">
      <c r="G14" t="s">
        <v>47</v>
      </c>
      <c r="H14" s="7">
        <f>H12-H11</f>
        <v>0.13658520235362054</v>
      </c>
      <c r="K14" t="s">
        <v>47</v>
      </c>
      <c r="L14" s="7">
        <f>L12-L11</f>
        <v>0.28185298793409197</v>
      </c>
      <c r="O14" t="s">
        <v>47</v>
      </c>
      <c r="P14" s="7">
        <f>P12-P11</f>
        <v>0.20945430709314006</v>
      </c>
      <c r="S14" t="s">
        <v>47</v>
      </c>
      <c r="T14" s="7">
        <f>T12-T11</f>
        <v>0.20038970857962007</v>
      </c>
      <c r="W14" t="s">
        <v>47</v>
      </c>
      <c r="X14" s="7">
        <f>X12-X11</f>
        <v>0.14775858412685222</v>
      </c>
    </row>
    <row r="15" spans="1:28">
      <c r="G15" t="s">
        <v>48</v>
      </c>
      <c r="H15" s="7">
        <f>H11-H13</f>
        <v>0.15823698722904983</v>
      </c>
      <c r="K15" t="s">
        <v>48</v>
      </c>
      <c r="L15" s="7">
        <f>L11-L13</f>
        <v>0.39390789399990844</v>
      </c>
      <c r="O15" t="s">
        <v>48</v>
      </c>
      <c r="P15" s="7">
        <f>P11-P13</f>
        <v>0.26527504118199785</v>
      </c>
      <c r="S15" t="s">
        <v>48</v>
      </c>
      <c r="T15" s="7">
        <f>T11-T13</f>
        <v>0.25087303692218349</v>
      </c>
      <c r="W15" t="s">
        <v>48</v>
      </c>
      <c r="X15" s="7">
        <f>X11-X13</f>
        <v>0.17344071486530963</v>
      </c>
    </row>
    <row r="16" spans="1:28">
      <c r="G16" t="s">
        <v>49</v>
      </c>
      <c r="H16" s="8">
        <f>AVERAGE(H14:H15)</f>
        <v>0.14741109479133518</v>
      </c>
      <c r="K16" t="s">
        <v>49</v>
      </c>
      <c r="L16" s="8">
        <f>AVERAGE(L14:L15)</f>
        <v>0.33788044096700021</v>
      </c>
      <c r="O16" t="s">
        <v>49</v>
      </c>
      <c r="P16" s="8">
        <f>AVERAGE(P14:P15)</f>
        <v>0.23736467413756895</v>
      </c>
      <c r="S16" t="s">
        <v>49</v>
      </c>
      <c r="T16" s="8">
        <f>AVERAGE(T14:T15)</f>
        <v>0.22563137275090178</v>
      </c>
      <c r="W16" t="s">
        <v>49</v>
      </c>
      <c r="X16" s="8">
        <f>AVERAGE(X14:X15)</f>
        <v>0.16059964949608091</v>
      </c>
    </row>
    <row r="17" spans="7:24">
      <c r="G17" t="s">
        <v>50</v>
      </c>
      <c r="H17">
        <f>TINV(0.3173,H5)</f>
        <v>1.1969125599716923</v>
      </c>
      <c r="K17" t="s">
        <v>50</v>
      </c>
      <c r="L17">
        <f>TINV(0.3173,L5)</f>
        <v>1.3213154624456929</v>
      </c>
      <c r="O17" t="s">
        <v>50</v>
      </c>
      <c r="P17">
        <f>TINV(0.3173,P5)</f>
        <v>1.3213154624456929</v>
      </c>
      <c r="S17" t="s">
        <v>50</v>
      </c>
      <c r="T17">
        <f>TINV(0.3173,T5)</f>
        <v>1.3213154624456929</v>
      </c>
      <c r="W17" t="s">
        <v>50</v>
      </c>
      <c r="X17">
        <f>TINV(0.3173,X5)</f>
        <v>1.3213154624456929</v>
      </c>
    </row>
    <row r="18" spans="7:24">
      <c r="G18" t="s">
        <v>51</v>
      </c>
      <c r="H18">
        <f>H17*G3</f>
        <v>7.7117131102953554E-2</v>
      </c>
      <c r="K18" t="s">
        <v>51</v>
      </c>
      <c r="L18">
        <f>L17*K3</f>
        <v>0.14693363741485813</v>
      </c>
      <c r="O18" t="s">
        <v>51</v>
      </c>
      <c r="P18">
        <f>P17*O3</f>
        <v>9.9624303315642065E-2</v>
      </c>
      <c r="S18" t="s">
        <v>51</v>
      </c>
      <c r="T18">
        <f>T17*S3</f>
        <v>9.4008051678918209E-2</v>
      </c>
      <c r="W18" t="s">
        <v>51</v>
      </c>
      <c r="X18">
        <f>X17*W3</f>
        <v>6.913528132173942E-2</v>
      </c>
    </row>
    <row r="19" spans="7:24">
      <c r="G19" t="s">
        <v>52</v>
      </c>
      <c r="H19">
        <f>G2+H18</f>
        <v>1.5329114431843676</v>
      </c>
      <c r="K19" t="s">
        <v>52</v>
      </c>
      <c r="L19">
        <f>K2+L18</f>
        <v>1.6929684945000183</v>
      </c>
      <c r="O19" t="s">
        <v>52</v>
      </c>
      <c r="P19">
        <f>O2+P18</f>
        <v>1.5643654124533057</v>
      </c>
      <c r="S19" t="s">
        <v>52</v>
      </c>
      <c r="T19">
        <f>S2+T18</f>
        <v>1.5454846521279881</v>
      </c>
      <c r="W19" t="s">
        <v>52</v>
      </c>
      <c r="X19">
        <f>W2+X18</f>
        <v>1.5565344006345734</v>
      </c>
    </row>
    <row r="20" spans="7:24">
      <c r="G20" t="s">
        <v>53</v>
      </c>
      <c r="H20">
        <f>G2-H18</f>
        <v>1.3786771809784606</v>
      </c>
      <c r="K20" t="s">
        <v>53</v>
      </c>
      <c r="L20">
        <f>K2-L18</f>
        <v>1.3991012196703019</v>
      </c>
      <c r="O20" t="s">
        <v>53</v>
      </c>
      <c r="P20">
        <f>O2-P18</f>
        <v>1.3651168058220216</v>
      </c>
      <c r="S20" t="s">
        <v>53</v>
      </c>
      <c r="T20">
        <f>S2-T18</f>
        <v>1.3574685487701519</v>
      </c>
      <c r="W20" t="s">
        <v>53</v>
      </c>
      <c r="X20">
        <f>W2-X18</f>
        <v>1.4182638379910946</v>
      </c>
    </row>
    <row r="21" spans="7:24">
      <c r="G21" t="s">
        <v>44</v>
      </c>
      <c r="H21" s="7">
        <f>LN(G2)</f>
        <v>0.3755516706202115</v>
      </c>
      <c r="K21" t="s">
        <v>44</v>
      </c>
      <c r="L21" s="7">
        <f>LN(K2)</f>
        <v>0.43569349653794121</v>
      </c>
      <c r="O21" t="s">
        <v>44</v>
      </c>
      <c r="P21" s="7">
        <f>LN(O2)</f>
        <v>0.38167850954051163</v>
      </c>
      <c r="S21" t="s">
        <v>44</v>
      </c>
      <c r="T21" s="7">
        <f>LN(S2)</f>
        <v>0.37258138340811181</v>
      </c>
      <c r="W21" t="s">
        <v>44</v>
      </c>
      <c r="X21" s="7">
        <f>LN(W2)</f>
        <v>0.39702903718848354</v>
      </c>
    </row>
    <row r="22" spans="7:24">
      <c r="G22" t="s">
        <v>54</v>
      </c>
      <c r="H22" s="7">
        <f>LN(H19)</f>
        <v>0.42716883121807769</v>
      </c>
      <c r="K22" t="s">
        <v>54</v>
      </c>
      <c r="L22" s="7">
        <f>LN(L19)</f>
        <v>0.52648349370437542</v>
      </c>
      <c r="O22" t="s">
        <v>54</v>
      </c>
      <c r="P22" s="7">
        <f>LN(P19)</f>
        <v>0.44748025450964746</v>
      </c>
      <c r="S22" t="s">
        <v>54</v>
      </c>
      <c r="T22" s="7">
        <f>LN(T19)</f>
        <v>0.43533755185679562</v>
      </c>
      <c r="W22" t="s">
        <v>54</v>
      </c>
      <c r="X22" s="7">
        <f>LN(X19)</f>
        <v>0.4424618119303193</v>
      </c>
    </row>
    <row r="23" spans="7:24">
      <c r="G23" t="s">
        <v>55</v>
      </c>
      <c r="H23" s="7">
        <f>LN(H20)</f>
        <v>0.32112447494399082</v>
      </c>
      <c r="K23" t="s">
        <v>55</v>
      </c>
      <c r="L23" s="7">
        <f>LN(L20)</f>
        <v>0.33583004451020892</v>
      </c>
      <c r="O23" t="s">
        <v>55</v>
      </c>
      <c r="P23" s="7">
        <f>LN(P20)</f>
        <v>0.31123999700663069</v>
      </c>
      <c r="S23" t="s">
        <v>55</v>
      </c>
      <c r="T23" s="7">
        <f>LN(T20)</f>
        <v>0.30562160406411731</v>
      </c>
      <c r="W23" t="s">
        <v>55</v>
      </c>
      <c r="X23" s="7">
        <f>LN(X20)</f>
        <v>0.34943347426567173</v>
      </c>
    </row>
    <row r="24" spans="7:24">
      <c r="G24" t="s">
        <v>56</v>
      </c>
      <c r="H24" s="7">
        <f>H22-H21</f>
        <v>5.1617160597866196E-2</v>
      </c>
      <c r="K24" t="s">
        <v>56</v>
      </c>
      <c r="L24" s="7">
        <f>L22-L21</f>
        <v>9.0789997166434211E-2</v>
      </c>
      <c r="O24" t="s">
        <v>56</v>
      </c>
      <c r="P24" s="7">
        <f>P22-P21</f>
        <v>6.5801744969135822E-2</v>
      </c>
      <c r="S24" t="s">
        <v>56</v>
      </c>
      <c r="T24" s="7">
        <f>T22-T21</f>
        <v>6.2756168448683813E-2</v>
      </c>
      <c r="W24" t="s">
        <v>56</v>
      </c>
      <c r="X24" s="7">
        <f>X22-X21</f>
        <v>4.5432774741835769E-2</v>
      </c>
    </row>
    <row r="25" spans="7:24">
      <c r="G25" t="s">
        <v>57</v>
      </c>
      <c r="H25" s="7">
        <f>H21-H23</f>
        <v>5.4427195676220674E-2</v>
      </c>
      <c r="K25" t="s">
        <v>57</v>
      </c>
      <c r="L25" s="7">
        <f>L21-L23</f>
        <v>9.986345202773228E-2</v>
      </c>
      <c r="O25" t="s">
        <v>57</v>
      </c>
      <c r="P25" s="7">
        <f>P21-P23</f>
        <v>7.0438512533880948E-2</v>
      </c>
      <c r="S25" t="s">
        <v>57</v>
      </c>
      <c r="T25" s="7">
        <f>T21-T23</f>
        <v>6.6959779343994497E-2</v>
      </c>
      <c r="W25" t="s">
        <v>57</v>
      </c>
      <c r="X25" s="7">
        <f>X21-X23</f>
        <v>4.7595562922811807E-2</v>
      </c>
    </row>
    <row r="26" spans="7:24">
      <c r="G26" t="s">
        <v>58</v>
      </c>
      <c r="H26" s="8">
        <f>AVERAGE(H24:H25)</f>
        <v>5.3022178137043435E-2</v>
      </c>
      <c r="K26" t="s">
        <v>58</v>
      </c>
      <c r="L26" s="8">
        <f>AVERAGE(L24:L25)</f>
        <v>9.5326724597083246E-2</v>
      </c>
      <c r="O26" t="s">
        <v>58</v>
      </c>
      <c r="P26" s="8">
        <f>AVERAGE(P24:P25)</f>
        <v>6.8120128751508385E-2</v>
      </c>
      <c r="S26" t="s">
        <v>58</v>
      </c>
      <c r="T26" s="8">
        <f>AVERAGE(T24:T25)</f>
        <v>6.4857973896339155E-2</v>
      </c>
      <c r="W26" t="s">
        <v>58</v>
      </c>
      <c r="X26" s="8">
        <f>AVERAGE(X24:X25)</f>
        <v>4.6514168832323788E-2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F1" sqref="F1"/>
    </sheetView>
  </sheetViews>
  <sheetFormatPr baseColWidth="10" defaultRowHeight="15" x14ac:dyDescent="0"/>
  <sheetData>
    <row r="1" spans="1:28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8</v>
      </c>
      <c r="G1" s="4">
        <f>LN(G2)</f>
        <v>0.3755516706202115</v>
      </c>
      <c r="H1" s="5">
        <f>G4</f>
        <v>0.91886462101769262</v>
      </c>
      <c r="I1" s="1" t="s">
        <v>4</v>
      </c>
      <c r="J1" t="s">
        <v>8</v>
      </c>
      <c r="K1" s="4">
        <f>LN(K2)</f>
        <v>0.43569349653794121</v>
      </c>
      <c r="L1" s="5">
        <f>K4</f>
        <v>0.8847319427266036</v>
      </c>
      <c r="M1" s="1" t="s">
        <v>4</v>
      </c>
      <c r="N1" t="s">
        <v>8</v>
      </c>
      <c r="O1" s="4">
        <f>LN(O2)</f>
        <v>0.38167850954051163</v>
      </c>
      <c r="P1" s="5">
        <f>O4</f>
        <v>0.92760397186994725</v>
      </c>
      <c r="Q1" s="1" t="s">
        <v>4</v>
      </c>
      <c r="R1" t="s">
        <v>8</v>
      </c>
      <c r="S1" s="4">
        <f>LN(S2)</f>
        <v>0.37258138340811181</v>
      </c>
      <c r="T1" s="5">
        <f>S4</f>
        <v>0.93202746403441483</v>
      </c>
      <c r="U1" s="1" t="s">
        <v>4</v>
      </c>
      <c r="V1" t="s">
        <v>8</v>
      </c>
      <c r="W1" s="4">
        <f>LN(W2)</f>
        <v>0.39702903718848354</v>
      </c>
      <c r="X1" s="5">
        <f>W4</f>
        <v>0.96643067602296384</v>
      </c>
      <c r="Y1" s="1" t="s">
        <v>4</v>
      </c>
      <c r="Z1" t="s">
        <v>8</v>
      </c>
      <c r="AA1" s="4">
        <f>LN(AA2)</f>
        <v>0.26636353658256073</v>
      </c>
      <c r="AB1" s="5">
        <f>AA4</f>
        <v>0.90434665795206581</v>
      </c>
    </row>
    <row r="2" spans="1:28" ht="16" thickTop="1">
      <c r="B2">
        <v>0.43569349653794121</v>
      </c>
      <c r="C2" s="6">
        <v>0.8847319427266036</v>
      </c>
      <c r="D2">
        <v>15.350860657400835</v>
      </c>
      <c r="E2">
        <v>1991</v>
      </c>
      <c r="F2">
        <v>4.6048109460437853E-4</v>
      </c>
      <c r="G2">
        <f t="array" ref="G2:H6">LOGEST(F2:F6,E2:E6,TRUE, TRUE)</f>
        <v>1.4557943120814141</v>
      </c>
      <c r="H2">
        <v>0</v>
      </c>
      <c r="I2">
        <v>1997</v>
      </c>
      <c r="J2">
        <v>4.6140446393306521E-3</v>
      </c>
      <c r="K2">
        <f t="array" ref="K2:L6">LOGEST(J2:J5,I2:I5,TRUE, TRUE)</f>
        <v>1.5460348570851601</v>
      </c>
      <c r="L2">
        <v>0</v>
      </c>
      <c r="M2">
        <v>1991</v>
      </c>
      <c r="N2">
        <v>4.6048109460437853E-4</v>
      </c>
      <c r="O2">
        <f t="array" ref="O2:P6">LOGEST(N2:N5,M2:M5,TRUE, TRUE)</f>
        <v>1.4647411091376636</v>
      </c>
      <c r="P2">
        <v>0</v>
      </c>
      <c r="Q2">
        <v>1991</v>
      </c>
      <c r="R2">
        <v>4.6048109460437853E-4</v>
      </c>
      <c r="S2">
        <f t="array" ref="S2:T6">LOGEST(R2:R5,Q2:Q5,TRUE, TRUE)</f>
        <v>1.45147660044907</v>
      </c>
      <c r="T2">
        <v>0</v>
      </c>
      <c r="U2">
        <v>1991</v>
      </c>
      <c r="V2">
        <v>4.6048109460437853E-4</v>
      </c>
      <c r="W2">
        <f t="array" ref="W2:X6">LOGEST(V2:V5,U2:U5,TRUE, TRUE)</f>
        <v>1.487399119312834</v>
      </c>
      <c r="X2">
        <v>0</v>
      </c>
      <c r="Y2">
        <v>1991</v>
      </c>
      <c r="Z2">
        <v>4.6048109460437853E-4</v>
      </c>
      <c r="AA2">
        <f t="array" ref="AA2:AB6">LOGEST(Z2:Z5,Y2:Y5,TRUE, TRUE)</f>
        <v>1.305209463837899</v>
      </c>
      <c r="AB2">
        <v>2.5956354571014238E-234</v>
      </c>
    </row>
    <row r="3" spans="1:28">
      <c r="B3">
        <v>0.38167850954051163</v>
      </c>
      <c r="C3" s="6">
        <v>0.92760397186994725</v>
      </c>
      <c r="D3">
        <v>25.625824947291097</v>
      </c>
      <c r="E3">
        <v>1997</v>
      </c>
      <c r="F3">
        <v>4.6140446393306521E-3</v>
      </c>
      <c r="G3">
        <v>6.4430045837916033E-2</v>
      </c>
      <c r="H3">
        <v>128.77028033064769</v>
      </c>
      <c r="I3">
        <v>1998</v>
      </c>
      <c r="J3">
        <v>2.9007135766453886E-3</v>
      </c>
      <c r="K3">
        <v>0.11120254139983413</v>
      </c>
      <c r="L3">
        <v>222.46102454277246</v>
      </c>
      <c r="M3">
        <v>1998</v>
      </c>
      <c r="N3">
        <v>2.9007135766453886E-3</v>
      </c>
      <c r="O3">
        <v>7.5397818421985438E-2</v>
      </c>
      <c r="P3">
        <v>150.72079536160152</v>
      </c>
      <c r="Q3">
        <v>1997</v>
      </c>
      <c r="R3">
        <v>4.6140446393306521E-3</v>
      </c>
      <c r="S3">
        <v>7.1147318222488459E-2</v>
      </c>
      <c r="T3">
        <v>142.20623957189841</v>
      </c>
      <c r="U3">
        <v>1997</v>
      </c>
      <c r="V3">
        <v>4.6140446393306521E-3</v>
      </c>
      <c r="W3">
        <v>5.2323069915320042E-2</v>
      </c>
      <c r="X3">
        <v>104.54186686519159</v>
      </c>
      <c r="Y3">
        <v>1997</v>
      </c>
      <c r="Z3">
        <v>4.6140446393306521E-3</v>
      </c>
      <c r="AA3">
        <v>6.1255117877822993E-2</v>
      </c>
      <c r="AB3">
        <v>122.31135890154619</v>
      </c>
    </row>
    <row r="4" spans="1:28" ht="16" thickBot="1">
      <c r="B4">
        <v>0.37258138340811181</v>
      </c>
      <c r="C4" s="6">
        <v>0.93202746403441483</v>
      </c>
      <c r="D4">
        <v>27.42364841312687</v>
      </c>
      <c r="E4">
        <v>1998</v>
      </c>
      <c r="F4">
        <v>2.9007135766453886E-3</v>
      </c>
      <c r="G4">
        <v>0.91886462101769262</v>
      </c>
      <c r="H4">
        <v>0.70931599007010016</v>
      </c>
      <c r="I4">
        <v>2001</v>
      </c>
      <c r="J4">
        <v>6.3833184224741284E-3</v>
      </c>
      <c r="K4">
        <v>0.8847319427266036</v>
      </c>
      <c r="L4">
        <v>0.77841778979883891</v>
      </c>
      <c r="M4">
        <v>2001</v>
      </c>
      <c r="N4">
        <v>6.3833184224741284E-3</v>
      </c>
      <c r="O4">
        <v>0.92760397186994725</v>
      </c>
      <c r="P4">
        <v>0.81902995103339948</v>
      </c>
      <c r="Q4">
        <v>2001</v>
      </c>
      <c r="R4">
        <v>6.3833184224741284E-3</v>
      </c>
      <c r="S4">
        <v>0.93202746403441483</v>
      </c>
      <c r="T4">
        <v>0.78181159015323753</v>
      </c>
      <c r="U4">
        <v>1998</v>
      </c>
      <c r="V4">
        <v>2.9007135766453886E-3</v>
      </c>
      <c r="W4">
        <v>0.96643067602296384</v>
      </c>
      <c r="X4">
        <v>0.55865751187237733</v>
      </c>
      <c r="Y4">
        <v>1998</v>
      </c>
      <c r="Z4">
        <v>2.9007135766453886E-3</v>
      </c>
      <c r="AA4">
        <v>0.90434665795206581</v>
      </c>
      <c r="AB4">
        <v>0.44489099152873496</v>
      </c>
    </row>
    <row r="5" spans="1:28" ht="17" thickTop="1" thickBot="1">
      <c r="B5">
        <v>0.39702903718848354</v>
      </c>
      <c r="C5" s="6">
        <v>0.96643067602296384</v>
      </c>
      <c r="D5">
        <v>57.578203045379794</v>
      </c>
      <c r="E5">
        <v>2001</v>
      </c>
      <c r="F5">
        <v>6.3833184224741284E-3</v>
      </c>
      <c r="G5">
        <v>33.97523863978234</v>
      </c>
      <c r="H5">
        <v>3</v>
      </c>
      <c r="I5">
        <v>2006</v>
      </c>
      <c r="J5">
        <v>0.17595949751973949</v>
      </c>
      <c r="K5" s="3">
        <v>15.350860657400835</v>
      </c>
      <c r="L5">
        <v>2</v>
      </c>
      <c r="M5">
        <v>2006</v>
      </c>
      <c r="N5">
        <v>0.17595949751973949</v>
      </c>
      <c r="O5" s="3">
        <v>25.625824947291097</v>
      </c>
      <c r="P5">
        <v>2</v>
      </c>
      <c r="Q5">
        <v>2006</v>
      </c>
      <c r="R5">
        <v>0.17595949751973949</v>
      </c>
      <c r="S5" s="3">
        <v>27.42364841312687</v>
      </c>
      <c r="T5">
        <v>2</v>
      </c>
      <c r="U5">
        <v>2006</v>
      </c>
      <c r="V5">
        <v>0.17595949751973949</v>
      </c>
      <c r="W5" s="3">
        <v>57.578203045379794</v>
      </c>
      <c r="X5">
        <v>2</v>
      </c>
      <c r="Y5">
        <v>2001</v>
      </c>
      <c r="Z5">
        <v>6.3833184224741284E-3</v>
      </c>
      <c r="AA5" s="3">
        <v>18.908835563714554</v>
      </c>
      <c r="AB5">
        <v>2</v>
      </c>
    </row>
    <row r="6" spans="1:28" ht="16" thickTop="1">
      <c r="B6">
        <v>0.26636353658256073</v>
      </c>
      <c r="C6" s="6">
        <v>0.90434665795206581</v>
      </c>
      <c r="D6">
        <v>18.908835563714554</v>
      </c>
      <c r="E6">
        <v>2006</v>
      </c>
      <c r="F6">
        <v>0.17595949751973949</v>
      </c>
      <c r="G6">
        <v>17.093933745442587</v>
      </c>
      <c r="H6">
        <v>1.5093875213073793</v>
      </c>
      <c r="K6">
        <v>9.301612323347392</v>
      </c>
      <c r="L6">
        <v>1.2118685109506186</v>
      </c>
      <c r="O6">
        <v>17.190061188117831</v>
      </c>
      <c r="P6">
        <v>1.3416201213795453</v>
      </c>
      <c r="S6">
        <v>16.762139136923015</v>
      </c>
      <c r="T6">
        <v>1.2224587249958678</v>
      </c>
      <c r="W6">
        <v>17.970054426272824</v>
      </c>
      <c r="X6">
        <v>0.62419643114287093</v>
      </c>
      <c r="AA6">
        <v>3.7425878984955707</v>
      </c>
      <c r="AB6">
        <v>0.39585598868684185</v>
      </c>
    </row>
    <row r="7" spans="1:28">
      <c r="A7" t="s">
        <v>59</v>
      </c>
      <c r="B7" s="1">
        <f>AVERAGE(B2:B6)</f>
        <v>0.37066919265152176</v>
      </c>
      <c r="C7" s="1">
        <f>AVERAGE(C2:C6)</f>
        <v>0.92302814252119902</v>
      </c>
      <c r="D7" s="1">
        <f>AVERAGE(D2:D6)</f>
        <v>28.977474525382632</v>
      </c>
      <c r="E7" s="1">
        <f>AVERAGE(E2:E6)</f>
        <v>1998.6</v>
      </c>
      <c r="F7" s="1">
        <f>AVERAGE(F2:F6)</f>
        <v>3.8063611050558811E-2</v>
      </c>
      <c r="G7" t="s">
        <v>40</v>
      </c>
      <c r="H7">
        <f>TINV(0.0455,H5)</f>
        <v>3.3068299207201113</v>
      </c>
      <c r="K7" t="s">
        <v>40</v>
      </c>
      <c r="L7">
        <f>TINV(0.0455,L5)</f>
        <v>4.5265507600819905</v>
      </c>
      <c r="O7" t="s">
        <v>40</v>
      </c>
      <c r="P7">
        <f>TINV(0.0455,P5)</f>
        <v>4.5265507600819905</v>
      </c>
      <c r="S7" t="s">
        <v>40</v>
      </c>
      <c r="T7">
        <f>TINV(0.0455,T5)</f>
        <v>4.5265507600819905</v>
      </c>
      <c r="W7" t="s">
        <v>40</v>
      </c>
      <c r="X7">
        <f>TINV(0.0455,X5)</f>
        <v>4.5265507600819905</v>
      </c>
    </row>
    <row r="8" spans="1:28">
      <c r="A8" t="s">
        <v>60</v>
      </c>
      <c r="B8" s="1">
        <f>STDEV(B2:B6)</f>
        <v>6.3102165017839246E-2</v>
      </c>
      <c r="C8" s="1">
        <f>STDEV(C2:C6)</f>
        <v>3.0827352711160768E-2</v>
      </c>
      <c r="D8" s="1">
        <f>STDEV(D2:D6)</f>
        <v>16.723573918301096</v>
      </c>
      <c r="E8" s="1">
        <f>STDEV(E2:E6)</f>
        <v>5.5045435778091543</v>
      </c>
      <c r="F8" s="1">
        <f>STDEV(F2:F6)</f>
        <v>7.711714251783898E-2</v>
      </c>
      <c r="G8" t="s">
        <v>41</v>
      </c>
      <c r="H8">
        <f>H7*G3</f>
        <v>0.21305920337018902</v>
      </c>
      <c r="K8" t="s">
        <v>41</v>
      </c>
      <c r="L8">
        <f>L7*K3</f>
        <v>0.50336394829646813</v>
      </c>
      <c r="O8" t="s">
        <v>41</v>
      </c>
      <c r="P8">
        <f>P7*O3</f>
        <v>0.34129205228656212</v>
      </c>
      <c r="S8" t="s">
        <v>41</v>
      </c>
      <c r="T8">
        <f>T7*S3</f>
        <v>0.32205194737780041</v>
      </c>
      <c r="W8" t="s">
        <v>41</v>
      </c>
      <c r="X8">
        <f>X7*W3</f>
        <v>0.23684303189501507</v>
      </c>
    </row>
    <row r="9" spans="1:28">
      <c r="A9" t="s">
        <v>61</v>
      </c>
      <c r="B9" s="1">
        <f>MIN(B2:B6)</f>
        <v>0.26636353658256073</v>
      </c>
      <c r="C9" s="1">
        <f>MIN(C2:C6)</f>
        <v>0.8847319427266036</v>
      </c>
      <c r="D9" s="1">
        <f>MIN(D2:D6)</f>
        <v>15.350860657400835</v>
      </c>
      <c r="E9" s="1">
        <f>MIN(E2:E6)</f>
        <v>1991</v>
      </c>
      <c r="F9" s="1">
        <f>MIN(F2:F6)</f>
        <v>4.6048109460437853E-4</v>
      </c>
      <c r="G9" t="s">
        <v>42</v>
      </c>
      <c r="H9">
        <f>G2+H8</f>
        <v>1.6688535154516031</v>
      </c>
      <c r="K9" t="s">
        <v>42</v>
      </c>
      <c r="L9">
        <f>K2+L8</f>
        <v>2.0493988053816281</v>
      </c>
      <c r="O9" t="s">
        <v>42</v>
      </c>
      <c r="P9">
        <f>O2+P8</f>
        <v>1.8060331614242258</v>
      </c>
      <c r="S9" t="s">
        <v>42</v>
      </c>
      <c r="T9">
        <f>S2+T8</f>
        <v>1.7735285478268703</v>
      </c>
      <c r="W9" t="s">
        <v>42</v>
      </c>
      <c r="X9">
        <f>W2+X8</f>
        <v>1.724242151207849</v>
      </c>
    </row>
    <row r="10" spans="1:28">
      <c r="A10" t="s">
        <v>62</v>
      </c>
      <c r="B10" s="1">
        <f>MAX(B2:B6)</f>
        <v>0.43569349653794121</v>
      </c>
      <c r="C10" s="1">
        <f>MAX(C2:C6)</f>
        <v>0.96643067602296384</v>
      </c>
      <c r="D10" s="1">
        <f>MAX(D2:D6)</f>
        <v>57.578203045379794</v>
      </c>
      <c r="E10" s="1">
        <f>MAX(E2:E6)</f>
        <v>2006</v>
      </c>
      <c r="F10" s="1">
        <f>MAX(F2:F6)</f>
        <v>0.17595949751973949</v>
      </c>
      <c r="G10" t="s">
        <v>43</v>
      </c>
      <c r="H10">
        <f>G2-H8</f>
        <v>1.2427351087112251</v>
      </c>
      <c r="K10" t="s">
        <v>43</v>
      </c>
      <c r="L10">
        <f>K2-L8</f>
        <v>1.0426709087886921</v>
      </c>
      <c r="O10" t="s">
        <v>43</v>
      </c>
      <c r="P10">
        <f>O2-P8</f>
        <v>1.1234490568511015</v>
      </c>
      <c r="S10" t="s">
        <v>43</v>
      </c>
      <c r="T10">
        <f>S2-T8</f>
        <v>1.1294246530712697</v>
      </c>
      <c r="W10" t="s">
        <v>43</v>
      </c>
      <c r="X10">
        <f>W2-X8</f>
        <v>1.250556087417819</v>
      </c>
    </row>
    <row r="11" spans="1:28">
      <c r="A11" t="s">
        <v>63</v>
      </c>
      <c r="B11" s="1">
        <f>ABS(B10-B9)</f>
        <v>0.16932995995538047</v>
      </c>
      <c r="C11" s="1">
        <f>ABS(C10-C9)</f>
        <v>8.1698733296360238E-2</v>
      </c>
      <c r="D11" s="1">
        <f>ABS(D10-D9)</f>
        <v>42.227342387978958</v>
      </c>
      <c r="E11" s="1">
        <f>ABS(E10-E9)</f>
        <v>15</v>
      </c>
      <c r="F11" s="1">
        <f>ABS(F10-F9)</f>
        <v>0.17549901642513513</v>
      </c>
      <c r="G11" t="s">
        <v>44</v>
      </c>
      <c r="H11" s="7">
        <f>LN(G2)</f>
        <v>0.3755516706202115</v>
      </c>
      <c r="K11" t="s">
        <v>44</v>
      </c>
      <c r="L11" s="7">
        <f>LN(K2)</f>
        <v>0.43569349653794121</v>
      </c>
      <c r="O11" t="s">
        <v>44</v>
      </c>
      <c r="P11" s="7">
        <f>LN(O2)</f>
        <v>0.38167850954051163</v>
      </c>
      <c r="S11" t="s">
        <v>44</v>
      </c>
      <c r="T11" s="7">
        <f>LN(S2)</f>
        <v>0.37258138340811181</v>
      </c>
      <c r="W11" t="s">
        <v>44</v>
      </c>
      <c r="X11" s="7">
        <f>LN(W2)</f>
        <v>0.39702903718848354</v>
      </c>
    </row>
    <row r="12" spans="1:28">
      <c r="A12" t="s">
        <v>64</v>
      </c>
      <c r="B12" s="1">
        <f>COUNT(B2:B6)</f>
        <v>5</v>
      </c>
      <c r="G12" t="s">
        <v>45</v>
      </c>
      <c r="H12" s="7">
        <f>LN(H9)</f>
        <v>0.51213687297383204</v>
      </c>
      <c r="K12" t="s">
        <v>45</v>
      </c>
      <c r="L12" s="7">
        <f>LN(L9)</f>
        <v>0.71754648447203317</v>
      </c>
      <c r="O12" t="s">
        <v>45</v>
      </c>
      <c r="P12" s="7">
        <f>LN(P9)</f>
        <v>0.59113281663365169</v>
      </c>
      <c r="S12" t="s">
        <v>45</v>
      </c>
      <c r="T12" s="7">
        <f>LN(T9)</f>
        <v>0.57297109198773188</v>
      </c>
      <c r="W12" t="s">
        <v>45</v>
      </c>
      <c r="X12" s="7">
        <f>LN(X9)</f>
        <v>0.54478762131533576</v>
      </c>
    </row>
    <row r="13" spans="1:28">
      <c r="G13" t="s">
        <v>46</v>
      </c>
      <c r="H13" s="7">
        <f>LN(H10)</f>
        <v>0.21731468339116167</v>
      </c>
      <c r="K13" t="s">
        <v>46</v>
      </c>
      <c r="L13" s="7">
        <f>LN(L10)</f>
        <v>4.1785602538032783E-2</v>
      </c>
      <c r="O13" t="s">
        <v>46</v>
      </c>
      <c r="P13" s="7">
        <f>LN(P10)</f>
        <v>0.11640346835851381</v>
      </c>
      <c r="S13" t="s">
        <v>46</v>
      </c>
      <c r="T13" s="7">
        <f>LN(T10)</f>
        <v>0.12170834648592833</v>
      </c>
      <c r="W13" t="s">
        <v>46</v>
      </c>
      <c r="X13" s="7">
        <f>LN(X10)</f>
        <v>0.22358832232317391</v>
      </c>
    </row>
    <row r="14" spans="1:28">
      <c r="G14" t="s">
        <v>47</v>
      </c>
      <c r="H14" s="7">
        <f>H12-H11</f>
        <v>0.13658520235362054</v>
      </c>
      <c r="K14" t="s">
        <v>47</v>
      </c>
      <c r="L14" s="7">
        <f>L12-L11</f>
        <v>0.28185298793409197</v>
      </c>
      <c r="O14" t="s">
        <v>47</v>
      </c>
      <c r="P14" s="7">
        <f>P12-P11</f>
        <v>0.20945430709314006</v>
      </c>
      <c r="S14" t="s">
        <v>47</v>
      </c>
      <c r="T14" s="7">
        <f>T12-T11</f>
        <v>0.20038970857962007</v>
      </c>
      <c r="W14" t="s">
        <v>47</v>
      </c>
      <c r="X14" s="7">
        <f>X12-X11</f>
        <v>0.14775858412685222</v>
      </c>
    </row>
    <row r="15" spans="1:28">
      <c r="G15" t="s">
        <v>48</v>
      </c>
      <c r="H15" s="7">
        <f>H11-H13</f>
        <v>0.15823698722904983</v>
      </c>
      <c r="K15" t="s">
        <v>48</v>
      </c>
      <c r="L15" s="7">
        <f>L11-L13</f>
        <v>0.39390789399990844</v>
      </c>
      <c r="O15" t="s">
        <v>48</v>
      </c>
      <c r="P15" s="7">
        <f>P11-P13</f>
        <v>0.26527504118199785</v>
      </c>
      <c r="S15" t="s">
        <v>48</v>
      </c>
      <c r="T15" s="7">
        <f>T11-T13</f>
        <v>0.25087303692218349</v>
      </c>
      <c r="W15" t="s">
        <v>48</v>
      </c>
      <c r="X15" s="7">
        <f>X11-X13</f>
        <v>0.17344071486530963</v>
      </c>
    </row>
    <row r="16" spans="1:28">
      <c r="G16" t="s">
        <v>49</v>
      </c>
      <c r="H16" s="8">
        <f>AVERAGE(H14:H15)</f>
        <v>0.14741109479133518</v>
      </c>
      <c r="K16" t="s">
        <v>49</v>
      </c>
      <c r="L16" s="8">
        <f>AVERAGE(L14:L15)</f>
        <v>0.33788044096700021</v>
      </c>
      <c r="O16" t="s">
        <v>49</v>
      </c>
      <c r="P16" s="8">
        <f>AVERAGE(P14:P15)</f>
        <v>0.23736467413756895</v>
      </c>
      <c r="S16" t="s">
        <v>49</v>
      </c>
      <c r="T16" s="8">
        <f>AVERAGE(T14:T15)</f>
        <v>0.22563137275090178</v>
      </c>
      <c r="W16" t="s">
        <v>49</v>
      </c>
      <c r="X16" s="8">
        <f>AVERAGE(X14:X15)</f>
        <v>0.16059964949608091</v>
      </c>
    </row>
    <row r="17" spans="7:24">
      <c r="G17" t="s">
        <v>50</v>
      </c>
      <c r="H17">
        <f>TINV(0.3173,H5)</f>
        <v>1.1969125599716923</v>
      </c>
      <c r="K17" t="s">
        <v>50</v>
      </c>
      <c r="L17">
        <f>TINV(0.3173,L5)</f>
        <v>1.3213154624456929</v>
      </c>
      <c r="O17" t="s">
        <v>50</v>
      </c>
      <c r="P17">
        <f>TINV(0.3173,P5)</f>
        <v>1.3213154624456929</v>
      </c>
      <c r="S17" t="s">
        <v>50</v>
      </c>
      <c r="T17">
        <f>TINV(0.3173,T5)</f>
        <v>1.3213154624456929</v>
      </c>
      <c r="W17" t="s">
        <v>50</v>
      </c>
      <c r="X17">
        <f>TINV(0.3173,X5)</f>
        <v>1.3213154624456929</v>
      </c>
    </row>
    <row r="18" spans="7:24">
      <c r="G18" t="s">
        <v>51</v>
      </c>
      <c r="H18">
        <f>H17*G3</f>
        <v>7.7117131102953554E-2</v>
      </c>
      <c r="K18" t="s">
        <v>51</v>
      </c>
      <c r="L18">
        <f>L17*K3</f>
        <v>0.14693363741485813</v>
      </c>
      <c r="O18" t="s">
        <v>51</v>
      </c>
      <c r="P18">
        <f>P17*O3</f>
        <v>9.9624303315642065E-2</v>
      </c>
      <c r="S18" t="s">
        <v>51</v>
      </c>
      <c r="T18">
        <f>T17*S3</f>
        <v>9.4008051678918209E-2</v>
      </c>
      <c r="W18" t="s">
        <v>51</v>
      </c>
      <c r="X18">
        <f>X17*W3</f>
        <v>6.913528132173942E-2</v>
      </c>
    </row>
    <row r="19" spans="7:24">
      <c r="G19" t="s">
        <v>52</v>
      </c>
      <c r="H19">
        <f>G2+H18</f>
        <v>1.5329114431843676</v>
      </c>
      <c r="K19" t="s">
        <v>52</v>
      </c>
      <c r="L19">
        <f>K2+L18</f>
        <v>1.6929684945000183</v>
      </c>
      <c r="O19" t="s">
        <v>52</v>
      </c>
      <c r="P19">
        <f>O2+P18</f>
        <v>1.5643654124533057</v>
      </c>
      <c r="S19" t="s">
        <v>52</v>
      </c>
      <c r="T19">
        <f>S2+T18</f>
        <v>1.5454846521279881</v>
      </c>
      <c r="W19" t="s">
        <v>52</v>
      </c>
      <c r="X19">
        <f>W2+X18</f>
        <v>1.5565344006345734</v>
      </c>
    </row>
    <row r="20" spans="7:24">
      <c r="G20" t="s">
        <v>53</v>
      </c>
      <c r="H20">
        <f>G2-H18</f>
        <v>1.3786771809784606</v>
      </c>
      <c r="K20" t="s">
        <v>53</v>
      </c>
      <c r="L20">
        <f>K2-L18</f>
        <v>1.3991012196703019</v>
      </c>
      <c r="O20" t="s">
        <v>53</v>
      </c>
      <c r="P20">
        <f>O2-P18</f>
        <v>1.3651168058220216</v>
      </c>
      <c r="S20" t="s">
        <v>53</v>
      </c>
      <c r="T20">
        <f>S2-T18</f>
        <v>1.3574685487701519</v>
      </c>
      <c r="W20" t="s">
        <v>53</v>
      </c>
      <c r="X20">
        <f>W2-X18</f>
        <v>1.4182638379910946</v>
      </c>
    </row>
    <row r="21" spans="7:24">
      <c r="G21" t="s">
        <v>44</v>
      </c>
      <c r="H21" s="7">
        <f>LN(G2)</f>
        <v>0.3755516706202115</v>
      </c>
      <c r="K21" t="s">
        <v>44</v>
      </c>
      <c r="L21" s="7">
        <f>LN(K2)</f>
        <v>0.43569349653794121</v>
      </c>
      <c r="O21" t="s">
        <v>44</v>
      </c>
      <c r="P21" s="7">
        <f>LN(O2)</f>
        <v>0.38167850954051163</v>
      </c>
      <c r="S21" t="s">
        <v>44</v>
      </c>
      <c r="T21" s="7">
        <f>LN(S2)</f>
        <v>0.37258138340811181</v>
      </c>
      <c r="W21" t="s">
        <v>44</v>
      </c>
      <c r="X21" s="7">
        <f>LN(W2)</f>
        <v>0.39702903718848354</v>
      </c>
    </row>
    <row r="22" spans="7:24">
      <c r="G22" t="s">
        <v>54</v>
      </c>
      <c r="H22" s="7">
        <f>LN(H19)</f>
        <v>0.42716883121807769</v>
      </c>
      <c r="K22" t="s">
        <v>54</v>
      </c>
      <c r="L22" s="7">
        <f>LN(L19)</f>
        <v>0.52648349370437542</v>
      </c>
      <c r="O22" t="s">
        <v>54</v>
      </c>
      <c r="P22" s="7">
        <f>LN(P19)</f>
        <v>0.44748025450964746</v>
      </c>
      <c r="S22" t="s">
        <v>54</v>
      </c>
      <c r="T22" s="7">
        <f>LN(T19)</f>
        <v>0.43533755185679562</v>
      </c>
      <c r="W22" t="s">
        <v>54</v>
      </c>
      <c r="X22" s="7">
        <f>LN(X19)</f>
        <v>0.4424618119303193</v>
      </c>
    </row>
    <row r="23" spans="7:24">
      <c r="G23" t="s">
        <v>55</v>
      </c>
      <c r="H23" s="7">
        <f>LN(H20)</f>
        <v>0.32112447494399082</v>
      </c>
      <c r="K23" t="s">
        <v>55</v>
      </c>
      <c r="L23" s="7">
        <f>LN(L20)</f>
        <v>0.33583004451020892</v>
      </c>
      <c r="O23" t="s">
        <v>55</v>
      </c>
      <c r="P23" s="7">
        <f>LN(P20)</f>
        <v>0.31123999700663069</v>
      </c>
      <c r="S23" t="s">
        <v>55</v>
      </c>
      <c r="T23" s="7">
        <f>LN(T20)</f>
        <v>0.30562160406411731</v>
      </c>
      <c r="W23" t="s">
        <v>55</v>
      </c>
      <c r="X23" s="7">
        <f>LN(X20)</f>
        <v>0.34943347426567173</v>
      </c>
    </row>
    <row r="24" spans="7:24">
      <c r="G24" t="s">
        <v>56</v>
      </c>
      <c r="H24" s="7">
        <f>H22-H21</f>
        <v>5.1617160597866196E-2</v>
      </c>
      <c r="K24" t="s">
        <v>56</v>
      </c>
      <c r="L24" s="7">
        <f>L22-L21</f>
        <v>9.0789997166434211E-2</v>
      </c>
      <c r="O24" t="s">
        <v>56</v>
      </c>
      <c r="P24" s="7">
        <f>P22-P21</f>
        <v>6.5801744969135822E-2</v>
      </c>
      <c r="S24" t="s">
        <v>56</v>
      </c>
      <c r="T24" s="7">
        <f>T22-T21</f>
        <v>6.2756168448683813E-2</v>
      </c>
      <c r="W24" t="s">
        <v>56</v>
      </c>
      <c r="X24" s="7">
        <f>X22-X21</f>
        <v>4.5432774741835769E-2</v>
      </c>
    </row>
    <row r="25" spans="7:24">
      <c r="G25" t="s">
        <v>57</v>
      </c>
      <c r="H25" s="7">
        <f>H21-H23</f>
        <v>5.4427195676220674E-2</v>
      </c>
      <c r="K25" t="s">
        <v>57</v>
      </c>
      <c r="L25" s="7">
        <f>L21-L23</f>
        <v>9.986345202773228E-2</v>
      </c>
      <c r="O25" t="s">
        <v>57</v>
      </c>
      <c r="P25" s="7">
        <f>P21-P23</f>
        <v>7.0438512533880948E-2</v>
      </c>
      <c r="S25" t="s">
        <v>57</v>
      </c>
      <c r="T25" s="7">
        <f>T21-T23</f>
        <v>6.6959779343994497E-2</v>
      </c>
      <c r="W25" t="s">
        <v>57</v>
      </c>
      <c r="X25" s="7">
        <f>X21-X23</f>
        <v>4.7595562922811807E-2</v>
      </c>
    </row>
    <row r="26" spans="7:24">
      <c r="G26" t="s">
        <v>58</v>
      </c>
      <c r="H26" s="8">
        <f>AVERAGE(H24:H25)</f>
        <v>5.3022178137043435E-2</v>
      </c>
      <c r="K26" t="s">
        <v>58</v>
      </c>
      <c r="L26" s="8">
        <f>AVERAGE(L24:L25)</f>
        <v>9.5326724597083246E-2</v>
      </c>
      <c r="O26" t="s">
        <v>58</v>
      </c>
      <c r="P26" s="8">
        <f>AVERAGE(P24:P25)</f>
        <v>6.8120128751508385E-2</v>
      </c>
      <c r="S26" t="s">
        <v>58</v>
      </c>
      <c r="T26" s="8">
        <f>AVERAGE(T24:T25)</f>
        <v>6.4857973896339155E-2</v>
      </c>
      <c r="W26" t="s">
        <v>58</v>
      </c>
      <c r="X26" s="8">
        <f>AVERAGE(X24:X25)</f>
        <v>4.6514168832323788E-2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5" x14ac:dyDescent="0"/>
  <sheetData>
    <row r="1" spans="1:2">
      <c r="A1" s="1" t="s">
        <v>4</v>
      </c>
      <c r="B1" t="s">
        <v>8</v>
      </c>
    </row>
    <row r="2" spans="1:2">
      <c r="A2">
        <v>1991</v>
      </c>
      <c r="B2">
        <v>4.6048109460437853E-4</v>
      </c>
    </row>
    <row r="3" spans="1:2">
      <c r="A3">
        <v>1997</v>
      </c>
      <c r="B3">
        <v>4.6140446393306521E-3</v>
      </c>
    </row>
    <row r="4" spans="1:2">
      <c r="A4">
        <v>1998</v>
      </c>
      <c r="B4">
        <v>2.9007135766453886E-3</v>
      </c>
    </row>
    <row r="5" spans="1:2">
      <c r="A5">
        <v>2001</v>
      </c>
      <c r="B5">
        <v>6.3833184224741284E-3</v>
      </c>
    </row>
    <row r="6" spans="1:2">
      <c r="A6">
        <v>2006</v>
      </c>
      <c r="B6">
        <v>0.17595949751973949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Data</vt:lpstr>
      <vt:lpstr>PRM_Summary</vt:lpstr>
      <vt:lpstr>PRM70ND</vt:lpstr>
      <vt:lpstr>PRMallND</vt:lpstr>
      <vt:lpstr>PRM70all</vt:lpstr>
      <vt:lpstr>PRMallall</vt:lpstr>
      <vt:lpstr>rawdata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MIT MIT</cp:lastModifiedBy>
  <dcterms:created xsi:type="dcterms:W3CDTF">2013-11-05T14:36:00Z</dcterms:created>
  <dcterms:modified xsi:type="dcterms:W3CDTF">2013-11-05T14:39:33Z</dcterms:modified>
</cp:coreProperties>
</file>