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7260" tabRatio="500" activeTab="1"/>
  </bookViews>
  <sheets>
    <sheet name="Source 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7" l="1"/>
  <c r="E12" i="7"/>
  <c r="E11" i="7"/>
  <c r="E10" i="7"/>
  <c r="E9" i="7"/>
  <c r="E8" i="7"/>
  <c r="E7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B14" i="6"/>
  <c r="F12" i="6"/>
  <c r="F11" i="6"/>
  <c r="F13" i="6"/>
  <c r="F10" i="6"/>
  <c r="F9" i="6"/>
  <c r="E12" i="6"/>
  <c r="E11" i="6"/>
  <c r="E13" i="6"/>
  <c r="E10" i="6"/>
  <c r="E9" i="6"/>
  <c r="D12" i="6"/>
  <c r="D11" i="6"/>
  <c r="D13" i="6"/>
  <c r="D10" i="6"/>
  <c r="D9" i="6"/>
  <c r="C12" i="6"/>
  <c r="C11" i="6"/>
  <c r="C13" i="6"/>
  <c r="C10" i="6"/>
  <c r="C9" i="6"/>
  <c r="B13" i="6"/>
  <c r="B12" i="6"/>
  <c r="B11" i="6"/>
  <c r="B10" i="6"/>
  <c r="B9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J1" i="6"/>
  <c r="AI1" i="6"/>
  <c r="AI2" i="6" a="1"/>
  <c r="AI2" i="6"/>
  <c r="AJ2" i="6"/>
  <c r="AI3" i="6"/>
  <c r="AJ3" i="6"/>
  <c r="AI4" i="6"/>
  <c r="AJ4" i="6"/>
  <c r="AI5" i="6"/>
  <c r="AJ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14" i="5"/>
  <c r="F12" i="5"/>
  <c r="F11" i="5"/>
  <c r="F13" i="5"/>
  <c r="F10" i="5"/>
  <c r="F9" i="5"/>
  <c r="E12" i="5"/>
  <c r="E11" i="5"/>
  <c r="E13" i="5"/>
  <c r="E10" i="5"/>
  <c r="E9" i="5"/>
  <c r="D12" i="5"/>
  <c r="D11" i="5"/>
  <c r="D13" i="5"/>
  <c r="D10" i="5"/>
  <c r="D9" i="5"/>
  <c r="C12" i="5"/>
  <c r="C11" i="5"/>
  <c r="C13" i="5"/>
  <c r="C10" i="5"/>
  <c r="C9" i="5"/>
  <c r="B13" i="5"/>
  <c r="B12" i="5"/>
  <c r="B11" i="5"/>
  <c r="B10" i="5"/>
  <c r="B9" i="5"/>
  <c r="AF26" i="5"/>
  <c r="AF25" i="5"/>
  <c r="AF24" i="5"/>
  <c r="AF23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J1" i="5"/>
  <c r="AI1" i="5"/>
  <c r="AI2" i="5" a="1"/>
  <c r="AI2" i="5"/>
  <c r="AJ2" i="5"/>
  <c r="AI3" i="5"/>
  <c r="AJ3" i="5"/>
  <c r="AI4" i="5"/>
  <c r="AJ4" i="5"/>
  <c r="AI5" i="5"/>
  <c r="AJ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2" i="5" a="1"/>
  <c r="AE4" i="5"/>
  <c r="AF1" i="5"/>
  <c r="AE2" i="5"/>
  <c r="AE1" i="5"/>
  <c r="AF2" i="5"/>
  <c r="AE3" i="5"/>
  <c r="AF3" i="5"/>
  <c r="AF4" i="5"/>
  <c r="AE5" i="5"/>
  <c r="AF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11" i="4"/>
  <c r="F9" i="4"/>
  <c r="F8" i="4"/>
  <c r="F10" i="4"/>
  <c r="F7" i="4"/>
  <c r="F6" i="4"/>
  <c r="E9" i="4"/>
  <c r="E8" i="4"/>
  <c r="E10" i="4"/>
  <c r="E7" i="4"/>
  <c r="E6" i="4"/>
  <c r="D9" i="4"/>
  <c r="D8" i="4"/>
  <c r="D10" i="4"/>
  <c r="D7" i="4"/>
  <c r="D6" i="4"/>
  <c r="C9" i="4"/>
  <c r="C8" i="4"/>
  <c r="C10" i="4"/>
  <c r="C7" i="4"/>
  <c r="C6" i="4"/>
  <c r="B10" i="4"/>
  <c r="B9" i="4"/>
  <c r="B8" i="4"/>
  <c r="B7" i="4"/>
  <c r="B6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X1" i="4"/>
  <c r="W1" i="4"/>
  <c r="W2" i="4" a="1"/>
  <c r="W2" i="4"/>
  <c r="X2" i="4"/>
  <c r="W3" i="4"/>
  <c r="X3" i="4"/>
  <c r="W4" i="4"/>
  <c r="X4" i="4"/>
  <c r="W5" i="4"/>
  <c r="X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2" i="4" a="1"/>
  <c r="S4" i="4"/>
  <c r="T1" i="4"/>
  <c r="S2" i="4"/>
  <c r="S1" i="4"/>
  <c r="T2" i="4"/>
  <c r="S3" i="4"/>
  <c r="T3" i="4"/>
  <c r="T4" i="4"/>
  <c r="S5" i="4"/>
  <c r="T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B11" i="3"/>
  <c r="F9" i="3"/>
  <c r="F8" i="3"/>
  <c r="F10" i="3"/>
  <c r="F7" i="3"/>
  <c r="F6" i="3"/>
  <c r="E9" i="3"/>
  <c r="E8" i="3"/>
  <c r="E10" i="3"/>
  <c r="E7" i="3"/>
  <c r="E6" i="3"/>
  <c r="D9" i="3"/>
  <c r="D8" i="3"/>
  <c r="D10" i="3"/>
  <c r="D7" i="3"/>
  <c r="D6" i="3"/>
  <c r="C9" i="3"/>
  <c r="C8" i="3"/>
  <c r="C10" i="3"/>
  <c r="C7" i="3"/>
  <c r="C6" i="3"/>
  <c r="B10" i="3"/>
  <c r="B9" i="3"/>
  <c r="B8" i="3"/>
  <c r="B7" i="3"/>
  <c r="B6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X1" i="3"/>
  <c r="W1" i="3"/>
  <c r="W2" i="3" a="1"/>
  <c r="W2" i="3"/>
  <c r="X2" i="3"/>
  <c r="W3" i="3"/>
  <c r="X3" i="3"/>
  <c r="W4" i="3"/>
  <c r="X4" i="3"/>
  <c r="W5" i="3"/>
  <c r="X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2" i="3" a="1"/>
  <c r="S4" i="3"/>
  <c r="T1" i="3"/>
  <c r="S2" i="3"/>
  <c r="S1" i="3"/>
  <c r="T2" i="3"/>
  <c r="S3" i="3"/>
  <c r="T3" i="3"/>
  <c r="T4" i="3"/>
  <c r="S5" i="3"/>
  <c r="T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G2" i="3" a="1"/>
  <c r="G2" i="3"/>
  <c r="H5" i="3"/>
  <c r="H17" i="3"/>
  <c r="G3" i="3"/>
  <c r="H18" i="3"/>
  <c r="H19" i="3"/>
  <c r="H22" i="3"/>
  <c r="H21" i="3"/>
  <c r="H24" i="3"/>
  <c r="H20" i="3"/>
  <c r="H23" i="3"/>
  <c r="H25" i="3"/>
  <c r="H26" i="3"/>
  <c r="H7" i="3"/>
  <c r="H8" i="3"/>
  <c r="H9" i="3"/>
  <c r="H12" i="3"/>
  <c r="H11" i="3"/>
  <c r="H14" i="3"/>
  <c r="H10" i="3"/>
  <c r="H13" i="3"/>
  <c r="H15" i="3"/>
  <c r="H16" i="3"/>
  <c r="K4" i="3"/>
  <c r="L1" i="3"/>
  <c r="K1" i="3"/>
  <c r="L2" i="3"/>
  <c r="L3" i="3"/>
  <c r="L4" i="3"/>
  <c r="K5" i="3"/>
  <c r="K6" i="3"/>
  <c r="L6" i="3"/>
  <c r="G4" i="3"/>
  <c r="H1" i="3"/>
  <c r="G1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<sst xmlns="http://schemas.openxmlformats.org/spreadsheetml/2006/main" count="636" uniqueCount="81">
  <si>
    <t>Data Source</t>
  </si>
  <si>
    <t>Company</t>
  </si>
  <si>
    <t>Model</t>
  </si>
  <si>
    <t>Technology</t>
  </si>
  <si>
    <t>YEAR</t>
  </si>
  <si>
    <t>Speed/layer thickness</t>
  </si>
  <si>
    <t>Speed/(layer thickness*cost)</t>
  </si>
  <si>
    <t>Speed * build volume/(layer thickness *cost)</t>
  </si>
  <si>
    <t>Speed * build volume/(layer thickness *machine size*cost)</t>
  </si>
  <si>
    <r>
      <t xml:space="preserve">Kruth, J. (1991). Material incress manufacturing by rapid prototyping techniques. </t>
    </r>
    <r>
      <rPr>
        <i/>
        <sz val="12"/>
        <color theme="1"/>
        <rFont val="Calibri"/>
        <family val="2"/>
        <scheme val="minor"/>
      </rPr>
      <t>CIRP Annals-Manufacturing Technology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. Retrieved from http://www.sciencedirect.com/science/article/pii/S0007850607611366</t>
    </r>
  </si>
  <si>
    <t>3D Systems</t>
  </si>
  <si>
    <t>SLA-500</t>
  </si>
  <si>
    <t>SLA</t>
  </si>
  <si>
    <t>SLA-250</t>
  </si>
  <si>
    <t>SLA-190</t>
  </si>
  <si>
    <t>Wohlers Report 1997</t>
  </si>
  <si>
    <t>SLA-350</t>
  </si>
  <si>
    <t>Wohlers Report 1998</t>
  </si>
  <si>
    <t>SLA-3500</t>
  </si>
  <si>
    <t>SLA-5000</t>
  </si>
  <si>
    <t>Wohlers report 1999</t>
  </si>
  <si>
    <t>SLA-7000</t>
  </si>
  <si>
    <t>ThermoJet</t>
  </si>
  <si>
    <t>Wohlers Report 2002</t>
  </si>
  <si>
    <t>Viper Si2</t>
  </si>
  <si>
    <t>Wohlers Report 2005</t>
  </si>
  <si>
    <t>Viper SLA</t>
  </si>
  <si>
    <t>Viper HA SLA (dual vat)</t>
  </si>
  <si>
    <t>Viper HA SLA (single vat)</t>
  </si>
  <si>
    <t>Wohlers Report 2007</t>
  </si>
  <si>
    <t>Viper Pro 750S</t>
  </si>
  <si>
    <t>Viper Pro 750D (dual)</t>
  </si>
  <si>
    <t>Viper Pro 1500XL</t>
  </si>
  <si>
    <t>Form Labs</t>
  </si>
  <si>
    <t>Form labs</t>
  </si>
  <si>
    <t>Wohlers Report 2008</t>
  </si>
  <si>
    <t>Invision XT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</si>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</sst>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0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1" xfId="2"/>
    <xf numFmtId="0" fontId="3" fillId="3" borderId="2" xfId="3"/>
    <xf numFmtId="164" fontId="2" fillId="2" borderId="1" xfId="2" applyNumberFormat="1"/>
    <xf numFmtId="2" fontId="3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20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" sqref="E1:F21"/>
    </sheetView>
  </sheetViews>
  <sheetFormatPr baseColWidth="10" defaultRowHeight="15" x14ac:dyDescent="0"/>
  <cols>
    <col min="8" max="8" width="37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1991</v>
      </c>
      <c r="F2">
        <v>25400</v>
      </c>
      <c r="G2">
        <v>3.7544793878712256E-2</v>
      </c>
      <c r="H2">
        <v>5910265.4093847591</v>
      </c>
      <c r="I2">
        <v>4.6048109460437853E-4</v>
      </c>
      <c r="K2">
        <v>3.7544793878712256E-2</v>
      </c>
    </row>
    <row r="3" spans="1:11">
      <c r="A3" t="s">
        <v>9</v>
      </c>
      <c r="B3" t="s">
        <v>10</v>
      </c>
      <c r="C3" t="s">
        <v>13</v>
      </c>
      <c r="D3" t="s">
        <v>12</v>
      </c>
      <c r="E3">
        <v>1991</v>
      </c>
      <c r="F3">
        <v>5030</v>
      </c>
      <c r="G3">
        <v>1.5472945432181372E-2</v>
      </c>
      <c r="K3">
        <v>1.5472945432181372E-2</v>
      </c>
    </row>
    <row r="4" spans="1:11">
      <c r="A4" t="s">
        <v>9</v>
      </c>
      <c r="B4" t="s">
        <v>10</v>
      </c>
      <c r="C4" t="s">
        <v>14</v>
      </c>
      <c r="D4" t="s">
        <v>12</v>
      </c>
      <c r="E4">
        <v>1991</v>
      </c>
      <c r="G4">
        <v>3.0131525315300552E-2</v>
      </c>
      <c r="K4">
        <v>3.0131525315300552E-2</v>
      </c>
    </row>
    <row r="5" spans="1:11">
      <c r="A5" t="s">
        <v>15</v>
      </c>
      <c r="B5" t="s">
        <v>10</v>
      </c>
      <c r="C5" t="s">
        <v>13</v>
      </c>
      <c r="D5" t="s">
        <v>12</v>
      </c>
      <c r="E5">
        <v>1996</v>
      </c>
    </row>
    <row r="6" spans="1:11">
      <c r="A6" t="s">
        <v>15</v>
      </c>
      <c r="B6" t="s">
        <v>10</v>
      </c>
      <c r="C6" t="s">
        <v>16</v>
      </c>
      <c r="D6" t="s">
        <v>12</v>
      </c>
      <c r="E6">
        <v>1996</v>
      </c>
    </row>
    <row r="7" spans="1:11">
      <c r="A7" t="s">
        <v>15</v>
      </c>
      <c r="B7" t="s">
        <v>10</v>
      </c>
      <c r="C7" t="s">
        <v>11</v>
      </c>
      <c r="D7" t="s">
        <v>12</v>
      </c>
      <c r="E7">
        <v>1996</v>
      </c>
    </row>
    <row r="8" spans="1:11">
      <c r="A8" t="s">
        <v>17</v>
      </c>
      <c r="B8" t="s">
        <v>10</v>
      </c>
      <c r="C8" t="s">
        <v>13</v>
      </c>
      <c r="D8" t="s">
        <v>12</v>
      </c>
      <c r="E8">
        <v>1997</v>
      </c>
    </row>
    <row r="9" spans="1:11">
      <c r="A9" t="s">
        <v>17</v>
      </c>
      <c r="B9" t="s">
        <v>10</v>
      </c>
      <c r="C9" t="s">
        <v>18</v>
      </c>
      <c r="D9" t="s">
        <v>12</v>
      </c>
      <c r="E9">
        <v>1997</v>
      </c>
      <c r="F9">
        <v>200000</v>
      </c>
      <c r="G9">
        <v>0.35955931575835393</v>
      </c>
      <c r="H9">
        <v>17618406.472159341</v>
      </c>
      <c r="I9">
        <v>4.6140446393306521E-3</v>
      </c>
      <c r="K9">
        <v>0.35955931575835393</v>
      </c>
    </row>
    <row r="10" spans="1:11">
      <c r="A10" t="s">
        <v>17</v>
      </c>
      <c r="B10" t="s">
        <v>10</v>
      </c>
      <c r="C10" t="s">
        <v>19</v>
      </c>
      <c r="D10" t="s">
        <v>12</v>
      </c>
      <c r="E10">
        <v>1997</v>
      </c>
    </row>
    <row r="11" spans="1:11">
      <c r="A11" t="s">
        <v>20</v>
      </c>
      <c r="B11" t="s">
        <v>10</v>
      </c>
      <c r="C11" t="s">
        <v>21</v>
      </c>
      <c r="D11" t="s">
        <v>12</v>
      </c>
      <c r="E11">
        <v>1998</v>
      </c>
      <c r="F11">
        <v>100000</v>
      </c>
      <c r="G11">
        <v>8.7391615704103656E-2</v>
      </c>
      <c r="H11">
        <v>13108742.355615549</v>
      </c>
      <c r="I11">
        <v>2.9007135766453886E-3</v>
      </c>
      <c r="K11">
        <v>8.7391615704103656E-2</v>
      </c>
    </row>
    <row r="12" spans="1:11">
      <c r="A12" t="s">
        <v>20</v>
      </c>
      <c r="B12" t="s">
        <v>10</v>
      </c>
      <c r="C12" t="s">
        <v>22</v>
      </c>
      <c r="D12" t="s">
        <v>12</v>
      </c>
      <c r="E12">
        <v>1998</v>
      </c>
    </row>
    <row r="13" spans="1:11">
      <c r="A13" t="s">
        <v>23</v>
      </c>
      <c r="B13" t="s">
        <v>10</v>
      </c>
      <c r="C13" t="s">
        <v>24</v>
      </c>
      <c r="D13" t="s">
        <v>12</v>
      </c>
      <c r="E13">
        <v>2001</v>
      </c>
      <c r="F13">
        <v>200000</v>
      </c>
      <c r="G13">
        <v>0.83801103021474244</v>
      </c>
      <c r="H13">
        <v>13093922.34710535</v>
      </c>
      <c r="I13">
        <v>6.3833184224741284E-3</v>
      </c>
      <c r="K13">
        <v>0.83801103021474244</v>
      </c>
    </row>
    <row r="14" spans="1:11">
      <c r="A14" t="s">
        <v>25</v>
      </c>
      <c r="B14" t="s">
        <v>10</v>
      </c>
      <c r="C14" t="s">
        <v>26</v>
      </c>
      <c r="D14" t="s">
        <v>12</v>
      </c>
      <c r="E14">
        <v>2004</v>
      </c>
    </row>
    <row r="15" spans="1:11">
      <c r="A15" t="s">
        <v>25</v>
      </c>
      <c r="B15" t="s">
        <v>10</v>
      </c>
      <c r="C15" t="s">
        <v>27</v>
      </c>
      <c r="D15" t="s">
        <v>12</v>
      </c>
      <c r="E15">
        <v>2004</v>
      </c>
    </row>
    <row r="16" spans="1:11">
      <c r="A16" t="s">
        <v>25</v>
      </c>
      <c r="B16" t="s">
        <v>10</v>
      </c>
      <c r="C16" t="s">
        <v>28</v>
      </c>
      <c r="D16" t="s">
        <v>12</v>
      </c>
      <c r="E16">
        <v>2004</v>
      </c>
    </row>
    <row r="17" spans="1:11">
      <c r="A17" t="s">
        <v>29</v>
      </c>
      <c r="B17" t="s">
        <v>10</v>
      </c>
      <c r="C17" t="s">
        <v>30</v>
      </c>
      <c r="D17" t="s">
        <v>12</v>
      </c>
      <c r="E17">
        <v>2006</v>
      </c>
    </row>
    <row r="18" spans="1:11">
      <c r="A18" t="s">
        <v>29</v>
      </c>
      <c r="B18" t="s">
        <v>10</v>
      </c>
      <c r="C18" t="s">
        <v>31</v>
      </c>
      <c r="D18" t="s">
        <v>12</v>
      </c>
      <c r="E18">
        <v>2006</v>
      </c>
    </row>
    <row r="19" spans="1:11">
      <c r="A19" t="s">
        <v>29</v>
      </c>
      <c r="B19" t="s">
        <v>10</v>
      </c>
      <c r="C19" t="s">
        <v>32</v>
      </c>
      <c r="D19" t="s">
        <v>12</v>
      </c>
      <c r="E19">
        <v>2006</v>
      </c>
      <c r="F19">
        <v>2540000</v>
      </c>
      <c r="G19">
        <v>2.3156632741183714</v>
      </c>
      <c r="H19">
        <v>1302560591.6915839</v>
      </c>
      <c r="I19">
        <v>0.17595949751973949</v>
      </c>
      <c r="K19">
        <v>2.3156632741183714</v>
      </c>
    </row>
    <row r="20" spans="1:11">
      <c r="A20" t="s">
        <v>33</v>
      </c>
      <c r="B20" t="s">
        <v>34</v>
      </c>
      <c r="D20" t="s">
        <v>12</v>
      </c>
      <c r="E20">
        <v>2013</v>
      </c>
    </row>
    <row r="21" spans="1:11">
      <c r="A21" t="s">
        <v>35</v>
      </c>
      <c r="B21" t="s">
        <v>10</v>
      </c>
      <c r="C21" t="s">
        <v>36</v>
      </c>
      <c r="D21" t="s">
        <v>12</v>
      </c>
      <c r="E21">
        <v>2007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baseColWidth="10" defaultRowHeight="15" x14ac:dyDescent="0"/>
  <sheetData>
    <row r="1" spans="1:5"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69</v>
      </c>
      <c r="B2" s="10">
        <f>PRMallall!G1</f>
        <v>0.30569324398982717</v>
      </c>
      <c r="C2" s="10">
        <f>PRMallND!G1</f>
        <v>0.2726079554818836</v>
      </c>
      <c r="D2" s="10">
        <f>PRM70all!G1</f>
        <v>0.30569324398982717</v>
      </c>
      <c r="E2" s="10">
        <f>PRM70ND!G1</f>
        <v>0.2726079554818836</v>
      </c>
    </row>
    <row r="3" spans="1:5">
      <c r="A3" t="s">
        <v>64</v>
      </c>
      <c r="B3">
        <f>PRMallall!B14</f>
        <v>7</v>
      </c>
      <c r="C3">
        <f>PRMallND!B11</f>
        <v>4</v>
      </c>
      <c r="D3">
        <f>PRM70all!B14</f>
        <v>7</v>
      </c>
      <c r="E3">
        <f>PRM70ND!B11</f>
        <v>4</v>
      </c>
    </row>
    <row r="4" spans="1:5">
      <c r="A4" t="s">
        <v>38</v>
      </c>
      <c r="B4" s="9">
        <f>PRMallall!H1</f>
        <v>0.90097399664256961</v>
      </c>
      <c r="C4" s="9">
        <f>PRMallND!H1</f>
        <v>0.9712367234251349</v>
      </c>
      <c r="D4" s="9">
        <f>PRM70all!H1</f>
        <v>0.90097399664256961</v>
      </c>
      <c r="E4" s="9">
        <f>PRM70ND!H1</f>
        <v>0.9712367234251349</v>
      </c>
    </row>
    <row r="5" spans="1:5">
      <c r="A5" t="s">
        <v>70</v>
      </c>
      <c r="B5" s="10">
        <f>PRMallall!H16</f>
        <v>8.8658326629398765E-2</v>
      </c>
      <c r="C5" s="10">
        <f>PRMallND!H16</f>
        <v>0.11483081768314551</v>
      </c>
      <c r="D5" s="10">
        <f>PRM70all!H16</f>
        <v>8.8658326629398765E-2</v>
      </c>
      <c r="E5" s="10">
        <f>PRM70ND!H16</f>
        <v>0.11483081768314551</v>
      </c>
    </row>
    <row r="6" spans="1:5">
      <c r="A6" t="s">
        <v>71</v>
      </c>
      <c r="B6" s="10">
        <f>PRMallall!H26</f>
        <v>3.7092762879500918E-2</v>
      </c>
      <c r="C6" s="10">
        <f>PRMallND!H26</f>
        <v>3.3385344002388309E-2</v>
      </c>
      <c r="D6" s="10">
        <f>PRM70all!H26</f>
        <v>3.7092762879500918E-2</v>
      </c>
      <c r="E6" s="10">
        <f>PRM70ND!H26</f>
        <v>3.3385344002388309E-2</v>
      </c>
    </row>
    <row r="7" spans="1:5">
      <c r="A7" t="s">
        <v>72</v>
      </c>
      <c r="B7" s="10">
        <f>SUM(B5:B6)/3</f>
        <v>4.1917029836299892E-2</v>
      </c>
      <c r="C7" s="10">
        <f>SUM(C5:C6)/3</f>
        <v>4.9405387228511267E-2</v>
      </c>
      <c r="D7" s="10">
        <f>SUM(D5:D6)/3</f>
        <v>4.1917029836299892E-2</v>
      </c>
      <c r="E7" s="10">
        <f>SUM(E5:E6)/3</f>
        <v>4.9405387228511267E-2</v>
      </c>
    </row>
    <row r="8" spans="1:5">
      <c r="A8" t="s">
        <v>73</v>
      </c>
      <c r="B8" s="11">
        <f>B7/B2</f>
        <v>0.13712121762721979</v>
      </c>
      <c r="C8" s="11">
        <f>C7/C2</f>
        <v>0.18123237504634945</v>
      </c>
      <c r="D8" s="11">
        <f>D7/D2</f>
        <v>0.13712121762721979</v>
      </c>
      <c r="E8" s="11">
        <f>E7/E2</f>
        <v>0.18123237504634945</v>
      </c>
    </row>
    <row r="9" spans="1:5">
      <c r="A9" t="s">
        <v>74</v>
      </c>
      <c r="B9" s="10">
        <f>PRMallall!B9</f>
        <v>0.30649171066649644</v>
      </c>
      <c r="C9" s="10">
        <f>PRMallND!B6</f>
        <v>0.26797593956566246</v>
      </c>
      <c r="D9" s="10">
        <f>PRM70all!B9</f>
        <v>0.30649171066649644</v>
      </c>
      <c r="E9" s="10">
        <f>PRM70ND!B6</f>
        <v>0.26797593956566246</v>
      </c>
    </row>
    <row r="10" spans="1:5">
      <c r="A10" t="s">
        <v>75</v>
      </c>
      <c r="B10" s="10">
        <f>PRMallall!B10</f>
        <v>1.2968004891433176E-2</v>
      </c>
      <c r="C10" s="10">
        <f>PRMallND!B7</f>
        <v>4.5350505950483712E-2</v>
      </c>
      <c r="D10" s="10">
        <f>PRM70all!B10</f>
        <v>1.2968004891433176E-2</v>
      </c>
      <c r="E10" s="10">
        <f>PRM70ND!B7</f>
        <v>4.5350505950483712E-2</v>
      </c>
    </row>
    <row r="11" spans="1:5">
      <c r="A11" t="s">
        <v>77</v>
      </c>
      <c r="B11" s="10">
        <f>PRMallall!B12</f>
        <v>0.3197497062291107</v>
      </c>
      <c r="C11" s="10">
        <f>PRMallND!B9</f>
        <v>0.31576079224802373</v>
      </c>
      <c r="D11" s="10">
        <f>PRM70all!B12</f>
        <v>0.3197497062291107</v>
      </c>
      <c r="E11" s="10">
        <f>PRM70ND!B9</f>
        <v>0.31576079224802373</v>
      </c>
    </row>
    <row r="12" spans="1:5">
      <c r="A12" t="s">
        <v>76</v>
      </c>
      <c r="B12" s="10">
        <f>PRMallall!B11</f>
        <v>0.28531490845101531</v>
      </c>
      <c r="C12" s="10">
        <f>PRMallND!B8</f>
        <v>0.20680212943953497</v>
      </c>
      <c r="D12" s="10">
        <f>PRM70all!B11</f>
        <v>0.28531490845101531</v>
      </c>
      <c r="E12" s="10">
        <f>PRM70ND!B8</f>
        <v>0.20680212943953497</v>
      </c>
    </row>
    <row r="13" spans="1:5">
      <c r="A13" t="s">
        <v>78</v>
      </c>
      <c r="B13">
        <f>PRMallall!E13</f>
        <v>15</v>
      </c>
      <c r="C13">
        <f>PRMallND!E10</f>
        <v>15</v>
      </c>
      <c r="D13">
        <f>PRM70all!E13</f>
        <v>15</v>
      </c>
      <c r="E13">
        <f>PRM70ND!E10</f>
        <v>15</v>
      </c>
    </row>
    <row r="14" spans="1:5">
      <c r="A14" t="s">
        <v>79</v>
      </c>
    </row>
    <row r="15" spans="1:5">
      <c r="A1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6</v>
      </c>
      <c r="G1" s="2">
        <f>LN(G2)</f>
        <v>0.2726079554818836</v>
      </c>
      <c r="H1" s="3">
        <f>G4</f>
        <v>0.9712367234251349</v>
      </c>
      <c r="I1" s="1" t="s">
        <v>4</v>
      </c>
      <c r="J1" t="s">
        <v>6</v>
      </c>
      <c r="K1" s="4">
        <f>LN(K2)</f>
        <v>0.20680212943953497</v>
      </c>
      <c r="L1" s="5">
        <f>K4</f>
        <v>0.99987158261977649</v>
      </c>
      <c r="M1" s="1" t="s">
        <v>4</v>
      </c>
      <c r="N1" t="s">
        <v>6</v>
      </c>
      <c r="O1" s="4">
        <f>LN(O2)</f>
        <v>0.27990233418693378</v>
      </c>
      <c r="P1" s="5">
        <f>O4</f>
        <v>0.99108860478581551</v>
      </c>
      <c r="Q1" s="1" t="s">
        <v>4</v>
      </c>
      <c r="R1" t="s">
        <v>6</v>
      </c>
      <c r="S1" s="4">
        <f>LN(S2)</f>
        <v>0.26943850238815747</v>
      </c>
      <c r="T1" s="5">
        <f>S4</f>
        <v>0.97121735950012356</v>
      </c>
      <c r="U1" s="1" t="s">
        <v>4</v>
      </c>
      <c r="V1" t="s">
        <v>6</v>
      </c>
      <c r="W1" s="4">
        <f>LN(W2)</f>
        <v>0.31576079224802373</v>
      </c>
      <c r="X1" s="5">
        <f>W4</f>
        <v>0.97998166252225805</v>
      </c>
    </row>
    <row r="2" spans="1:24" ht="16" thickTop="1">
      <c r="B2">
        <v>0.20680212943953497</v>
      </c>
      <c r="C2" s="6">
        <v>0.99987158261977649</v>
      </c>
      <c r="D2">
        <v>7786.1079308700528</v>
      </c>
      <c r="E2">
        <v>1991</v>
      </c>
      <c r="F2">
        <v>3.7544793878712256E-2</v>
      </c>
      <c r="G2">
        <f t="array" ref="G2:H6">LOGEST(F2:F5,E2:E5,TRUE, TRUE)</f>
        <v>1.3133852383957239</v>
      </c>
      <c r="H2">
        <v>9.295867808319584E-238</v>
      </c>
      <c r="I2">
        <v>1997</v>
      </c>
      <c r="J2">
        <v>0.35955931575835393</v>
      </c>
      <c r="K2">
        <f t="array" ref="K2:L6">LOGEST(J2:J4,I2:I4,TRUE, TRUE)</f>
        <v>1.2297392185169296</v>
      </c>
      <c r="L2">
        <v>1.5925773751423283E-180</v>
      </c>
      <c r="M2">
        <v>1991</v>
      </c>
      <c r="N2">
        <v>3.7544793878712256E-2</v>
      </c>
      <c r="O2">
        <f t="array" ref="O2:P6">LOGEST(N2:N4,M2:M4,TRUE, TRUE)</f>
        <v>1.3230005940987277</v>
      </c>
      <c r="P2">
        <v>3.8175660822806464E-244</v>
      </c>
      <c r="Q2">
        <v>1991</v>
      </c>
      <c r="R2">
        <v>3.7544793878712256E-2</v>
      </c>
      <c r="S2">
        <f t="array" ref="S2:T6">LOGEST(R2:R4,Q2:Q4,TRUE, TRUE)</f>
        <v>1.3092291152864304</v>
      </c>
      <c r="T2">
        <v>5.0240459547170318E-235</v>
      </c>
      <c r="U2">
        <v>1991</v>
      </c>
      <c r="V2">
        <v>3.7544793878712256E-2</v>
      </c>
      <c r="W2">
        <f t="array" ref="W2:X6">LOGEST(V2:V4,U2:U4,TRUE, TRUE)</f>
        <v>1.3713021902755036</v>
      </c>
      <c r="X2">
        <v>3.869655241969726E-275</v>
      </c>
    </row>
    <row r="3" spans="1:24">
      <c r="B3">
        <v>0.27990233418693378</v>
      </c>
      <c r="C3" s="6">
        <v>0.99108860478581551</v>
      </c>
      <c r="D3">
        <v>111.21587371731286</v>
      </c>
      <c r="E3">
        <v>1997</v>
      </c>
      <c r="F3">
        <v>0.35955931575835393</v>
      </c>
      <c r="G3">
        <v>3.3172649413247192E-2</v>
      </c>
      <c r="H3">
        <v>66.304083520659631</v>
      </c>
      <c r="I3">
        <v>2001</v>
      </c>
      <c r="J3">
        <v>0.83801103021474244</v>
      </c>
      <c r="K3">
        <v>2.3436610184500587E-3</v>
      </c>
      <c r="L3">
        <v>4.6904548553667089</v>
      </c>
      <c r="M3">
        <v>2001</v>
      </c>
      <c r="N3">
        <v>0.83801103021474244</v>
      </c>
      <c r="O3">
        <v>2.6541357462830543E-2</v>
      </c>
      <c r="P3">
        <v>53.065278813742395</v>
      </c>
      <c r="Q3">
        <v>1997</v>
      </c>
      <c r="R3">
        <v>0.35955931575835393</v>
      </c>
      <c r="S3">
        <v>4.638384581529386E-2</v>
      </c>
      <c r="T3">
        <v>92.675365025530326</v>
      </c>
      <c r="U3">
        <v>1997</v>
      </c>
      <c r="V3">
        <v>0.35955931575835393</v>
      </c>
      <c r="W3">
        <v>4.5129781586123199E-2</v>
      </c>
      <c r="X3">
        <v>90.094278204174628</v>
      </c>
    </row>
    <row r="4" spans="1:24" ht="16" thickBot="1">
      <c r="B4">
        <v>0.26943850238815747</v>
      </c>
      <c r="C4" s="6">
        <v>0.97121735950012356</v>
      </c>
      <c r="D4">
        <v>33.743164026396109</v>
      </c>
      <c r="E4">
        <v>2001</v>
      </c>
      <c r="F4">
        <v>0.83801103021474244</v>
      </c>
      <c r="G4">
        <v>0.9712367234251349</v>
      </c>
      <c r="H4">
        <v>0.36452198670742181</v>
      </c>
      <c r="I4">
        <v>2006</v>
      </c>
      <c r="J4">
        <v>2.3156632741183714</v>
      </c>
      <c r="K4">
        <v>0.99987158261977649</v>
      </c>
      <c r="L4">
        <v>1.4945625115365013E-2</v>
      </c>
      <c r="M4">
        <v>2006</v>
      </c>
      <c r="N4">
        <v>2.3156632741183714</v>
      </c>
      <c r="O4">
        <v>0.99108860478581551</v>
      </c>
      <c r="P4">
        <v>0.28667942583392847</v>
      </c>
      <c r="Q4">
        <v>2006</v>
      </c>
      <c r="R4">
        <v>2.3156632741183714</v>
      </c>
      <c r="S4">
        <v>0.97121735950012356</v>
      </c>
      <c r="T4">
        <v>0.49524395140004751</v>
      </c>
      <c r="U4">
        <v>2001</v>
      </c>
      <c r="V4">
        <v>0.83801103021474244</v>
      </c>
      <c r="W4">
        <v>0.97998166252225805</v>
      </c>
      <c r="X4">
        <v>0.32123613966141273</v>
      </c>
    </row>
    <row r="5" spans="1:24" ht="17" thickTop="1" thickBot="1">
      <c r="B5">
        <v>0.31576079224802373</v>
      </c>
      <c r="C5" s="6">
        <v>0.97998166252225805</v>
      </c>
      <c r="D5">
        <v>48.954198300027556</v>
      </c>
      <c r="E5">
        <v>2006</v>
      </c>
      <c r="F5">
        <v>2.3156632741183714</v>
      </c>
      <c r="G5">
        <v>67.533107425866277</v>
      </c>
      <c r="H5">
        <v>2</v>
      </c>
      <c r="K5" s="3">
        <v>7786.1079308700528</v>
      </c>
      <c r="L5">
        <v>1</v>
      </c>
      <c r="O5" s="3">
        <v>111.21587371731286</v>
      </c>
      <c r="P5">
        <v>1</v>
      </c>
      <c r="S5" s="3">
        <v>33.743164026396109</v>
      </c>
      <c r="T5">
        <v>1</v>
      </c>
      <c r="W5" s="3">
        <v>48.954198300027556</v>
      </c>
      <c r="X5">
        <v>1</v>
      </c>
    </row>
    <row r="6" spans="1:24" ht="16" thickTop="1">
      <c r="A6" t="s">
        <v>59</v>
      </c>
      <c r="B6" s="1">
        <f>AVERAGE(B2:B5)</f>
        <v>0.26797593956566246</v>
      </c>
      <c r="C6" s="1">
        <f>AVERAGE(C2:C5)</f>
        <v>0.98553980235699334</v>
      </c>
      <c r="D6" s="1">
        <f>AVERAGE(D2:D5)</f>
        <v>1995.0052917284472</v>
      </c>
      <c r="E6" s="1">
        <f>AVERAGE(E2:E5)</f>
        <v>1998.75</v>
      </c>
      <c r="F6" s="1">
        <f>AVERAGE(F2:F5)</f>
        <v>0.88769460349254503</v>
      </c>
      <c r="G6">
        <v>8.9735480100855209</v>
      </c>
      <c r="H6">
        <v>0.2657525575862516</v>
      </c>
      <c r="K6">
        <v>1.7391962434561985</v>
      </c>
      <c r="L6">
        <v>2.2337171008902947E-4</v>
      </c>
      <c r="O6">
        <v>9.1402869463842951</v>
      </c>
      <c r="P6">
        <v>8.2185093196470896E-2</v>
      </c>
      <c r="S6">
        <v>8.2760701488857311</v>
      </c>
      <c r="T6">
        <v>0.24526657139833263</v>
      </c>
      <c r="W6">
        <v>5.0517138146690472</v>
      </c>
      <c r="X6">
        <v>0.10319265742456667</v>
      </c>
    </row>
    <row r="7" spans="1:24">
      <c r="A7" t="s">
        <v>60</v>
      </c>
      <c r="B7" s="1">
        <f>STDEV(B2:B5)</f>
        <v>4.5350505950483712E-2</v>
      </c>
      <c r="C7" s="1">
        <f>STDEV(C2:C5)</f>
        <v>1.2546107254251881E-2</v>
      </c>
      <c r="D7" s="1">
        <f>STDEV(D2:D5)</f>
        <v>3860.8805705553723</v>
      </c>
      <c r="E7" s="1">
        <f>STDEV(E2:E5)</f>
        <v>6.3442887702247601</v>
      </c>
      <c r="F7" s="1">
        <f>STDEV(F2:F5)</f>
        <v>1.007181639142787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0.20680212943953497</v>
      </c>
      <c r="C8" s="1">
        <f>MIN(C2:C5)</f>
        <v>0.97121735950012356</v>
      </c>
      <c r="D8" s="1">
        <f>MIN(D2:D5)</f>
        <v>33.743164026396109</v>
      </c>
      <c r="E8" s="1">
        <f>MIN(E2:E5)</f>
        <v>1991</v>
      </c>
      <c r="F8" s="1">
        <f>MIN(F2:F5)</f>
        <v>3.7544793878712256E-2</v>
      </c>
      <c r="G8" t="s">
        <v>41</v>
      </c>
      <c r="H8">
        <f>H7*G3</f>
        <v>0.15015768141546748</v>
      </c>
      <c r="K8" t="s">
        <v>41</v>
      </c>
      <c r="L8">
        <f>L7*K3</f>
        <v>3.2735815296318728E-2</v>
      </c>
      <c r="O8" t="s">
        <v>41</v>
      </c>
      <c r="P8">
        <f>P7*O3</f>
        <v>0.3707246776632368</v>
      </c>
      <c r="S8" t="s">
        <v>41</v>
      </c>
      <c r="T8">
        <f>T7*S3</f>
        <v>0.64788081441341006</v>
      </c>
    </row>
    <row r="9" spans="1:24">
      <c r="A9" t="s">
        <v>62</v>
      </c>
      <c r="B9" s="1">
        <f>MAX(B2:B5)</f>
        <v>0.31576079224802373</v>
      </c>
      <c r="C9" s="1">
        <f>MAX(C2:C5)</f>
        <v>0.99987158261977649</v>
      </c>
      <c r="D9" s="1">
        <f>MAX(D2:D5)</f>
        <v>7786.1079308700528</v>
      </c>
      <c r="E9" s="1">
        <f>MAX(E2:E5)</f>
        <v>2006</v>
      </c>
      <c r="F9" s="1">
        <f>MAX(F2:F5)</f>
        <v>2.3156632741183714</v>
      </c>
      <c r="G9" t="s">
        <v>42</v>
      </c>
      <c r="H9">
        <f>G2+H8</f>
        <v>1.4635429198111913</v>
      </c>
      <c r="K9" t="s">
        <v>42</v>
      </c>
      <c r="L9">
        <f>K2+L8</f>
        <v>1.2624750338132482</v>
      </c>
      <c r="O9" t="s">
        <v>42</v>
      </c>
      <c r="P9">
        <f>O2+P8</f>
        <v>1.6937252717619646</v>
      </c>
      <c r="S9" t="s">
        <v>42</v>
      </c>
      <c r="T9">
        <f>S2+T8</f>
        <v>1.9571099296998404</v>
      </c>
    </row>
    <row r="10" spans="1:24">
      <c r="A10" t="s">
        <v>63</v>
      </c>
      <c r="B10" s="1">
        <f>ABS(B9-B8)</f>
        <v>0.10895866280848876</v>
      </c>
      <c r="C10" s="1">
        <f>ABS(C9-C8)</f>
        <v>2.8654223119652933E-2</v>
      </c>
      <c r="D10" s="1">
        <f>ABS(D9-D8)</f>
        <v>7752.364766843657</v>
      </c>
      <c r="E10" s="1">
        <f>ABS(E9-E8)</f>
        <v>15</v>
      </c>
      <c r="F10" s="1">
        <f>ABS(F9-F8)</f>
        <v>2.2781184802396592</v>
      </c>
      <c r="G10" t="s">
        <v>43</v>
      </c>
      <c r="H10">
        <f>G2-H8</f>
        <v>1.1632275569802564</v>
      </c>
      <c r="K10" t="s">
        <v>43</v>
      </c>
      <c r="L10">
        <f>K2-L8</f>
        <v>1.1970034032206109</v>
      </c>
      <c r="O10" t="s">
        <v>43</v>
      </c>
      <c r="P10">
        <f>O2-P8</f>
        <v>0.95227591643549092</v>
      </c>
      <c r="S10" t="s">
        <v>43</v>
      </c>
      <c r="T10">
        <f>S2-T8</f>
        <v>0.66134830087302032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0.2726079554818836</v>
      </c>
      <c r="K11" t="s">
        <v>44</v>
      </c>
      <c r="L11" s="7">
        <f>LN(K2)</f>
        <v>0.20680212943953497</v>
      </c>
      <c r="O11" t="s">
        <v>44</v>
      </c>
      <c r="P11" s="7">
        <f>LN(O2)</f>
        <v>0.27990233418693378</v>
      </c>
      <c r="S11" t="s">
        <v>44</v>
      </c>
      <c r="T11" s="7">
        <f>LN(S2)</f>
        <v>0.26943850238815747</v>
      </c>
    </row>
    <row r="12" spans="1:24">
      <c r="G12" t="s">
        <v>45</v>
      </c>
      <c r="H12" s="7">
        <f>LN(H9)</f>
        <v>0.38086015354669633</v>
      </c>
      <c r="K12" t="s">
        <v>45</v>
      </c>
      <c r="L12" s="7">
        <f>LN(L9)</f>
        <v>0.23307410677441889</v>
      </c>
      <c r="O12" t="s">
        <v>45</v>
      </c>
      <c r="P12" s="7">
        <f>LN(P9)</f>
        <v>0.52693040584156425</v>
      </c>
      <c r="S12" t="s">
        <v>45</v>
      </c>
      <c r="T12" s="7">
        <f>LN(T9)</f>
        <v>0.67146885939627932</v>
      </c>
    </row>
    <row r="13" spans="1:24">
      <c r="G13" t="s">
        <v>46</v>
      </c>
      <c r="H13" s="7">
        <f>LN(H10)</f>
        <v>0.15119851818040531</v>
      </c>
      <c r="K13" t="s">
        <v>46</v>
      </c>
      <c r="L13" s="7">
        <f>LN(L10)</f>
        <v>0.17982126969678267</v>
      </c>
      <c r="O13" t="s">
        <v>46</v>
      </c>
      <c r="P13" s="7">
        <f>LN(P10)</f>
        <v>-4.8900457994306826E-2</v>
      </c>
      <c r="S13" t="s">
        <v>46</v>
      </c>
      <c r="T13" s="7">
        <f>LN(T10)</f>
        <v>-0.41347464769305853</v>
      </c>
    </row>
    <row r="14" spans="1:24">
      <c r="G14" t="s">
        <v>47</v>
      </c>
      <c r="H14" s="7">
        <f>H12-H11</f>
        <v>0.10825219806481273</v>
      </c>
      <c r="K14" t="s">
        <v>47</v>
      </c>
      <c r="L14" s="7">
        <f>L12-L11</f>
        <v>2.6271977334883928E-2</v>
      </c>
      <c r="O14" t="s">
        <v>47</v>
      </c>
      <c r="P14" s="7">
        <f>P12-P11</f>
        <v>0.24702807165463048</v>
      </c>
      <c r="S14" t="s">
        <v>47</v>
      </c>
      <c r="T14" s="7">
        <f>T12-T11</f>
        <v>0.40203035700812184</v>
      </c>
    </row>
    <row r="15" spans="1:24">
      <c r="G15" t="s">
        <v>48</v>
      </c>
      <c r="H15" s="7">
        <f>H11-H13</f>
        <v>0.1214094373014783</v>
      </c>
      <c r="K15" t="s">
        <v>48</v>
      </c>
      <c r="L15" s="7">
        <f>L11-L13</f>
        <v>2.69808597427523E-2</v>
      </c>
      <c r="O15" t="s">
        <v>48</v>
      </c>
      <c r="P15" s="7">
        <f>P11-P13</f>
        <v>0.32880279218124059</v>
      </c>
      <c r="S15" t="s">
        <v>48</v>
      </c>
      <c r="T15" s="7">
        <f>T11-T13</f>
        <v>0.682913150081216</v>
      </c>
    </row>
    <row r="16" spans="1:24">
      <c r="G16" t="s">
        <v>49</v>
      </c>
      <c r="H16" s="8">
        <f>AVERAGE(H14:H15)</f>
        <v>0.11483081768314551</v>
      </c>
      <c r="K16" t="s">
        <v>49</v>
      </c>
      <c r="L16" s="8">
        <f>AVERAGE(L14:L15)</f>
        <v>2.6626418538818114E-2</v>
      </c>
      <c r="O16" t="s">
        <v>49</v>
      </c>
      <c r="P16" s="8">
        <f>AVERAGE(P14:P15)</f>
        <v>0.28791543191793556</v>
      </c>
      <c r="S16" t="s">
        <v>49</v>
      </c>
      <c r="T16" s="8">
        <f>AVERAGE(T14:T15)</f>
        <v>0.54247175354466892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4.3831534600013558E-2</v>
      </c>
      <c r="K18" t="s">
        <v>51</v>
      </c>
      <c r="L18">
        <f>L17*K3</f>
        <v>4.306264854829555E-3</v>
      </c>
      <c r="O18" t="s">
        <v>51</v>
      </c>
      <c r="P18">
        <f>P17*O3</f>
        <v>4.8767340473684119E-2</v>
      </c>
      <c r="S18" t="s">
        <v>51</v>
      </c>
      <c r="T18">
        <f>T17*S3</f>
        <v>8.5226115677056555E-2</v>
      </c>
    </row>
    <row r="19" spans="7:20">
      <c r="G19" t="s">
        <v>52</v>
      </c>
      <c r="H19">
        <f>G2+H18</f>
        <v>1.3572167729957374</v>
      </c>
      <c r="K19" t="s">
        <v>52</v>
      </c>
      <c r="L19">
        <f>K2+L18</f>
        <v>1.2340454833717591</v>
      </c>
      <c r="O19" t="s">
        <v>52</v>
      </c>
      <c r="P19">
        <f>O2+P18</f>
        <v>1.3717679345724119</v>
      </c>
      <c r="S19" t="s">
        <v>52</v>
      </c>
      <c r="T19">
        <f>S2+T18</f>
        <v>1.394455230963487</v>
      </c>
    </row>
    <row r="20" spans="7:20">
      <c r="G20" t="s">
        <v>53</v>
      </c>
      <c r="H20">
        <f>G2-H18</f>
        <v>1.2695537037957103</v>
      </c>
      <c r="K20" t="s">
        <v>53</v>
      </c>
      <c r="L20">
        <f>K2-L18</f>
        <v>1.2254329536621</v>
      </c>
      <c r="O20" t="s">
        <v>53</v>
      </c>
      <c r="P20">
        <f>O2-P18</f>
        <v>1.2742332536250436</v>
      </c>
      <c r="S20" t="s">
        <v>53</v>
      </c>
      <c r="T20">
        <f>S2-T18</f>
        <v>1.2240029996093738</v>
      </c>
    </row>
    <row r="21" spans="7:20">
      <c r="G21" t="s">
        <v>44</v>
      </c>
      <c r="H21" s="7">
        <f>LN(G2)</f>
        <v>0.2726079554818836</v>
      </c>
      <c r="K21" t="s">
        <v>44</v>
      </c>
      <c r="L21" s="7">
        <f>LN(K2)</f>
        <v>0.20680212943953497</v>
      </c>
      <c r="O21" t="s">
        <v>44</v>
      </c>
      <c r="P21" s="7">
        <f>LN(O2)</f>
        <v>0.27990233418693378</v>
      </c>
      <c r="S21" t="s">
        <v>44</v>
      </c>
      <c r="T21" s="7">
        <f>LN(S2)</f>
        <v>0.26943850238815747</v>
      </c>
    </row>
    <row r="22" spans="7:20">
      <c r="G22" t="s">
        <v>54</v>
      </c>
      <c r="H22" s="7">
        <f>LN(H19)</f>
        <v>0.30543611238070362</v>
      </c>
      <c r="K22" t="s">
        <v>54</v>
      </c>
      <c r="L22" s="7">
        <f>LN(L19)</f>
        <v>0.21029778328996723</v>
      </c>
      <c r="O22" t="s">
        <v>54</v>
      </c>
      <c r="P22" s="7">
        <f>LN(P19)</f>
        <v>0.31610037109959216</v>
      </c>
      <c r="S22" t="s">
        <v>54</v>
      </c>
      <c r="T22" s="7">
        <f>LN(T19)</f>
        <v>0.33250382356395725</v>
      </c>
    </row>
    <row r="23" spans="7:20">
      <c r="G23" t="s">
        <v>55</v>
      </c>
      <c r="H23" s="7">
        <f>LN(H20)</f>
        <v>0.238665424375927</v>
      </c>
      <c r="K23" t="s">
        <v>55</v>
      </c>
      <c r="L23" s="7">
        <f>LN(L20)</f>
        <v>0.20329421311536644</v>
      </c>
      <c r="O23" t="s">
        <v>55</v>
      </c>
      <c r="P23" s="7">
        <f>LN(P20)</f>
        <v>0.2423446280092528</v>
      </c>
      <c r="S23" t="s">
        <v>55</v>
      </c>
      <c r="T23" s="7">
        <f>LN(T20)</f>
        <v>0.20212663474838455</v>
      </c>
    </row>
    <row r="24" spans="7:20">
      <c r="G24" t="s">
        <v>56</v>
      </c>
      <c r="H24" s="7">
        <f>H22-H21</f>
        <v>3.2828156898820016E-2</v>
      </c>
      <c r="K24" t="s">
        <v>56</v>
      </c>
      <c r="L24" s="7">
        <f>L22-L21</f>
        <v>3.4956538504322676E-3</v>
      </c>
      <c r="O24" t="s">
        <v>56</v>
      </c>
      <c r="P24" s="7">
        <f>P22-P21</f>
        <v>3.6198036912658382E-2</v>
      </c>
      <c r="S24" t="s">
        <v>56</v>
      </c>
      <c r="T24" s="7">
        <f>T22-T21</f>
        <v>6.3065321175799771E-2</v>
      </c>
    </row>
    <row r="25" spans="7:20">
      <c r="G25" t="s">
        <v>57</v>
      </c>
      <c r="H25" s="7">
        <f>H21-H23</f>
        <v>3.3942531105956603E-2</v>
      </c>
      <c r="K25" t="s">
        <v>57</v>
      </c>
      <c r="L25" s="7">
        <f>L21-L23</f>
        <v>3.5079163241685252E-3</v>
      </c>
      <c r="O25" t="s">
        <v>57</v>
      </c>
      <c r="P25" s="7">
        <f>P21-P23</f>
        <v>3.7557706177680977E-2</v>
      </c>
      <c r="S25" t="s">
        <v>57</v>
      </c>
      <c r="T25" s="7">
        <f>T21-T23</f>
        <v>6.7311867639772927E-2</v>
      </c>
    </row>
    <row r="26" spans="7:20">
      <c r="G26" t="s">
        <v>58</v>
      </c>
      <c r="H26" s="8">
        <f>AVERAGE(H24:H25)</f>
        <v>3.3385344002388309E-2</v>
      </c>
      <c r="K26" t="s">
        <v>58</v>
      </c>
      <c r="L26" s="8">
        <f>AVERAGE(L24:L25)</f>
        <v>3.5017850873003964E-3</v>
      </c>
      <c r="O26" t="s">
        <v>58</v>
      </c>
      <c r="P26" s="8">
        <f>AVERAGE(P24:P25)</f>
        <v>3.687787154516968E-2</v>
      </c>
      <c r="S26" t="s">
        <v>58</v>
      </c>
      <c r="T26" s="8">
        <f>AVERAGE(T24:T25)</f>
        <v>6.5188594407786349E-2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6</v>
      </c>
      <c r="G1" s="2">
        <f>LN(G2)</f>
        <v>0.2726079554818836</v>
      </c>
      <c r="H1" s="3">
        <f>G4</f>
        <v>0.9712367234251349</v>
      </c>
      <c r="I1" s="1" t="s">
        <v>4</v>
      </c>
      <c r="J1" t="s">
        <v>6</v>
      </c>
      <c r="K1" s="4">
        <f>LN(K2)</f>
        <v>0.20680212943953497</v>
      </c>
      <c r="L1" s="5">
        <f>K4</f>
        <v>0.99987158261977649</v>
      </c>
      <c r="M1" s="1" t="s">
        <v>4</v>
      </c>
      <c r="N1" t="s">
        <v>6</v>
      </c>
      <c r="O1" s="4">
        <f>LN(O2)</f>
        <v>0.27990233418693378</v>
      </c>
      <c r="P1" s="5">
        <f>O4</f>
        <v>0.99108860478581551</v>
      </c>
      <c r="Q1" s="1" t="s">
        <v>4</v>
      </c>
      <c r="R1" t="s">
        <v>6</v>
      </c>
      <c r="S1" s="4">
        <f>LN(S2)</f>
        <v>0.26943850238815747</v>
      </c>
      <c r="T1" s="5">
        <f>S4</f>
        <v>0.97121735950012356</v>
      </c>
      <c r="U1" s="1" t="s">
        <v>4</v>
      </c>
      <c r="V1" t="s">
        <v>6</v>
      </c>
      <c r="W1" s="4">
        <f>LN(W2)</f>
        <v>0.31576079224802373</v>
      </c>
      <c r="X1" s="5">
        <f>W4</f>
        <v>0.97998166252225805</v>
      </c>
    </row>
    <row r="2" spans="1:24" ht="16" thickTop="1">
      <c r="B2">
        <v>0.20680212943953497</v>
      </c>
      <c r="C2" s="6">
        <v>0.99987158261977649</v>
      </c>
      <c r="D2">
        <v>7786.1079308700528</v>
      </c>
      <c r="E2">
        <v>1991</v>
      </c>
      <c r="F2">
        <v>3.7544793878712256E-2</v>
      </c>
      <c r="G2">
        <f t="array" ref="G2:H6">LOGEST(F2:F5,E2:E5,TRUE, TRUE)</f>
        <v>1.3133852383957239</v>
      </c>
      <c r="H2">
        <v>9.295867808319584E-238</v>
      </c>
      <c r="I2">
        <v>1997</v>
      </c>
      <c r="J2">
        <v>0.35955931575835393</v>
      </c>
      <c r="K2">
        <f t="array" ref="K2:L6">LOGEST(J2:J4,I2:I4,TRUE, TRUE)</f>
        <v>1.2297392185169296</v>
      </c>
      <c r="L2">
        <v>1.5925773751423283E-180</v>
      </c>
      <c r="M2">
        <v>1991</v>
      </c>
      <c r="N2">
        <v>3.7544793878712256E-2</v>
      </c>
      <c r="O2">
        <f t="array" ref="O2:P6">LOGEST(N2:N4,M2:M4,TRUE, TRUE)</f>
        <v>1.3230005940987277</v>
      </c>
      <c r="P2">
        <v>3.8175660822806464E-244</v>
      </c>
      <c r="Q2">
        <v>1991</v>
      </c>
      <c r="R2">
        <v>3.7544793878712256E-2</v>
      </c>
      <c r="S2">
        <f t="array" ref="S2:T6">LOGEST(R2:R4,Q2:Q4,TRUE, TRUE)</f>
        <v>1.3092291152864304</v>
      </c>
      <c r="T2">
        <v>5.0240459547170318E-235</v>
      </c>
      <c r="U2">
        <v>1991</v>
      </c>
      <c r="V2">
        <v>3.7544793878712256E-2</v>
      </c>
      <c r="W2">
        <f t="array" ref="W2:X6">LOGEST(V2:V4,U2:U4,TRUE, TRUE)</f>
        <v>1.3713021902755036</v>
      </c>
      <c r="X2">
        <v>3.869655241969726E-275</v>
      </c>
    </row>
    <row r="3" spans="1:24">
      <c r="B3">
        <v>0.27990233418693378</v>
      </c>
      <c r="C3" s="6">
        <v>0.99108860478581551</v>
      </c>
      <c r="D3">
        <v>111.21587371731286</v>
      </c>
      <c r="E3">
        <v>1997</v>
      </c>
      <c r="F3">
        <v>0.35955931575835393</v>
      </c>
      <c r="G3">
        <v>3.3172649413247192E-2</v>
      </c>
      <c r="H3">
        <v>66.304083520659631</v>
      </c>
      <c r="I3">
        <v>2001</v>
      </c>
      <c r="J3">
        <v>0.83801103021474244</v>
      </c>
      <c r="K3">
        <v>2.3436610184500587E-3</v>
      </c>
      <c r="L3">
        <v>4.6904548553667089</v>
      </c>
      <c r="M3">
        <v>2001</v>
      </c>
      <c r="N3">
        <v>0.83801103021474244</v>
      </c>
      <c r="O3">
        <v>2.6541357462830543E-2</v>
      </c>
      <c r="P3">
        <v>53.065278813742395</v>
      </c>
      <c r="Q3">
        <v>1997</v>
      </c>
      <c r="R3">
        <v>0.35955931575835393</v>
      </c>
      <c r="S3">
        <v>4.638384581529386E-2</v>
      </c>
      <c r="T3">
        <v>92.675365025530326</v>
      </c>
      <c r="U3">
        <v>1997</v>
      </c>
      <c r="V3">
        <v>0.35955931575835393</v>
      </c>
      <c r="W3">
        <v>4.5129781586123199E-2</v>
      </c>
      <c r="X3">
        <v>90.094278204174628</v>
      </c>
    </row>
    <row r="4" spans="1:24" ht="16" thickBot="1">
      <c r="B4">
        <v>0.26943850238815747</v>
      </c>
      <c r="C4" s="6">
        <v>0.97121735950012356</v>
      </c>
      <c r="D4">
        <v>33.743164026396109</v>
      </c>
      <c r="E4">
        <v>2001</v>
      </c>
      <c r="F4">
        <v>0.83801103021474244</v>
      </c>
      <c r="G4">
        <v>0.9712367234251349</v>
      </c>
      <c r="H4">
        <v>0.36452198670742181</v>
      </c>
      <c r="I4">
        <v>2006</v>
      </c>
      <c r="J4">
        <v>2.3156632741183714</v>
      </c>
      <c r="K4">
        <v>0.99987158261977649</v>
      </c>
      <c r="L4">
        <v>1.4945625115365013E-2</v>
      </c>
      <c r="M4">
        <v>2006</v>
      </c>
      <c r="N4">
        <v>2.3156632741183714</v>
      </c>
      <c r="O4">
        <v>0.99108860478581551</v>
      </c>
      <c r="P4">
        <v>0.28667942583392847</v>
      </c>
      <c r="Q4">
        <v>2006</v>
      </c>
      <c r="R4">
        <v>2.3156632741183714</v>
      </c>
      <c r="S4">
        <v>0.97121735950012356</v>
      </c>
      <c r="T4">
        <v>0.49524395140004751</v>
      </c>
      <c r="U4">
        <v>2001</v>
      </c>
      <c r="V4">
        <v>0.83801103021474244</v>
      </c>
      <c r="W4">
        <v>0.97998166252225805</v>
      </c>
      <c r="X4">
        <v>0.32123613966141273</v>
      </c>
    </row>
    <row r="5" spans="1:24" ht="17" thickTop="1" thickBot="1">
      <c r="B5">
        <v>0.31576079224802373</v>
      </c>
      <c r="C5" s="6">
        <v>0.97998166252225805</v>
      </c>
      <c r="D5">
        <v>48.954198300027556</v>
      </c>
      <c r="E5">
        <v>2006</v>
      </c>
      <c r="F5">
        <v>2.3156632741183714</v>
      </c>
      <c r="G5">
        <v>67.533107425866277</v>
      </c>
      <c r="H5">
        <v>2</v>
      </c>
      <c r="K5" s="3">
        <v>7786.1079308700528</v>
      </c>
      <c r="L5">
        <v>1</v>
      </c>
      <c r="O5" s="3">
        <v>111.21587371731286</v>
      </c>
      <c r="P5">
        <v>1</v>
      </c>
      <c r="S5" s="3">
        <v>33.743164026396109</v>
      </c>
      <c r="T5">
        <v>1</v>
      </c>
      <c r="W5" s="3">
        <v>48.954198300027556</v>
      </c>
      <c r="X5">
        <v>1</v>
      </c>
    </row>
    <row r="6" spans="1:24" ht="16" thickTop="1">
      <c r="A6" t="s">
        <v>59</v>
      </c>
      <c r="B6" s="1">
        <f>AVERAGE(B2:B5)</f>
        <v>0.26797593956566246</v>
      </c>
      <c r="C6" s="1">
        <f>AVERAGE(C2:C5)</f>
        <v>0.98553980235699334</v>
      </c>
      <c r="D6" s="1">
        <f>AVERAGE(D2:D5)</f>
        <v>1995.0052917284472</v>
      </c>
      <c r="E6" s="1">
        <f>AVERAGE(E2:E5)</f>
        <v>1998.75</v>
      </c>
      <c r="F6" s="1">
        <f>AVERAGE(F2:F5)</f>
        <v>0.88769460349254503</v>
      </c>
      <c r="G6">
        <v>8.9735480100855209</v>
      </c>
      <c r="H6">
        <v>0.2657525575862516</v>
      </c>
      <c r="K6">
        <v>1.7391962434561985</v>
      </c>
      <c r="L6">
        <v>2.2337171008902947E-4</v>
      </c>
      <c r="O6">
        <v>9.1402869463842951</v>
      </c>
      <c r="P6">
        <v>8.2185093196470896E-2</v>
      </c>
      <c r="S6">
        <v>8.2760701488857311</v>
      </c>
      <c r="T6">
        <v>0.24526657139833263</v>
      </c>
      <c r="W6">
        <v>5.0517138146690472</v>
      </c>
      <c r="X6">
        <v>0.10319265742456667</v>
      </c>
    </row>
    <row r="7" spans="1:24">
      <c r="A7" t="s">
        <v>60</v>
      </c>
      <c r="B7" s="1">
        <f>STDEV(B2:B5)</f>
        <v>4.5350505950483712E-2</v>
      </c>
      <c r="C7" s="1">
        <f>STDEV(C2:C5)</f>
        <v>1.2546107254251881E-2</v>
      </c>
      <c r="D7" s="1">
        <f>STDEV(D2:D5)</f>
        <v>3860.8805705553723</v>
      </c>
      <c r="E7" s="1">
        <f>STDEV(E2:E5)</f>
        <v>6.3442887702247601</v>
      </c>
      <c r="F7" s="1">
        <f>STDEV(F2:F5)</f>
        <v>1.007181639142787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0.20680212943953497</v>
      </c>
      <c r="C8" s="1">
        <f>MIN(C2:C5)</f>
        <v>0.97121735950012356</v>
      </c>
      <c r="D8" s="1">
        <f>MIN(D2:D5)</f>
        <v>33.743164026396109</v>
      </c>
      <c r="E8" s="1">
        <f>MIN(E2:E5)</f>
        <v>1991</v>
      </c>
      <c r="F8" s="1">
        <f>MIN(F2:F5)</f>
        <v>3.7544793878712256E-2</v>
      </c>
      <c r="G8" t="s">
        <v>41</v>
      </c>
      <c r="H8">
        <f>H7*G3</f>
        <v>0.15015768141546748</v>
      </c>
      <c r="K8" t="s">
        <v>41</v>
      </c>
      <c r="L8">
        <f>L7*K3</f>
        <v>3.2735815296318728E-2</v>
      </c>
      <c r="O8" t="s">
        <v>41</v>
      </c>
      <c r="P8">
        <f>P7*O3</f>
        <v>0.3707246776632368</v>
      </c>
      <c r="S8" t="s">
        <v>41</v>
      </c>
      <c r="T8">
        <f>T7*S3</f>
        <v>0.64788081441341006</v>
      </c>
    </row>
    <row r="9" spans="1:24">
      <c r="A9" t="s">
        <v>62</v>
      </c>
      <c r="B9" s="1">
        <f>MAX(B2:B5)</f>
        <v>0.31576079224802373</v>
      </c>
      <c r="C9" s="1">
        <f>MAX(C2:C5)</f>
        <v>0.99987158261977649</v>
      </c>
      <c r="D9" s="1">
        <f>MAX(D2:D5)</f>
        <v>7786.1079308700528</v>
      </c>
      <c r="E9" s="1">
        <f>MAX(E2:E5)</f>
        <v>2006</v>
      </c>
      <c r="F9" s="1">
        <f>MAX(F2:F5)</f>
        <v>2.3156632741183714</v>
      </c>
      <c r="G9" t="s">
        <v>42</v>
      </c>
      <c r="H9">
        <f>G2+H8</f>
        <v>1.4635429198111913</v>
      </c>
      <c r="K9" t="s">
        <v>42</v>
      </c>
      <c r="L9">
        <f>K2+L8</f>
        <v>1.2624750338132482</v>
      </c>
      <c r="O9" t="s">
        <v>42</v>
      </c>
      <c r="P9">
        <f>O2+P8</f>
        <v>1.6937252717619646</v>
      </c>
      <c r="S9" t="s">
        <v>42</v>
      </c>
      <c r="T9">
        <f>S2+T8</f>
        <v>1.9571099296998404</v>
      </c>
    </row>
    <row r="10" spans="1:24">
      <c r="A10" t="s">
        <v>63</v>
      </c>
      <c r="B10" s="1">
        <f>ABS(B9-B8)</f>
        <v>0.10895866280848876</v>
      </c>
      <c r="C10" s="1">
        <f>ABS(C9-C8)</f>
        <v>2.8654223119652933E-2</v>
      </c>
      <c r="D10" s="1">
        <f>ABS(D9-D8)</f>
        <v>7752.364766843657</v>
      </c>
      <c r="E10" s="1">
        <f>ABS(E9-E8)</f>
        <v>15</v>
      </c>
      <c r="F10" s="1">
        <f>ABS(F9-F8)</f>
        <v>2.2781184802396592</v>
      </c>
      <c r="G10" t="s">
        <v>43</v>
      </c>
      <c r="H10">
        <f>G2-H8</f>
        <v>1.1632275569802564</v>
      </c>
      <c r="K10" t="s">
        <v>43</v>
      </c>
      <c r="L10">
        <f>K2-L8</f>
        <v>1.1970034032206109</v>
      </c>
      <c r="O10" t="s">
        <v>43</v>
      </c>
      <c r="P10">
        <f>O2-P8</f>
        <v>0.95227591643549092</v>
      </c>
      <c r="S10" t="s">
        <v>43</v>
      </c>
      <c r="T10">
        <f>S2-T8</f>
        <v>0.66134830087302032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0.2726079554818836</v>
      </c>
      <c r="K11" t="s">
        <v>44</v>
      </c>
      <c r="L11" s="7">
        <f>LN(K2)</f>
        <v>0.20680212943953497</v>
      </c>
      <c r="O11" t="s">
        <v>44</v>
      </c>
      <c r="P11" s="7">
        <f>LN(O2)</f>
        <v>0.27990233418693378</v>
      </c>
      <c r="S11" t="s">
        <v>44</v>
      </c>
      <c r="T11" s="7">
        <f>LN(S2)</f>
        <v>0.26943850238815747</v>
      </c>
    </row>
    <row r="12" spans="1:24">
      <c r="G12" t="s">
        <v>45</v>
      </c>
      <c r="H12" s="7">
        <f>LN(H9)</f>
        <v>0.38086015354669633</v>
      </c>
      <c r="K12" t="s">
        <v>45</v>
      </c>
      <c r="L12" s="7">
        <f>LN(L9)</f>
        <v>0.23307410677441889</v>
      </c>
      <c r="O12" t="s">
        <v>45</v>
      </c>
      <c r="P12" s="7">
        <f>LN(P9)</f>
        <v>0.52693040584156425</v>
      </c>
      <c r="S12" t="s">
        <v>45</v>
      </c>
      <c r="T12" s="7">
        <f>LN(T9)</f>
        <v>0.67146885939627932</v>
      </c>
    </row>
    <row r="13" spans="1:24">
      <c r="G13" t="s">
        <v>46</v>
      </c>
      <c r="H13" s="7">
        <f>LN(H10)</f>
        <v>0.15119851818040531</v>
      </c>
      <c r="K13" t="s">
        <v>46</v>
      </c>
      <c r="L13" s="7">
        <f>LN(L10)</f>
        <v>0.17982126969678267</v>
      </c>
      <c r="O13" t="s">
        <v>46</v>
      </c>
      <c r="P13" s="7">
        <f>LN(P10)</f>
        <v>-4.8900457994306826E-2</v>
      </c>
      <c r="S13" t="s">
        <v>46</v>
      </c>
      <c r="T13" s="7">
        <f>LN(T10)</f>
        <v>-0.41347464769305853</v>
      </c>
    </row>
    <row r="14" spans="1:24">
      <c r="G14" t="s">
        <v>47</v>
      </c>
      <c r="H14" s="7">
        <f>H12-H11</f>
        <v>0.10825219806481273</v>
      </c>
      <c r="K14" t="s">
        <v>47</v>
      </c>
      <c r="L14" s="7">
        <f>L12-L11</f>
        <v>2.6271977334883928E-2</v>
      </c>
      <c r="O14" t="s">
        <v>47</v>
      </c>
      <c r="P14" s="7">
        <f>P12-P11</f>
        <v>0.24702807165463048</v>
      </c>
      <c r="S14" t="s">
        <v>47</v>
      </c>
      <c r="T14" s="7">
        <f>T12-T11</f>
        <v>0.40203035700812184</v>
      </c>
    </row>
    <row r="15" spans="1:24">
      <c r="G15" t="s">
        <v>48</v>
      </c>
      <c r="H15" s="7">
        <f>H11-H13</f>
        <v>0.1214094373014783</v>
      </c>
      <c r="K15" t="s">
        <v>48</v>
      </c>
      <c r="L15" s="7">
        <f>L11-L13</f>
        <v>2.69808597427523E-2</v>
      </c>
      <c r="O15" t="s">
        <v>48</v>
      </c>
      <c r="P15" s="7">
        <f>P11-P13</f>
        <v>0.32880279218124059</v>
      </c>
      <c r="S15" t="s">
        <v>48</v>
      </c>
      <c r="T15" s="7">
        <f>T11-T13</f>
        <v>0.682913150081216</v>
      </c>
    </row>
    <row r="16" spans="1:24">
      <c r="G16" t="s">
        <v>49</v>
      </c>
      <c r="H16" s="8">
        <f>AVERAGE(H14:H15)</f>
        <v>0.11483081768314551</v>
      </c>
      <c r="K16" t="s">
        <v>49</v>
      </c>
      <c r="L16" s="8">
        <f>AVERAGE(L14:L15)</f>
        <v>2.6626418538818114E-2</v>
      </c>
      <c r="O16" t="s">
        <v>49</v>
      </c>
      <c r="P16" s="8">
        <f>AVERAGE(P14:P15)</f>
        <v>0.28791543191793556</v>
      </c>
      <c r="S16" t="s">
        <v>49</v>
      </c>
      <c r="T16" s="8">
        <f>AVERAGE(T14:T15)</f>
        <v>0.54247175354466892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4.3831534600013558E-2</v>
      </c>
      <c r="K18" t="s">
        <v>51</v>
      </c>
      <c r="L18">
        <f>L17*K3</f>
        <v>4.306264854829555E-3</v>
      </c>
      <c r="O18" t="s">
        <v>51</v>
      </c>
      <c r="P18">
        <f>P17*O3</f>
        <v>4.8767340473684119E-2</v>
      </c>
      <c r="S18" t="s">
        <v>51</v>
      </c>
      <c r="T18">
        <f>T17*S3</f>
        <v>8.5226115677056555E-2</v>
      </c>
    </row>
    <row r="19" spans="7:20">
      <c r="G19" t="s">
        <v>52</v>
      </c>
      <c r="H19">
        <f>G2+H18</f>
        <v>1.3572167729957374</v>
      </c>
      <c r="K19" t="s">
        <v>52</v>
      </c>
      <c r="L19">
        <f>K2+L18</f>
        <v>1.2340454833717591</v>
      </c>
      <c r="O19" t="s">
        <v>52</v>
      </c>
      <c r="P19">
        <f>O2+P18</f>
        <v>1.3717679345724119</v>
      </c>
      <c r="S19" t="s">
        <v>52</v>
      </c>
      <c r="T19">
        <f>S2+T18</f>
        <v>1.394455230963487</v>
      </c>
    </row>
    <row r="20" spans="7:20">
      <c r="G20" t="s">
        <v>53</v>
      </c>
      <c r="H20">
        <f>G2-H18</f>
        <v>1.2695537037957103</v>
      </c>
      <c r="K20" t="s">
        <v>53</v>
      </c>
      <c r="L20">
        <f>K2-L18</f>
        <v>1.2254329536621</v>
      </c>
      <c r="O20" t="s">
        <v>53</v>
      </c>
      <c r="P20">
        <f>O2-P18</f>
        <v>1.2742332536250436</v>
      </c>
      <c r="S20" t="s">
        <v>53</v>
      </c>
      <c r="T20">
        <f>S2-T18</f>
        <v>1.2240029996093738</v>
      </c>
    </row>
    <row r="21" spans="7:20">
      <c r="G21" t="s">
        <v>44</v>
      </c>
      <c r="H21" s="7">
        <f>LN(G2)</f>
        <v>0.2726079554818836</v>
      </c>
      <c r="K21" t="s">
        <v>44</v>
      </c>
      <c r="L21" s="7">
        <f>LN(K2)</f>
        <v>0.20680212943953497</v>
      </c>
      <c r="O21" t="s">
        <v>44</v>
      </c>
      <c r="P21" s="7">
        <f>LN(O2)</f>
        <v>0.27990233418693378</v>
      </c>
      <c r="S21" t="s">
        <v>44</v>
      </c>
      <c r="T21" s="7">
        <f>LN(S2)</f>
        <v>0.26943850238815747</v>
      </c>
    </row>
    <row r="22" spans="7:20">
      <c r="G22" t="s">
        <v>54</v>
      </c>
      <c r="H22" s="7">
        <f>LN(H19)</f>
        <v>0.30543611238070362</v>
      </c>
      <c r="K22" t="s">
        <v>54</v>
      </c>
      <c r="L22" s="7">
        <f>LN(L19)</f>
        <v>0.21029778328996723</v>
      </c>
      <c r="O22" t="s">
        <v>54</v>
      </c>
      <c r="P22" s="7">
        <f>LN(P19)</f>
        <v>0.31610037109959216</v>
      </c>
      <c r="S22" t="s">
        <v>54</v>
      </c>
      <c r="T22" s="7">
        <f>LN(T19)</f>
        <v>0.33250382356395725</v>
      </c>
    </row>
    <row r="23" spans="7:20">
      <c r="G23" t="s">
        <v>55</v>
      </c>
      <c r="H23" s="7">
        <f>LN(H20)</f>
        <v>0.238665424375927</v>
      </c>
      <c r="K23" t="s">
        <v>55</v>
      </c>
      <c r="L23" s="7">
        <f>LN(L20)</f>
        <v>0.20329421311536644</v>
      </c>
      <c r="O23" t="s">
        <v>55</v>
      </c>
      <c r="P23" s="7">
        <f>LN(P20)</f>
        <v>0.2423446280092528</v>
      </c>
      <c r="S23" t="s">
        <v>55</v>
      </c>
      <c r="T23" s="7">
        <f>LN(T20)</f>
        <v>0.20212663474838455</v>
      </c>
    </row>
    <row r="24" spans="7:20">
      <c r="G24" t="s">
        <v>56</v>
      </c>
      <c r="H24" s="7">
        <f>H22-H21</f>
        <v>3.2828156898820016E-2</v>
      </c>
      <c r="K24" t="s">
        <v>56</v>
      </c>
      <c r="L24" s="7">
        <f>L22-L21</f>
        <v>3.4956538504322676E-3</v>
      </c>
      <c r="O24" t="s">
        <v>56</v>
      </c>
      <c r="P24" s="7">
        <f>P22-P21</f>
        <v>3.6198036912658382E-2</v>
      </c>
      <c r="S24" t="s">
        <v>56</v>
      </c>
      <c r="T24" s="7">
        <f>T22-T21</f>
        <v>6.3065321175799771E-2</v>
      </c>
    </row>
    <row r="25" spans="7:20">
      <c r="G25" t="s">
        <v>57</v>
      </c>
      <c r="H25" s="7">
        <f>H21-H23</f>
        <v>3.3942531105956603E-2</v>
      </c>
      <c r="K25" t="s">
        <v>57</v>
      </c>
      <c r="L25" s="7">
        <f>L21-L23</f>
        <v>3.5079163241685252E-3</v>
      </c>
      <c r="O25" t="s">
        <v>57</v>
      </c>
      <c r="P25" s="7">
        <f>P21-P23</f>
        <v>3.7557706177680977E-2</v>
      </c>
      <c r="S25" t="s">
        <v>57</v>
      </c>
      <c r="T25" s="7">
        <f>T21-T23</f>
        <v>6.7311867639772927E-2</v>
      </c>
    </row>
    <row r="26" spans="7:20">
      <c r="G26" t="s">
        <v>58</v>
      </c>
      <c r="H26" s="8">
        <f>AVERAGE(H24:H25)</f>
        <v>3.3385344002388309E-2</v>
      </c>
      <c r="K26" t="s">
        <v>58</v>
      </c>
      <c r="L26" s="8">
        <f>AVERAGE(L24:L25)</f>
        <v>3.5017850873003964E-3</v>
      </c>
      <c r="O26" t="s">
        <v>58</v>
      </c>
      <c r="P26" s="8">
        <f>AVERAGE(P24:P25)</f>
        <v>3.687787154516968E-2</v>
      </c>
      <c r="S26" t="s">
        <v>58</v>
      </c>
      <c r="T26" s="8">
        <f>AVERAGE(T24:T25)</f>
        <v>6.5188594407786349E-2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baseColWidth="10" defaultRowHeight="15" x14ac:dyDescent="0"/>
  <sheetData>
    <row r="1" spans="1:36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6</v>
      </c>
      <c r="G1" s="2">
        <f>LN(G2)</f>
        <v>0.30569324398982717</v>
      </c>
      <c r="H1" s="3">
        <f>G4</f>
        <v>0.90097399664256961</v>
      </c>
      <c r="I1" s="1" t="s">
        <v>4</v>
      </c>
      <c r="J1" t="s">
        <v>6</v>
      </c>
      <c r="K1" s="4">
        <f>LN(K2)</f>
        <v>0.31846922328047261</v>
      </c>
      <c r="L1" s="5">
        <f>K4</f>
        <v>0.89904305074102531</v>
      </c>
      <c r="M1" s="1" t="s">
        <v>4</v>
      </c>
      <c r="N1" t="s">
        <v>6</v>
      </c>
      <c r="O1" s="4">
        <f>LN(O2)</f>
        <v>0.28531490845101531</v>
      </c>
      <c r="P1" s="5">
        <f>O4</f>
        <v>0.891613919677824</v>
      </c>
      <c r="Q1" s="1" t="s">
        <v>4</v>
      </c>
      <c r="R1" t="s">
        <v>6</v>
      </c>
      <c r="S1" s="4">
        <f>LN(S2)</f>
        <v>0.31024227013620814</v>
      </c>
      <c r="T1" s="5">
        <f>S4</f>
        <v>0.88723062744375958</v>
      </c>
      <c r="U1" s="1" t="s">
        <v>4</v>
      </c>
      <c r="V1" t="s">
        <v>6</v>
      </c>
      <c r="W1" s="4">
        <f>LN(W2)</f>
        <v>0.30317922985132101</v>
      </c>
      <c r="X1" s="5">
        <f>W4</f>
        <v>0.93007667710261355</v>
      </c>
      <c r="Y1" s="1" t="s">
        <v>4</v>
      </c>
      <c r="Z1" t="s">
        <v>6</v>
      </c>
      <c r="AA1" s="4">
        <f>LN(AA2)</f>
        <v>0.31439646902556123</v>
      </c>
      <c r="AB1" s="5">
        <f>AA4</f>
        <v>0.95128182015401241</v>
      </c>
      <c r="AC1" s="1" t="s">
        <v>4</v>
      </c>
      <c r="AD1" t="s">
        <v>6</v>
      </c>
      <c r="AE1" s="4">
        <f>LN(AE2)</f>
        <v>0.29409016769178598</v>
      </c>
      <c r="AF1" s="5">
        <f>AE4</f>
        <v>0.89135104316659219</v>
      </c>
      <c r="AG1" s="1" t="s">
        <v>4</v>
      </c>
      <c r="AH1" t="s">
        <v>6</v>
      </c>
      <c r="AI1" s="4">
        <f>LN(AI2)</f>
        <v>0.3197497062291107</v>
      </c>
      <c r="AJ1" s="5">
        <f>AI4</f>
        <v>0.82804889359590461</v>
      </c>
    </row>
    <row r="2" spans="1:36" ht="16" thickTop="1">
      <c r="B2">
        <v>0.31846922328047261</v>
      </c>
      <c r="C2" s="6">
        <v>0.89904305074102531</v>
      </c>
      <c r="D2">
        <v>35.620848583084673</v>
      </c>
      <c r="E2">
        <v>1991</v>
      </c>
      <c r="F2">
        <v>3.7544793878712256E-2</v>
      </c>
      <c r="G2">
        <f t="array" ref="G2:H6">LOGEST(F2:F8,E2:E8,TRUE, TRUE)</f>
        <v>1.3575658011996761</v>
      </c>
      <c r="H2">
        <v>1.2568091096360619E-266</v>
      </c>
      <c r="I2">
        <v>1991</v>
      </c>
      <c r="J2">
        <v>1.5472945432181372E-2</v>
      </c>
      <c r="K2">
        <f t="array" ref="K2:L6">LOGEST(J2:J7,I2:I7,TRUE, TRUE)</f>
        <v>1.3750213018876705</v>
      </c>
      <c r="L2">
        <v>9.8234885828799485E-278</v>
      </c>
      <c r="M2">
        <v>1991</v>
      </c>
      <c r="N2">
        <v>3.7544793878712256E-2</v>
      </c>
      <c r="O2">
        <f t="array" ref="O2:P6">LOGEST(N2:N7,M2:M7,TRUE, TRUE)</f>
        <v>1.3301808473633667</v>
      </c>
      <c r="P2">
        <v>6.5388875271043826E-249</v>
      </c>
      <c r="Q2">
        <v>1991</v>
      </c>
      <c r="R2">
        <v>3.7544793878712256E-2</v>
      </c>
      <c r="S2">
        <f t="array" ref="S2:T6">LOGEST(R2:R7,Q2:Q7,TRUE, TRUE)</f>
        <v>1.3637554713365148</v>
      </c>
      <c r="T2">
        <v>1.3947619741255313E-270</v>
      </c>
      <c r="U2">
        <v>1991</v>
      </c>
      <c r="V2">
        <v>3.7544793878712256E-2</v>
      </c>
      <c r="W2">
        <f t="array" ref="W2:X6">LOGEST(V2:V7,U2:U7,TRUE, TRUE)</f>
        <v>1.354157148077878</v>
      </c>
      <c r="X2">
        <v>1.6726687029899426E-264</v>
      </c>
      <c r="Y2">
        <v>1991</v>
      </c>
      <c r="Z2">
        <v>3.7544793878712256E-2</v>
      </c>
      <c r="AA2">
        <f t="array" ref="AA2:AB6">LOGEST(Z2:Z7,Y2:Y7,TRUE, TRUE)</f>
        <v>1.3694325665278515</v>
      </c>
      <c r="AB2">
        <v>4.1999342976797965E-274</v>
      </c>
      <c r="AC2">
        <v>1991</v>
      </c>
      <c r="AD2">
        <v>3.7544793878712256E-2</v>
      </c>
      <c r="AE2">
        <f t="array" ref="AE2:AF6">LOGEST(AD2:AD7,AC2:AC7,TRUE, TRUE)</f>
        <v>1.3419048946790988</v>
      </c>
      <c r="AF2">
        <v>1.3412099464181286E-256</v>
      </c>
      <c r="AG2">
        <v>1991</v>
      </c>
      <c r="AH2">
        <v>3.7544793878712256E-2</v>
      </c>
      <c r="AI2">
        <f t="array" ref="AI2:AJ6">LOGEST(AH2:AH7,AG2:AG7,TRUE, TRUE)</f>
        <v>1.3767831209676684</v>
      </c>
      <c r="AJ2">
        <v>8.5181422875646523E-279</v>
      </c>
    </row>
    <row r="3" spans="1:36">
      <c r="B3">
        <v>0.28531490845101531</v>
      </c>
      <c r="C3" s="6">
        <v>0.891613919677824</v>
      </c>
      <c r="D3">
        <v>32.905108000123832</v>
      </c>
      <c r="E3">
        <v>1991</v>
      </c>
      <c r="F3">
        <v>1.5472945432181372E-2</v>
      </c>
      <c r="G3">
        <v>4.5323071700410326E-2</v>
      </c>
      <c r="H3">
        <v>90.484605625362477</v>
      </c>
      <c r="I3">
        <v>1991</v>
      </c>
      <c r="J3">
        <v>3.0131525315300552E-2</v>
      </c>
      <c r="K3">
        <v>5.3359940670892267E-2</v>
      </c>
      <c r="L3">
        <v>106.57796515267016</v>
      </c>
      <c r="M3">
        <v>1991</v>
      </c>
      <c r="N3">
        <v>3.0131525315300552E-2</v>
      </c>
      <c r="O3">
        <v>4.9738513879863513E-2</v>
      </c>
      <c r="P3">
        <v>99.344743123475666</v>
      </c>
      <c r="Q3">
        <v>1991</v>
      </c>
      <c r="R3">
        <v>1.5472945432181372E-2</v>
      </c>
      <c r="S3">
        <v>5.5302949362236245E-2</v>
      </c>
      <c r="T3">
        <v>110.45881490613243</v>
      </c>
      <c r="U3">
        <v>1991</v>
      </c>
      <c r="V3">
        <v>1.5472945432181372E-2</v>
      </c>
      <c r="W3">
        <v>4.1564360418243719E-2</v>
      </c>
      <c r="X3">
        <v>82.976670970148902</v>
      </c>
      <c r="Y3">
        <v>1991</v>
      </c>
      <c r="Z3">
        <v>1.5472945432181372E-2</v>
      </c>
      <c r="AA3">
        <v>3.5574482635869431E-2</v>
      </c>
      <c r="AB3">
        <v>71.012894681922134</v>
      </c>
      <c r="AC3">
        <v>1991</v>
      </c>
      <c r="AD3">
        <v>1.5472945432181372E-2</v>
      </c>
      <c r="AE3">
        <v>5.1337994751656395E-2</v>
      </c>
      <c r="AF3">
        <v>102.45390930053027</v>
      </c>
      <c r="AG3">
        <v>1991</v>
      </c>
      <c r="AH3">
        <v>1.5472945432181372E-2</v>
      </c>
      <c r="AI3">
        <v>7.2854210321411234E-2</v>
      </c>
      <c r="AJ3">
        <v>145.33230193035962</v>
      </c>
    </row>
    <row r="4" spans="1:36" ht="16" thickBot="1">
      <c r="B4">
        <v>0.31024227013620814</v>
      </c>
      <c r="C4" s="6">
        <v>0.88723062744375958</v>
      </c>
      <c r="D4">
        <v>31.470623887750335</v>
      </c>
      <c r="E4">
        <v>1991</v>
      </c>
      <c r="F4">
        <v>3.0131525315300552E-2</v>
      </c>
      <c r="G4">
        <v>0.90097399664256961</v>
      </c>
      <c r="H4">
        <v>0.64688946519281509</v>
      </c>
      <c r="I4">
        <v>1997</v>
      </c>
      <c r="J4">
        <v>0.35955931575835393</v>
      </c>
      <c r="K4">
        <v>0.89904305074102531</v>
      </c>
      <c r="L4">
        <v>0.69436299352902842</v>
      </c>
      <c r="M4">
        <v>1997</v>
      </c>
      <c r="N4">
        <v>0.35955931575835393</v>
      </c>
      <c r="O4">
        <v>0.891613919677824</v>
      </c>
      <c r="P4">
        <v>0.64723803956826342</v>
      </c>
      <c r="Q4">
        <v>1997</v>
      </c>
      <c r="R4">
        <v>0.35955931575835393</v>
      </c>
      <c r="S4">
        <v>0.88723062744375958</v>
      </c>
      <c r="T4">
        <v>0.71964700461321773</v>
      </c>
      <c r="U4">
        <v>1991</v>
      </c>
      <c r="V4">
        <v>3.0131525315300552E-2</v>
      </c>
      <c r="W4">
        <v>0.93007667710261355</v>
      </c>
      <c r="X4">
        <v>0.59268698730340963</v>
      </c>
      <c r="Y4">
        <v>1991</v>
      </c>
      <c r="Z4">
        <v>3.0131525315300552E-2</v>
      </c>
      <c r="AA4">
        <v>0.95128182015401241</v>
      </c>
      <c r="AB4">
        <v>0.50414619190035537</v>
      </c>
      <c r="AC4">
        <v>1991</v>
      </c>
      <c r="AD4">
        <v>3.0131525315300552E-2</v>
      </c>
      <c r="AE4">
        <v>0.89135104316659219</v>
      </c>
      <c r="AF4">
        <v>0.6874947906118154</v>
      </c>
      <c r="AG4">
        <v>1991</v>
      </c>
      <c r="AH4">
        <v>3.0131525315300552E-2</v>
      </c>
      <c r="AI4">
        <v>0.82804889359590461</v>
      </c>
      <c r="AJ4">
        <v>0.71691405733931157</v>
      </c>
    </row>
    <row r="5" spans="1:36" ht="17" thickTop="1" thickBot="1">
      <c r="B5">
        <v>0.30317922985132101</v>
      </c>
      <c r="C5" s="6">
        <v>0.93007667710261355</v>
      </c>
      <c r="D5">
        <v>53.205519335373502</v>
      </c>
      <c r="E5">
        <v>1997</v>
      </c>
      <c r="F5">
        <v>0.35955931575835393</v>
      </c>
      <c r="G5">
        <v>45.491788323039756</v>
      </c>
      <c r="H5">
        <v>5</v>
      </c>
      <c r="I5">
        <v>1998</v>
      </c>
      <c r="J5">
        <v>8.7391615704103656E-2</v>
      </c>
      <c r="K5" s="3">
        <v>35.620848583084673</v>
      </c>
      <c r="L5">
        <v>4</v>
      </c>
      <c r="M5">
        <v>1998</v>
      </c>
      <c r="N5">
        <v>8.7391615704103656E-2</v>
      </c>
      <c r="O5" s="3">
        <v>32.905108000123832</v>
      </c>
      <c r="P5">
        <v>4</v>
      </c>
      <c r="Q5">
        <v>1998</v>
      </c>
      <c r="R5">
        <v>8.7391615704103656E-2</v>
      </c>
      <c r="S5" s="3">
        <v>31.470623887750335</v>
      </c>
      <c r="T5">
        <v>4</v>
      </c>
      <c r="U5">
        <v>1998</v>
      </c>
      <c r="V5">
        <v>8.7391615704103656E-2</v>
      </c>
      <c r="W5" s="3">
        <v>53.205519335373502</v>
      </c>
      <c r="X5">
        <v>4</v>
      </c>
      <c r="Y5">
        <v>1997</v>
      </c>
      <c r="Z5">
        <v>0.35955931575835393</v>
      </c>
      <c r="AA5" s="3">
        <v>78.104873635369231</v>
      </c>
      <c r="AB5">
        <v>4</v>
      </c>
      <c r="AC5">
        <v>1997</v>
      </c>
      <c r="AD5">
        <v>0.35955931575835393</v>
      </c>
      <c r="AE5" s="3">
        <v>32.815815968976395</v>
      </c>
      <c r="AF5">
        <v>4</v>
      </c>
      <c r="AG5">
        <v>1997</v>
      </c>
      <c r="AH5">
        <v>0.35955931575835393</v>
      </c>
      <c r="AI5" s="3">
        <v>19.2624266493509</v>
      </c>
      <c r="AJ5">
        <v>4</v>
      </c>
    </row>
    <row r="6" spans="1:36" ht="16" thickTop="1">
      <c r="B6">
        <v>0.31439646902556123</v>
      </c>
      <c r="C6" s="6">
        <v>0.95128182015401241</v>
      </c>
      <c r="D6">
        <v>78.104873635369231</v>
      </c>
      <c r="E6">
        <v>1998</v>
      </c>
      <c r="F6">
        <v>8.7391615704103656E-2</v>
      </c>
      <c r="G6">
        <v>19.03676579062574</v>
      </c>
      <c r="H6">
        <v>2.0923299008872318</v>
      </c>
      <c r="I6">
        <v>2001</v>
      </c>
      <c r="J6">
        <v>0.83801103021474244</v>
      </c>
      <c r="K6">
        <v>17.17423475261624</v>
      </c>
      <c r="L6">
        <v>1.9285598671303743</v>
      </c>
      <c r="M6">
        <v>2001</v>
      </c>
      <c r="N6">
        <v>0.83801103021474244</v>
      </c>
      <c r="O6">
        <v>13.78451175602698</v>
      </c>
      <c r="P6">
        <v>1.6756683194566757</v>
      </c>
      <c r="Q6">
        <v>2001</v>
      </c>
      <c r="R6">
        <v>0.83801103021474244</v>
      </c>
      <c r="S6">
        <v>16.298378406356036</v>
      </c>
      <c r="T6">
        <v>2.0715672449951064</v>
      </c>
      <c r="U6">
        <v>2001</v>
      </c>
      <c r="V6">
        <v>0.83801103021474244</v>
      </c>
      <c r="W6">
        <v>18.689921234025508</v>
      </c>
      <c r="X6">
        <v>1.4051114596751679</v>
      </c>
      <c r="Y6">
        <v>2001</v>
      </c>
      <c r="Z6">
        <v>0.83801103021474244</v>
      </c>
      <c r="AA6">
        <v>19.851398896927911</v>
      </c>
      <c r="AB6">
        <v>1.0166535312305196</v>
      </c>
      <c r="AC6">
        <v>1998</v>
      </c>
      <c r="AD6">
        <v>8.7391615704103656E-2</v>
      </c>
      <c r="AE6">
        <v>15.510365460781578</v>
      </c>
      <c r="AF6">
        <v>1.8905963484735357</v>
      </c>
      <c r="AG6">
        <v>1998</v>
      </c>
      <c r="AH6">
        <v>8.7391615704103656E-2</v>
      </c>
      <c r="AI6">
        <v>9.9002278603538496</v>
      </c>
      <c r="AJ6">
        <v>2.0558630624428549</v>
      </c>
    </row>
    <row r="7" spans="1:36">
      <c r="B7">
        <v>0.29409016769178598</v>
      </c>
      <c r="C7" s="6">
        <v>0.89135104316659219</v>
      </c>
      <c r="D7">
        <v>32.815815968976395</v>
      </c>
      <c r="E7">
        <v>2001</v>
      </c>
      <c r="F7">
        <v>0.83801103021474244</v>
      </c>
      <c r="G7" t="s">
        <v>40</v>
      </c>
      <c r="H7">
        <f>TINV(0.0455,H5)</f>
        <v>2.6486542542831191</v>
      </c>
      <c r="I7">
        <v>2006</v>
      </c>
      <c r="J7">
        <v>2.3156632741183714</v>
      </c>
      <c r="K7" t="s">
        <v>40</v>
      </c>
      <c r="L7">
        <f>TINV(0.0455,L5)</f>
        <v>2.8693151696963848</v>
      </c>
      <c r="M7">
        <v>2006</v>
      </c>
      <c r="N7">
        <v>2.3156632741183714</v>
      </c>
      <c r="O7" t="s">
        <v>40</v>
      </c>
      <c r="P7">
        <f>TINV(0.0455,P5)</f>
        <v>2.8693151696963848</v>
      </c>
      <c r="Q7">
        <v>2006</v>
      </c>
      <c r="R7">
        <v>2.3156632741183714</v>
      </c>
      <c r="S7" t="s">
        <v>40</v>
      </c>
      <c r="T7">
        <f>TINV(0.0455,T5)</f>
        <v>2.8693151696963848</v>
      </c>
      <c r="U7">
        <v>2006</v>
      </c>
      <c r="V7">
        <v>2.3156632741183714</v>
      </c>
      <c r="W7" t="s">
        <v>40</v>
      </c>
      <c r="X7">
        <f>TINV(0.0455,X5)</f>
        <v>2.8693151696963848</v>
      </c>
      <c r="Y7">
        <v>2006</v>
      </c>
      <c r="Z7">
        <v>2.3156632741183714</v>
      </c>
      <c r="AA7" t="s">
        <v>40</v>
      </c>
      <c r="AB7">
        <f>TINV(0.0455,AB5)</f>
        <v>2.8693151696963848</v>
      </c>
      <c r="AC7">
        <v>2006</v>
      </c>
      <c r="AD7">
        <v>2.3156632741183714</v>
      </c>
      <c r="AE7" t="s">
        <v>40</v>
      </c>
      <c r="AF7">
        <f>TINV(0.0455,AF5)</f>
        <v>2.8693151696963848</v>
      </c>
      <c r="AG7">
        <v>2001</v>
      </c>
      <c r="AH7">
        <v>0.83801103021474244</v>
      </c>
    </row>
    <row r="8" spans="1:36">
      <c r="B8">
        <v>0.3197497062291107</v>
      </c>
      <c r="C8" s="6">
        <v>0.82804889359590461</v>
      </c>
      <c r="D8">
        <v>19.2624266493509</v>
      </c>
      <c r="E8">
        <v>2006</v>
      </c>
      <c r="F8">
        <v>2.3156632741183714</v>
      </c>
      <c r="G8" t="s">
        <v>41</v>
      </c>
      <c r="H8">
        <f>H7*G3</f>
        <v>0.12004514667647065</v>
      </c>
      <c r="K8" t="s">
        <v>41</v>
      </c>
      <c r="L8">
        <f>L7*K3</f>
        <v>0.15310648722109027</v>
      </c>
      <c r="O8" t="s">
        <v>41</v>
      </c>
      <c r="P8">
        <f>P7*O3</f>
        <v>0.14271547239364657</v>
      </c>
      <c r="S8" t="s">
        <v>41</v>
      </c>
      <c r="T8">
        <f>T7*S3</f>
        <v>0.15868159153401545</v>
      </c>
      <c r="W8" t="s">
        <v>41</v>
      </c>
      <c r="X8">
        <f>X7*W3</f>
        <v>0.11926124986679468</v>
      </c>
      <c r="AA8" t="s">
        <v>41</v>
      </c>
      <c r="AB8">
        <f>AB7*AA3</f>
        <v>0.10207440268120078</v>
      </c>
      <c r="AE8" t="s">
        <v>41</v>
      </c>
      <c r="AF8">
        <f>AF7*AE3</f>
        <v>0.14730488712272108</v>
      </c>
    </row>
    <row r="9" spans="1:36">
      <c r="A9" t="s">
        <v>59</v>
      </c>
      <c r="B9" s="1">
        <f>AVERAGE(B2:B8)</f>
        <v>0.30649171066649644</v>
      </c>
      <c r="C9" s="1">
        <f>AVERAGE(C2:C8)</f>
        <v>0.89694943312596176</v>
      </c>
      <c r="D9" s="1">
        <f>AVERAGE(D2:D8)</f>
        <v>40.483602294289838</v>
      </c>
      <c r="E9" s="1">
        <f>AVERAGE(E2:E8)</f>
        <v>1996.4285714285713</v>
      </c>
      <c r="F9" s="1">
        <f>AVERAGE(F2:F8)</f>
        <v>0.52625350006025218</v>
      </c>
      <c r="G9" t="s">
        <v>42</v>
      </c>
      <c r="H9">
        <f>G2+H8</f>
        <v>1.4776109478761468</v>
      </c>
      <c r="K9" t="s">
        <v>42</v>
      </c>
      <c r="L9">
        <f>K2+L8</f>
        <v>1.5281277891087608</v>
      </c>
      <c r="O9" t="s">
        <v>42</v>
      </c>
      <c r="P9">
        <f>O2+P8</f>
        <v>1.4728963197570133</v>
      </c>
      <c r="S9" t="s">
        <v>42</v>
      </c>
      <c r="T9">
        <f>S2+T8</f>
        <v>1.5224370628705302</v>
      </c>
      <c r="W9" t="s">
        <v>42</v>
      </c>
      <c r="X9">
        <f>W2+X8</f>
        <v>1.4734183979446727</v>
      </c>
      <c r="AA9" t="s">
        <v>42</v>
      </c>
      <c r="AB9">
        <f>AA2+AB8</f>
        <v>1.4715069692090523</v>
      </c>
      <c r="AE9" t="s">
        <v>42</v>
      </c>
      <c r="AF9">
        <f>AE2+AF8</f>
        <v>1.48920978180182</v>
      </c>
    </row>
    <row r="10" spans="1:36">
      <c r="A10" t="s">
        <v>60</v>
      </c>
      <c r="B10" s="1">
        <f>STDEV(B2:B8)</f>
        <v>1.2968004891433176E-2</v>
      </c>
      <c r="C10" s="1">
        <f>STDEV(C2:C8)</f>
        <v>3.8633653321265574E-2</v>
      </c>
      <c r="D10" s="1">
        <f>STDEV(D2:D8)</f>
        <v>19.359124474790701</v>
      </c>
      <c r="E10" s="1">
        <f>STDEV(E2:E8)</f>
        <v>5.8268671644701975</v>
      </c>
      <c r="F10" s="1">
        <f>STDEV(F2:F8)</f>
        <v>0.84315249609546572</v>
      </c>
      <c r="G10" t="s">
        <v>43</v>
      </c>
      <c r="H10">
        <f>G2-H8</f>
        <v>1.2375206545232054</v>
      </c>
      <c r="K10" t="s">
        <v>43</v>
      </c>
      <c r="L10">
        <f>K2-L8</f>
        <v>1.2219148146665801</v>
      </c>
      <c r="O10" t="s">
        <v>43</v>
      </c>
      <c r="P10">
        <f>O2-P8</f>
        <v>1.1874653749697202</v>
      </c>
      <c r="S10" t="s">
        <v>43</v>
      </c>
      <c r="T10">
        <f>S2-T8</f>
        <v>1.2050738798024994</v>
      </c>
      <c r="W10" t="s">
        <v>43</v>
      </c>
      <c r="X10">
        <f>W2-X8</f>
        <v>1.2348958982110834</v>
      </c>
      <c r="AA10" t="s">
        <v>43</v>
      </c>
      <c r="AB10">
        <f>AA2-AB8</f>
        <v>1.2673581638466507</v>
      </c>
      <c r="AE10" t="s">
        <v>43</v>
      </c>
      <c r="AF10">
        <f>AE2-AF8</f>
        <v>1.1946000075563776</v>
      </c>
    </row>
    <row r="11" spans="1:36">
      <c r="A11" t="s">
        <v>61</v>
      </c>
      <c r="B11" s="1">
        <f>MIN(B2:B8)</f>
        <v>0.28531490845101531</v>
      </c>
      <c r="C11" s="1">
        <f>MIN(C2:C8)</f>
        <v>0.82804889359590461</v>
      </c>
      <c r="D11" s="1">
        <f>MIN(D2:D8)</f>
        <v>19.2624266493509</v>
      </c>
      <c r="E11" s="1">
        <f>MIN(E2:E8)</f>
        <v>1991</v>
      </c>
      <c r="F11" s="1">
        <f>MIN(F2:F8)</f>
        <v>1.5472945432181372E-2</v>
      </c>
      <c r="G11" t="s">
        <v>44</v>
      </c>
      <c r="H11" s="7">
        <f>LN(G2)</f>
        <v>0.30569324398982717</v>
      </c>
      <c r="K11" t="s">
        <v>44</v>
      </c>
      <c r="L11" s="7">
        <f>LN(K2)</f>
        <v>0.31846922328047261</v>
      </c>
      <c r="O11" t="s">
        <v>44</v>
      </c>
      <c r="P11" s="7">
        <f>LN(O2)</f>
        <v>0.28531490845101531</v>
      </c>
      <c r="S11" t="s">
        <v>44</v>
      </c>
      <c r="T11" s="7">
        <f>LN(S2)</f>
        <v>0.31024227013620814</v>
      </c>
      <c r="W11" t="s">
        <v>44</v>
      </c>
      <c r="X11" s="7">
        <f>LN(W2)</f>
        <v>0.30317922985132101</v>
      </c>
      <c r="AA11" t="s">
        <v>44</v>
      </c>
      <c r="AB11" s="7">
        <f>LN(AA2)</f>
        <v>0.31439646902556123</v>
      </c>
      <c r="AE11" t="s">
        <v>44</v>
      </c>
      <c r="AF11" s="7">
        <f>LN(AE2)</f>
        <v>0.29409016769178598</v>
      </c>
    </row>
    <row r="12" spans="1:36">
      <c r="A12" t="s">
        <v>62</v>
      </c>
      <c r="B12" s="1">
        <f>MAX(B2:B8)</f>
        <v>0.3197497062291107</v>
      </c>
      <c r="C12" s="1">
        <f>MAX(C2:C8)</f>
        <v>0.95128182015401241</v>
      </c>
      <c r="D12" s="1">
        <f>MAX(D2:D8)</f>
        <v>78.104873635369231</v>
      </c>
      <c r="E12" s="1">
        <f>MAX(E2:E8)</f>
        <v>2006</v>
      </c>
      <c r="F12" s="1">
        <f>MAX(F2:F8)</f>
        <v>2.3156632741183714</v>
      </c>
      <c r="G12" t="s">
        <v>45</v>
      </c>
      <c r="H12" s="7">
        <f>LN(H9)</f>
        <v>0.39042655910402291</v>
      </c>
      <c r="K12" t="s">
        <v>45</v>
      </c>
      <c r="L12" s="7">
        <f>LN(L9)</f>
        <v>0.42404331886308128</v>
      </c>
      <c r="O12" t="s">
        <v>45</v>
      </c>
      <c r="P12" s="7">
        <f>LN(P9)</f>
        <v>0.38723074787286571</v>
      </c>
      <c r="S12" t="s">
        <v>45</v>
      </c>
      <c r="T12" s="7">
        <f>LN(T9)</f>
        <v>0.42031238173140356</v>
      </c>
      <c r="W12" t="s">
        <v>45</v>
      </c>
      <c r="X12" s="7">
        <f>LN(X9)</f>
        <v>0.38758514191637156</v>
      </c>
      <c r="AA12" t="s">
        <v>45</v>
      </c>
      <c r="AB12" s="7">
        <f>LN(AB9)</f>
        <v>0.38628702480593263</v>
      </c>
      <c r="AE12" t="s">
        <v>45</v>
      </c>
      <c r="AF12" s="7">
        <f>LN(AF9)</f>
        <v>0.39824563148922509</v>
      </c>
    </row>
    <row r="13" spans="1:36">
      <c r="A13" t="s">
        <v>63</v>
      </c>
      <c r="B13" s="1">
        <f>ABS(B12-B11)</f>
        <v>3.4434797778095383E-2</v>
      </c>
      <c r="C13" s="1">
        <f>ABS(C12-C11)</f>
        <v>0.1232329265581078</v>
      </c>
      <c r="D13" s="1">
        <f>ABS(D12-D11)</f>
        <v>58.842446986018331</v>
      </c>
      <c r="E13" s="1">
        <f>ABS(E12-E11)</f>
        <v>15</v>
      </c>
      <c r="F13" s="1">
        <f>ABS(F12-F11)</f>
        <v>2.30019032868619</v>
      </c>
      <c r="G13" t="s">
        <v>46</v>
      </c>
      <c r="H13" s="7">
        <f>LN(H10)</f>
        <v>0.21310990584522538</v>
      </c>
      <c r="K13" t="s">
        <v>46</v>
      </c>
      <c r="L13" s="7">
        <f>LN(L10)</f>
        <v>0.20041914855408224</v>
      </c>
      <c r="O13" t="s">
        <v>46</v>
      </c>
      <c r="P13" s="7">
        <f>LN(P10)</f>
        <v>0.17182109858132313</v>
      </c>
      <c r="S13" t="s">
        <v>46</v>
      </c>
      <c r="T13" s="7">
        <f>LN(T10)</f>
        <v>0.18654087610259193</v>
      </c>
      <c r="W13" t="s">
        <v>46</v>
      </c>
      <c r="X13" s="7">
        <f>LN(X10)</f>
        <v>0.21098667358059925</v>
      </c>
      <c r="AA13" t="s">
        <v>46</v>
      </c>
      <c r="AB13" s="7">
        <f>LN(AB10)</f>
        <v>0.23693454793106183</v>
      </c>
      <c r="AE13" t="s">
        <v>46</v>
      </c>
      <c r="AF13" s="7">
        <f>LN(AF10)</f>
        <v>0.1778114076415144</v>
      </c>
    </row>
    <row r="14" spans="1:36">
      <c r="A14" t="s">
        <v>64</v>
      </c>
      <c r="B14" s="1">
        <f>COUNT(B2:B8)</f>
        <v>7</v>
      </c>
      <c r="G14" t="s">
        <v>47</v>
      </c>
      <c r="H14" s="7">
        <f>H12-H11</f>
        <v>8.473331511419574E-2</v>
      </c>
      <c r="K14" t="s">
        <v>47</v>
      </c>
      <c r="L14" s="7">
        <f>L12-L11</f>
        <v>0.10557409558260866</v>
      </c>
      <c r="O14" t="s">
        <v>47</v>
      </c>
      <c r="P14" s="7">
        <f>P12-P11</f>
        <v>0.1019158394218504</v>
      </c>
      <c r="S14" t="s">
        <v>47</v>
      </c>
      <c r="T14" s="7">
        <f>T12-T11</f>
        <v>0.11007011159519542</v>
      </c>
      <c r="W14" t="s">
        <v>47</v>
      </c>
      <c r="X14" s="7">
        <f>X12-X11</f>
        <v>8.4405912065050548E-2</v>
      </c>
      <c r="AA14" t="s">
        <v>47</v>
      </c>
      <c r="AB14" s="7">
        <f>AB12-AB11</f>
        <v>7.1890555780371401E-2</v>
      </c>
      <c r="AE14" t="s">
        <v>47</v>
      </c>
      <c r="AF14" s="7">
        <f>AF12-AF11</f>
        <v>0.10415546379743912</v>
      </c>
    </row>
    <row r="15" spans="1:36">
      <c r="G15" t="s">
        <v>48</v>
      </c>
      <c r="H15" s="7">
        <f>H11-H13</f>
        <v>9.258333814460179E-2</v>
      </c>
      <c r="K15" t="s">
        <v>48</v>
      </c>
      <c r="L15" s="7">
        <f>L11-L13</f>
        <v>0.11805007472639037</v>
      </c>
      <c r="O15" t="s">
        <v>48</v>
      </c>
      <c r="P15" s="7">
        <f>P11-P13</f>
        <v>0.11349380986969218</v>
      </c>
      <c r="S15" t="s">
        <v>48</v>
      </c>
      <c r="T15" s="7">
        <f>T11-T13</f>
        <v>0.12370139403361621</v>
      </c>
      <c r="W15" t="s">
        <v>48</v>
      </c>
      <c r="X15" s="7">
        <f>X11-X13</f>
        <v>9.2192556270721759E-2</v>
      </c>
      <c r="AA15" t="s">
        <v>48</v>
      </c>
      <c r="AB15" s="7">
        <f>AB11-AB13</f>
        <v>7.7461921094499397E-2</v>
      </c>
      <c r="AE15" t="s">
        <v>48</v>
      </c>
      <c r="AF15" s="7">
        <f>AF11-AF13</f>
        <v>0.11627876005027157</v>
      </c>
    </row>
    <row r="16" spans="1:36">
      <c r="G16" t="s">
        <v>49</v>
      </c>
      <c r="H16" s="8">
        <f>AVERAGE(H14:H15)</f>
        <v>8.8658326629398765E-2</v>
      </c>
      <c r="K16" t="s">
        <v>49</v>
      </c>
      <c r="L16" s="8">
        <f>AVERAGE(L14:L15)</f>
        <v>0.11181208515449952</v>
      </c>
      <c r="O16" t="s">
        <v>49</v>
      </c>
      <c r="P16" s="8">
        <f>AVERAGE(P14:P15)</f>
        <v>0.10770482464577129</v>
      </c>
      <c r="S16" t="s">
        <v>49</v>
      </c>
      <c r="T16" s="8">
        <f>AVERAGE(T14:T15)</f>
        <v>0.11688575281440582</v>
      </c>
      <c r="W16" t="s">
        <v>49</v>
      </c>
      <c r="X16" s="8">
        <f>AVERAGE(X14:X15)</f>
        <v>8.8299234167886154E-2</v>
      </c>
      <c r="AA16" t="s">
        <v>49</v>
      </c>
      <c r="AB16" s="8">
        <f>AVERAGE(AB14:AB15)</f>
        <v>7.4676238437435399E-2</v>
      </c>
      <c r="AE16" t="s">
        <v>49</v>
      </c>
      <c r="AF16" s="8">
        <f>AVERAGE(AF14:AF15)</f>
        <v>0.11021711192385535</v>
      </c>
    </row>
    <row r="17" spans="7:32">
      <c r="G17" t="s">
        <v>50</v>
      </c>
      <c r="H17">
        <f>TINV(0.3173,H5)</f>
        <v>1.1105333938140243</v>
      </c>
      <c r="K17" t="s">
        <v>50</v>
      </c>
      <c r="L17">
        <f>TINV(0.3173,L5)</f>
        <v>1.1416549872215624</v>
      </c>
      <c r="O17" t="s">
        <v>50</v>
      </c>
      <c r="P17">
        <f>TINV(0.3173,P5)</f>
        <v>1.1416549872215624</v>
      </c>
      <c r="S17" t="s">
        <v>50</v>
      </c>
      <c r="T17">
        <f>TINV(0.3173,T5)</f>
        <v>1.1416549872215624</v>
      </c>
      <c r="W17" t="s">
        <v>50</v>
      </c>
      <c r="X17">
        <f>TINV(0.3173,X5)</f>
        <v>1.1416549872215624</v>
      </c>
      <c r="AA17" t="s">
        <v>50</v>
      </c>
      <c r="AB17">
        <f>TINV(0.3173,AB5)</f>
        <v>1.1416549872215624</v>
      </c>
      <c r="AE17" t="s">
        <v>50</v>
      </c>
      <c r="AF17">
        <f>TINV(0.3173,AF5)</f>
        <v>1.1416549872215624</v>
      </c>
    </row>
    <row r="18" spans="7:32">
      <c r="G18" t="s">
        <v>51</v>
      </c>
      <c r="H18">
        <f>H17*G3</f>
        <v>5.0332784633533037E-2</v>
      </c>
      <c r="K18" t="s">
        <v>51</v>
      </c>
      <c r="L18">
        <f>L17*K3</f>
        <v>6.0918642384770842E-2</v>
      </c>
      <c r="O18" t="s">
        <v>51</v>
      </c>
      <c r="P18">
        <f>P17*O3</f>
        <v>5.6784222427935085E-2</v>
      </c>
      <c r="S18" t="s">
        <v>51</v>
      </c>
      <c r="T18">
        <f>T17*S3</f>
        <v>6.3136887947458531E-2</v>
      </c>
      <c r="W18" t="s">
        <v>51</v>
      </c>
      <c r="X18">
        <f>X17*W3</f>
        <v>4.7452159362162447E-2</v>
      </c>
      <c r="AA18" t="s">
        <v>51</v>
      </c>
      <c r="AB18">
        <f>AB17*AA3</f>
        <v>4.0613785519067212E-2</v>
      </c>
      <c r="AE18" t="s">
        <v>51</v>
      </c>
      <c r="AF18">
        <f>AF17*AE3</f>
        <v>5.8610277742182922E-2</v>
      </c>
    </row>
    <row r="19" spans="7:32">
      <c r="G19" t="s">
        <v>52</v>
      </c>
      <c r="H19">
        <f>G2+H18</f>
        <v>1.4078985858332091</v>
      </c>
      <c r="K19" t="s">
        <v>52</v>
      </c>
      <c r="L19">
        <f>K2+L18</f>
        <v>1.4359399442724412</v>
      </c>
      <c r="O19" t="s">
        <v>52</v>
      </c>
      <c r="P19">
        <f>O2+P18</f>
        <v>1.3869650697913019</v>
      </c>
      <c r="S19" t="s">
        <v>52</v>
      </c>
      <c r="T19">
        <f>S2+T18</f>
        <v>1.4268923592839733</v>
      </c>
      <c r="W19" t="s">
        <v>52</v>
      </c>
      <c r="X19">
        <f>W2+X18</f>
        <v>1.4016093074400404</v>
      </c>
      <c r="AA19" t="s">
        <v>52</v>
      </c>
      <c r="AB19">
        <f>AA2+AB18</f>
        <v>1.4100463520469186</v>
      </c>
      <c r="AE19" t="s">
        <v>52</v>
      </c>
      <c r="AF19">
        <f>AE2+AF18</f>
        <v>1.4005151724212817</v>
      </c>
    </row>
    <row r="20" spans="7:32">
      <c r="G20" t="s">
        <v>53</v>
      </c>
      <c r="H20">
        <f>G2-H18</f>
        <v>1.307233016566143</v>
      </c>
      <c r="K20" t="s">
        <v>53</v>
      </c>
      <c r="L20">
        <f>K2-L18</f>
        <v>1.3141026595028997</v>
      </c>
      <c r="O20" t="s">
        <v>53</v>
      </c>
      <c r="P20">
        <f>O2-P18</f>
        <v>1.2733966249354316</v>
      </c>
      <c r="S20" t="s">
        <v>53</v>
      </c>
      <c r="T20">
        <f>S2-T18</f>
        <v>1.3006185833890562</v>
      </c>
      <c r="W20" t="s">
        <v>53</v>
      </c>
      <c r="X20">
        <f>W2-X18</f>
        <v>1.3067049887157156</v>
      </c>
      <c r="AA20" t="s">
        <v>53</v>
      </c>
      <c r="AB20">
        <f>AA2-AB18</f>
        <v>1.3288187810087844</v>
      </c>
      <c r="AE20" t="s">
        <v>53</v>
      </c>
      <c r="AF20">
        <f>AE2-AF18</f>
        <v>1.2832946169369159</v>
      </c>
    </row>
    <row r="21" spans="7:32">
      <c r="G21" t="s">
        <v>44</v>
      </c>
      <c r="H21" s="7">
        <f>LN(G2)</f>
        <v>0.30569324398982717</v>
      </c>
      <c r="K21" t="s">
        <v>44</v>
      </c>
      <c r="L21" s="7">
        <f>LN(K2)</f>
        <v>0.31846922328047261</v>
      </c>
      <c r="O21" t="s">
        <v>44</v>
      </c>
      <c r="P21" s="7">
        <f>LN(O2)</f>
        <v>0.28531490845101531</v>
      </c>
      <c r="S21" t="s">
        <v>44</v>
      </c>
      <c r="T21" s="7">
        <f>LN(S2)</f>
        <v>0.31024227013620814</v>
      </c>
      <c r="W21" t="s">
        <v>44</v>
      </c>
      <c r="X21" s="7">
        <f>LN(W2)</f>
        <v>0.30317922985132101</v>
      </c>
      <c r="AA21" t="s">
        <v>44</v>
      </c>
      <c r="AB21" s="7">
        <f>LN(AA2)</f>
        <v>0.31439646902556123</v>
      </c>
      <c r="AE21" t="s">
        <v>44</v>
      </c>
      <c r="AF21" s="7">
        <f>LN(AE2)</f>
        <v>0.29409016769178598</v>
      </c>
    </row>
    <row r="22" spans="7:32">
      <c r="G22" t="s">
        <v>54</v>
      </c>
      <c r="H22" s="7">
        <f>LN(H19)</f>
        <v>0.34209822803467826</v>
      </c>
      <c r="K22" t="s">
        <v>54</v>
      </c>
      <c r="L22" s="7">
        <f>LN(L19)</f>
        <v>0.36181964821419038</v>
      </c>
      <c r="O22" t="s">
        <v>54</v>
      </c>
      <c r="P22" s="7">
        <f>LN(P19)</f>
        <v>0.32711795701506891</v>
      </c>
      <c r="S22" t="s">
        <v>54</v>
      </c>
      <c r="T22" s="7">
        <f>LN(T19)</f>
        <v>0.3554989041737604</v>
      </c>
      <c r="W22" t="s">
        <v>54</v>
      </c>
      <c r="X22" s="7">
        <f>LN(X19)</f>
        <v>0.33762108176016198</v>
      </c>
      <c r="AA22" t="s">
        <v>54</v>
      </c>
      <c r="AB22" s="7">
        <f>LN(AB19)</f>
        <v>0.34362257764188653</v>
      </c>
      <c r="AE22" t="s">
        <v>54</v>
      </c>
      <c r="AF22" s="7">
        <f>LN(AF19)</f>
        <v>0.3368401492339822</v>
      </c>
    </row>
    <row r="23" spans="7:32">
      <c r="G23" t="s">
        <v>55</v>
      </c>
      <c r="H23" s="7">
        <f>LN(H20)</f>
        <v>0.26791270227567643</v>
      </c>
      <c r="K23" t="s">
        <v>55</v>
      </c>
      <c r="L23" s="7">
        <f>LN(L20)</f>
        <v>0.27315404448619707</v>
      </c>
      <c r="O23" t="s">
        <v>55</v>
      </c>
      <c r="P23" s="7">
        <f>LN(P20)</f>
        <v>0.24168783816177336</v>
      </c>
      <c r="S23" t="s">
        <v>55</v>
      </c>
      <c r="T23" s="7">
        <f>LN(T20)</f>
        <v>0.26283998467088671</v>
      </c>
      <c r="W23" t="s">
        <v>55</v>
      </c>
      <c r="X23" s="7">
        <f>LN(X20)</f>
        <v>0.26750869280296313</v>
      </c>
      <c r="AA23" t="s">
        <v>55</v>
      </c>
      <c r="AB23" s="7">
        <f>LN(AB20)</f>
        <v>0.28429041302861424</v>
      </c>
      <c r="AE23" t="s">
        <v>55</v>
      </c>
      <c r="AF23" s="7">
        <f>LN(AF20)</f>
        <v>0.24943069055591618</v>
      </c>
    </row>
    <row r="24" spans="7:32">
      <c r="G24" t="s">
        <v>56</v>
      </c>
      <c r="H24" s="7">
        <f>H22-H21</f>
        <v>3.6404984044851096E-2</v>
      </c>
      <c r="K24" t="s">
        <v>56</v>
      </c>
      <c r="L24" s="7">
        <f>L22-L21</f>
        <v>4.3350424933717768E-2</v>
      </c>
      <c r="O24" t="s">
        <v>56</v>
      </c>
      <c r="P24" s="7">
        <f>P22-P21</f>
        <v>4.1803048564053591E-2</v>
      </c>
      <c r="S24" t="s">
        <v>56</v>
      </c>
      <c r="T24" s="7">
        <f>T22-T21</f>
        <v>4.5256634037552257E-2</v>
      </c>
      <c r="W24" t="s">
        <v>56</v>
      </c>
      <c r="X24" s="7">
        <f>X22-X21</f>
        <v>3.444185190884097E-2</v>
      </c>
      <c r="AA24" t="s">
        <v>56</v>
      </c>
      <c r="AB24" s="7">
        <f>AB22-AB21</f>
        <v>2.9226108616325297E-2</v>
      </c>
      <c r="AE24" t="s">
        <v>56</v>
      </c>
      <c r="AF24" s="7">
        <f>AF22-AF21</f>
        <v>4.2749981542196225E-2</v>
      </c>
    </row>
    <row r="25" spans="7:32">
      <c r="G25" t="s">
        <v>57</v>
      </c>
      <c r="H25" s="7">
        <f>H21-H23</f>
        <v>3.7780541714150739E-2</v>
      </c>
      <c r="K25" t="s">
        <v>57</v>
      </c>
      <c r="L25" s="7">
        <f>L21-L23</f>
        <v>4.5315178794275546E-2</v>
      </c>
      <c r="O25" t="s">
        <v>57</v>
      </c>
      <c r="P25" s="7">
        <f>P21-P23</f>
        <v>4.3627070289241954E-2</v>
      </c>
      <c r="S25" t="s">
        <v>57</v>
      </c>
      <c r="T25" s="7">
        <f>T21-T23</f>
        <v>4.7402285465321436E-2</v>
      </c>
      <c r="W25" t="s">
        <v>57</v>
      </c>
      <c r="X25" s="7">
        <f>X21-X23</f>
        <v>3.5670537048357875E-2</v>
      </c>
      <c r="AA25" t="s">
        <v>57</v>
      </c>
      <c r="AB25" s="7">
        <f>AB21-AB23</f>
        <v>3.010605599694699E-2</v>
      </c>
      <c r="AE25" t="s">
        <v>57</v>
      </c>
      <c r="AF25" s="7">
        <f>AF21-AF23</f>
        <v>4.4659477135869791E-2</v>
      </c>
    </row>
    <row r="26" spans="7:32">
      <c r="G26" t="s">
        <v>58</v>
      </c>
      <c r="H26" s="8">
        <f>AVERAGE(H24:H25)</f>
        <v>3.7092762879500918E-2</v>
      </c>
      <c r="K26" t="s">
        <v>58</v>
      </c>
      <c r="L26" s="8">
        <f>AVERAGE(L24:L25)</f>
        <v>4.4332801863996657E-2</v>
      </c>
      <c r="O26" t="s">
        <v>58</v>
      </c>
      <c r="P26" s="8">
        <f>AVERAGE(P24:P25)</f>
        <v>4.2715059426647772E-2</v>
      </c>
      <c r="S26" t="s">
        <v>58</v>
      </c>
      <c r="T26" s="8">
        <f>AVERAGE(T24:T25)</f>
        <v>4.6329459751436847E-2</v>
      </c>
      <c r="W26" t="s">
        <v>58</v>
      </c>
      <c r="X26" s="8">
        <f>AVERAGE(X24:X25)</f>
        <v>3.5056194478599423E-2</v>
      </c>
      <c r="AA26" t="s">
        <v>58</v>
      </c>
      <c r="AB26" s="8">
        <f>AVERAGE(AB24:AB25)</f>
        <v>2.9666082306636143E-2</v>
      </c>
      <c r="AE26" t="s">
        <v>58</v>
      </c>
      <c r="AF26" s="8">
        <f>AVERAGE(AF24:AF25)</f>
        <v>4.3704729339033008E-2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baseColWidth="10" defaultRowHeight="15" x14ac:dyDescent="0"/>
  <sheetData>
    <row r="1" spans="1:36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6</v>
      </c>
      <c r="G1" s="4">
        <f>LN(G2)</f>
        <v>0.30569324398982717</v>
      </c>
      <c r="H1" s="5">
        <f>G4</f>
        <v>0.90097399664256961</v>
      </c>
      <c r="I1" s="1" t="s">
        <v>4</v>
      </c>
      <c r="J1" t="s">
        <v>6</v>
      </c>
      <c r="K1" s="4">
        <f>LN(K2)</f>
        <v>0.31846922328047261</v>
      </c>
      <c r="L1" s="5">
        <f>K4</f>
        <v>0.89904305074102531</v>
      </c>
      <c r="M1" s="1" t="s">
        <v>4</v>
      </c>
      <c r="N1" t="s">
        <v>6</v>
      </c>
      <c r="O1" s="4">
        <f>LN(O2)</f>
        <v>0.28531490845101531</v>
      </c>
      <c r="P1" s="5">
        <f>O4</f>
        <v>0.891613919677824</v>
      </c>
      <c r="Q1" s="1" t="s">
        <v>4</v>
      </c>
      <c r="R1" t="s">
        <v>6</v>
      </c>
      <c r="S1" s="4">
        <f>LN(S2)</f>
        <v>0.31024227013620814</v>
      </c>
      <c r="T1" s="5">
        <f>S4</f>
        <v>0.88723062744375958</v>
      </c>
      <c r="U1" s="1" t="s">
        <v>4</v>
      </c>
      <c r="V1" t="s">
        <v>6</v>
      </c>
      <c r="W1" s="4">
        <f>LN(W2)</f>
        <v>0.30317922985132101</v>
      </c>
      <c r="X1" s="5">
        <f>W4</f>
        <v>0.93007667710261355</v>
      </c>
      <c r="Y1" s="1" t="s">
        <v>4</v>
      </c>
      <c r="Z1" t="s">
        <v>6</v>
      </c>
      <c r="AA1" s="4">
        <f>LN(AA2)</f>
        <v>0.31439646902556123</v>
      </c>
      <c r="AB1" s="5">
        <f>AA4</f>
        <v>0.95128182015401241</v>
      </c>
      <c r="AC1" s="1" t="s">
        <v>4</v>
      </c>
      <c r="AD1" t="s">
        <v>6</v>
      </c>
      <c r="AE1" s="4">
        <f>LN(AE2)</f>
        <v>0.29409016769178598</v>
      </c>
      <c r="AF1" s="5">
        <f>AE4</f>
        <v>0.89135104316659219</v>
      </c>
      <c r="AG1" s="1" t="s">
        <v>4</v>
      </c>
      <c r="AH1" t="s">
        <v>6</v>
      </c>
      <c r="AI1" s="4">
        <f>LN(AI2)</f>
        <v>0.3197497062291107</v>
      </c>
      <c r="AJ1" s="5">
        <f>AI4</f>
        <v>0.82804889359590461</v>
      </c>
    </row>
    <row r="2" spans="1:36" ht="16" thickTop="1">
      <c r="B2">
        <v>0.31846922328047261</v>
      </c>
      <c r="C2" s="6">
        <v>0.89904305074102531</v>
      </c>
      <c r="D2">
        <v>35.620848583084673</v>
      </c>
      <c r="E2">
        <v>1991</v>
      </c>
      <c r="F2">
        <v>3.7544793878712256E-2</v>
      </c>
      <c r="G2">
        <f t="array" ref="G2:H6">LOGEST(F2:F8,E2:E8,TRUE, TRUE)</f>
        <v>1.3575658011996761</v>
      </c>
      <c r="H2">
        <v>1.2568091096360619E-266</v>
      </c>
      <c r="I2">
        <v>1991</v>
      </c>
      <c r="J2">
        <v>1.5472945432181372E-2</v>
      </c>
      <c r="K2">
        <f t="array" ref="K2:L6">LOGEST(J2:J7,I2:I7,TRUE, TRUE)</f>
        <v>1.3750213018876705</v>
      </c>
      <c r="L2">
        <v>9.8234885828799485E-278</v>
      </c>
      <c r="M2">
        <v>1991</v>
      </c>
      <c r="N2">
        <v>3.7544793878712256E-2</v>
      </c>
      <c r="O2">
        <f t="array" ref="O2:P6">LOGEST(N2:N7,M2:M7,TRUE, TRUE)</f>
        <v>1.3301808473633667</v>
      </c>
      <c r="P2">
        <v>6.5388875271043826E-249</v>
      </c>
      <c r="Q2">
        <v>1991</v>
      </c>
      <c r="R2">
        <v>3.7544793878712256E-2</v>
      </c>
      <c r="S2">
        <f t="array" ref="S2:T6">LOGEST(R2:R7,Q2:Q7,TRUE, TRUE)</f>
        <v>1.3637554713365148</v>
      </c>
      <c r="T2">
        <v>1.3947619741255313E-270</v>
      </c>
      <c r="U2">
        <v>1991</v>
      </c>
      <c r="V2">
        <v>3.7544793878712256E-2</v>
      </c>
      <c r="W2">
        <f t="array" ref="W2:X6">LOGEST(V2:V7,U2:U7,TRUE, TRUE)</f>
        <v>1.354157148077878</v>
      </c>
      <c r="X2">
        <v>1.6726687029899426E-264</v>
      </c>
      <c r="Y2">
        <v>1991</v>
      </c>
      <c r="Z2">
        <v>3.7544793878712256E-2</v>
      </c>
      <c r="AA2">
        <f t="array" ref="AA2:AB6">LOGEST(Z2:Z7,Y2:Y7,TRUE, TRUE)</f>
        <v>1.3694325665278515</v>
      </c>
      <c r="AB2">
        <v>4.1999342976797965E-274</v>
      </c>
      <c r="AC2">
        <v>1991</v>
      </c>
      <c r="AD2">
        <v>3.7544793878712256E-2</v>
      </c>
      <c r="AE2">
        <f t="array" ref="AE2:AF6">LOGEST(AD2:AD7,AC2:AC7,TRUE, TRUE)</f>
        <v>1.3419048946790988</v>
      </c>
      <c r="AF2">
        <v>1.3412099464181286E-256</v>
      </c>
      <c r="AG2">
        <v>1991</v>
      </c>
      <c r="AH2">
        <v>3.7544793878712256E-2</v>
      </c>
      <c r="AI2">
        <f t="array" ref="AI2:AJ6">LOGEST(AH2:AH7,AG2:AG7,TRUE, TRUE)</f>
        <v>1.3767831209676684</v>
      </c>
      <c r="AJ2">
        <v>8.5181422875646523E-279</v>
      </c>
    </row>
    <row r="3" spans="1:36">
      <c r="B3">
        <v>0.28531490845101531</v>
      </c>
      <c r="C3" s="6">
        <v>0.891613919677824</v>
      </c>
      <c r="D3">
        <v>32.905108000123832</v>
      </c>
      <c r="E3">
        <v>1991</v>
      </c>
      <c r="F3">
        <v>1.5472945432181372E-2</v>
      </c>
      <c r="G3">
        <v>4.5323071700410326E-2</v>
      </c>
      <c r="H3">
        <v>90.484605625362477</v>
      </c>
      <c r="I3">
        <v>1991</v>
      </c>
      <c r="J3">
        <v>3.0131525315300552E-2</v>
      </c>
      <c r="K3">
        <v>5.3359940670892267E-2</v>
      </c>
      <c r="L3">
        <v>106.57796515267016</v>
      </c>
      <c r="M3">
        <v>1991</v>
      </c>
      <c r="N3">
        <v>3.0131525315300552E-2</v>
      </c>
      <c r="O3">
        <v>4.9738513879863513E-2</v>
      </c>
      <c r="P3">
        <v>99.344743123475666</v>
      </c>
      <c r="Q3">
        <v>1991</v>
      </c>
      <c r="R3">
        <v>1.5472945432181372E-2</v>
      </c>
      <c r="S3">
        <v>5.5302949362236245E-2</v>
      </c>
      <c r="T3">
        <v>110.45881490613243</v>
      </c>
      <c r="U3">
        <v>1991</v>
      </c>
      <c r="V3">
        <v>1.5472945432181372E-2</v>
      </c>
      <c r="W3">
        <v>4.1564360418243719E-2</v>
      </c>
      <c r="X3">
        <v>82.976670970148902</v>
      </c>
      <c r="Y3">
        <v>1991</v>
      </c>
      <c r="Z3">
        <v>1.5472945432181372E-2</v>
      </c>
      <c r="AA3">
        <v>3.5574482635869431E-2</v>
      </c>
      <c r="AB3">
        <v>71.012894681922134</v>
      </c>
      <c r="AC3">
        <v>1991</v>
      </c>
      <c r="AD3">
        <v>1.5472945432181372E-2</v>
      </c>
      <c r="AE3">
        <v>5.1337994751656395E-2</v>
      </c>
      <c r="AF3">
        <v>102.45390930053027</v>
      </c>
      <c r="AG3">
        <v>1991</v>
      </c>
      <c r="AH3">
        <v>1.5472945432181372E-2</v>
      </c>
      <c r="AI3">
        <v>7.2854210321411234E-2</v>
      </c>
      <c r="AJ3">
        <v>145.33230193035962</v>
      </c>
    </row>
    <row r="4" spans="1:36" ht="16" thickBot="1">
      <c r="B4">
        <v>0.31024227013620814</v>
      </c>
      <c r="C4" s="6">
        <v>0.88723062744375958</v>
      </c>
      <c r="D4">
        <v>31.470623887750335</v>
      </c>
      <c r="E4">
        <v>1991</v>
      </c>
      <c r="F4">
        <v>3.0131525315300552E-2</v>
      </c>
      <c r="G4">
        <v>0.90097399664256961</v>
      </c>
      <c r="H4">
        <v>0.64688946519281509</v>
      </c>
      <c r="I4">
        <v>1997</v>
      </c>
      <c r="J4">
        <v>0.35955931575835393</v>
      </c>
      <c r="K4">
        <v>0.89904305074102531</v>
      </c>
      <c r="L4">
        <v>0.69436299352902842</v>
      </c>
      <c r="M4">
        <v>1997</v>
      </c>
      <c r="N4">
        <v>0.35955931575835393</v>
      </c>
      <c r="O4">
        <v>0.891613919677824</v>
      </c>
      <c r="P4">
        <v>0.64723803956826342</v>
      </c>
      <c r="Q4">
        <v>1997</v>
      </c>
      <c r="R4">
        <v>0.35955931575835393</v>
      </c>
      <c r="S4">
        <v>0.88723062744375958</v>
      </c>
      <c r="T4">
        <v>0.71964700461321773</v>
      </c>
      <c r="U4">
        <v>1991</v>
      </c>
      <c r="V4">
        <v>3.0131525315300552E-2</v>
      </c>
      <c r="W4">
        <v>0.93007667710261355</v>
      </c>
      <c r="X4">
        <v>0.59268698730340963</v>
      </c>
      <c r="Y4">
        <v>1991</v>
      </c>
      <c r="Z4">
        <v>3.0131525315300552E-2</v>
      </c>
      <c r="AA4">
        <v>0.95128182015401241</v>
      </c>
      <c r="AB4">
        <v>0.50414619190035537</v>
      </c>
      <c r="AC4">
        <v>1991</v>
      </c>
      <c r="AD4">
        <v>3.0131525315300552E-2</v>
      </c>
      <c r="AE4">
        <v>0.89135104316659219</v>
      </c>
      <c r="AF4">
        <v>0.6874947906118154</v>
      </c>
      <c r="AG4">
        <v>1991</v>
      </c>
      <c r="AH4">
        <v>3.0131525315300552E-2</v>
      </c>
      <c r="AI4">
        <v>0.82804889359590461</v>
      </c>
      <c r="AJ4">
        <v>0.71691405733931157</v>
      </c>
    </row>
    <row r="5" spans="1:36" ht="17" thickTop="1" thickBot="1">
      <c r="B5">
        <v>0.30317922985132101</v>
      </c>
      <c r="C5" s="6">
        <v>0.93007667710261355</v>
      </c>
      <c r="D5">
        <v>53.205519335373502</v>
      </c>
      <c r="E5">
        <v>1997</v>
      </c>
      <c r="F5">
        <v>0.35955931575835393</v>
      </c>
      <c r="G5">
        <v>45.491788323039756</v>
      </c>
      <c r="H5">
        <v>5</v>
      </c>
      <c r="I5">
        <v>1998</v>
      </c>
      <c r="J5">
        <v>8.7391615704103656E-2</v>
      </c>
      <c r="K5" s="3">
        <v>35.620848583084673</v>
      </c>
      <c r="L5">
        <v>4</v>
      </c>
      <c r="M5">
        <v>1998</v>
      </c>
      <c r="N5">
        <v>8.7391615704103656E-2</v>
      </c>
      <c r="O5" s="3">
        <v>32.905108000123832</v>
      </c>
      <c r="P5">
        <v>4</v>
      </c>
      <c r="Q5">
        <v>1998</v>
      </c>
      <c r="R5">
        <v>8.7391615704103656E-2</v>
      </c>
      <c r="S5" s="3">
        <v>31.470623887750335</v>
      </c>
      <c r="T5">
        <v>4</v>
      </c>
      <c r="U5">
        <v>1998</v>
      </c>
      <c r="V5">
        <v>8.7391615704103656E-2</v>
      </c>
      <c r="W5" s="3">
        <v>53.205519335373502</v>
      </c>
      <c r="X5">
        <v>4</v>
      </c>
      <c r="Y5">
        <v>1997</v>
      </c>
      <c r="Z5">
        <v>0.35955931575835393</v>
      </c>
      <c r="AA5" s="3">
        <v>78.104873635369231</v>
      </c>
      <c r="AB5">
        <v>4</v>
      </c>
      <c r="AC5">
        <v>1997</v>
      </c>
      <c r="AD5">
        <v>0.35955931575835393</v>
      </c>
      <c r="AE5" s="3">
        <v>32.815815968976395</v>
      </c>
      <c r="AF5">
        <v>4</v>
      </c>
      <c r="AG5">
        <v>1997</v>
      </c>
      <c r="AH5">
        <v>0.35955931575835393</v>
      </c>
      <c r="AI5" s="3">
        <v>19.2624266493509</v>
      </c>
      <c r="AJ5">
        <v>4</v>
      </c>
    </row>
    <row r="6" spans="1:36" ht="16" thickTop="1">
      <c r="B6">
        <v>0.31439646902556123</v>
      </c>
      <c r="C6" s="6">
        <v>0.95128182015401241</v>
      </c>
      <c r="D6">
        <v>78.104873635369231</v>
      </c>
      <c r="E6">
        <v>1998</v>
      </c>
      <c r="F6">
        <v>8.7391615704103656E-2</v>
      </c>
      <c r="G6">
        <v>19.03676579062574</v>
      </c>
      <c r="H6">
        <v>2.0923299008872318</v>
      </c>
      <c r="I6">
        <v>2001</v>
      </c>
      <c r="J6">
        <v>0.83801103021474244</v>
      </c>
      <c r="K6">
        <v>17.17423475261624</v>
      </c>
      <c r="L6">
        <v>1.9285598671303743</v>
      </c>
      <c r="M6">
        <v>2001</v>
      </c>
      <c r="N6">
        <v>0.83801103021474244</v>
      </c>
      <c r="O6">
        <v>13.78451175602698</v>
      </c>
      <c r="P6">
        <v>1.6756683194566757</v>
      </c>
      <c r="Q6">
        <v>2001</v>
      </c>
      <c r="R6">
        <v>0.83801103021474244</v>
      </c>
      <c r="S6">
        <v>16.298378406356036</v>
      </c>
      <c r="T6">
        <v>2.0715672449951064</v>
      </c>
      <c r="U6">
        <v>2001</v>
      </c>
      <c r="V6">
        <v>0.83801103021474244</v>
      </c>
      <c r="W6">
        <v>18.689921234025508</v>
      </c>
      <c r="X6">
        <v>1.4051114596751679</v>
      </c>
      <c r="Y6">
        <v>2001</v>
      </c>
      <c r="Z6">
        <v>0.83801103021474244</v>
      </c>
      <c r="AA6">
        <v>19.851398896927911</v>
      </c>
      <c r="AB6">
        <v>1.0166535312305196</v>
      </c>
      <c r="AC6">
        <v>1998</v>
      </c>
      <c r="AD6">
        <v>8.7391615704103656E-2</v>
      </c>
      <c r="AE6">
        <v>15.510365460781578</v>
      </c>
      <c r="AF6">
        <v>1.8905963484735357</v>
      </c>
      <c r="AG6">
        <v>1998</v>
      </c>
      <c r="AH6">
        <v>8.7391615704103656E-2</v>
      </c>
      <c r="AI6">
        <v>9.9002278603538496</v>
      </c>
      <c r="AJ6">
        <v>2.0558630624428549</v>
      </c>
    </row>
    <row r="7" spans="1:36">
      <c r="B7">
        <v>0.29409016769178598</v>
      </c>
      <c r="C7" s="6">
        <v>0.89135104316659219</v>
      </c>
      <c r="D7">
        <v>32.815815968976395</v>
      </c>
      <c r="E7">
        <v>2001</v>
      </c>
      <c r="F7">
        <v>0.83801103021474244</v>
      </c>
      <c r="G7" t="s">
        <v>40</v>
      </c>
      <c r="H7">
        <f>TINV(0.0455,H5)</f>
        <v>2.6486542542831191</v>
      </c>
      <c r="I7">
        <v>2006</v>
      </c>
      <c r="J7">
        <v>2.3156632741183714</v>
      </c>
      <c r="K7" t="s">
        <v>40</v>
      </c>
      <c r="L7">
        <f>TINV(0.0455,L5)</f>
        <v>2.8693151696963848</v>
      </c>
      <c r="M7">
        <v>2006</v>
      </c>
      <c r="N7">
        <v>2.3156632741183714</v>
      </c>
      <c r="O7" t="s">
        <v>40</v>
      </c>
      <c r="P7">
        <f>TINV(0.0455,P5)</f>
        <v>2.8693151696963848</v>
      </c>
      <c r="Q7">
        <v>2006</v>
      </c>
      <c r="R7">
        <v>2.3156632741183714</v>
      </c>
      <c r="S7" t="s">
        <v>40</v>
      </c>
      <c r="T7">
        <f>TINV(0.0455,T5)</f>
        <v>2.8693151696963848</v>
      </c>
      <c r="U7">
        <v>2006</v>
      </c>
      <c r="V7">
        <v>2.3156632741183714</v>
      </c>
      <c r="W7" t="s">
        <v>40</v>
      </c>
      <c r="X7">
        <f>TINV(0.0455,X5)</f>
        <v>2.8693151696963848</v>
      </c>
      <c r="Y7">
        <v>2006</v>
      </c>
      <c r="Z7">
        <v>2.3156632741183714</v>
      </c>
      <c r="AA7" t="s">
        <v>40</v>
      </c>
      <c r="AB7">
        <f>TINV(0.0455,AB5)</f>
        <v>2.8693151696963848</v>
      </c>
      <c r="AC7">
        <v>2006</v>
      </c>
      <c r="AD7">
        <v>2.3156632741183714</v>
      </c>
      <c r="AE7" t="s">
        <v>40</v>
      </c>
      <c r="AF7">
        <f>TINV(0.0455,AF5)</f>
        <v>2.8693151696963848</v>
      </c>
      <c r="AG7">
        <v>2001</v>
      </c>
      <c r="AH7">
        <v>0.83801103021474244</v>
      </c>
    </row>
    <row r="8" spans="1:36">
      <c r="B8">
        <v>0.3197497062291107</v>
      </c>
      <c r="C8" s="6">
        <v>0.82804889359590461</v>
      </c>
      <c r="D8">
        <v>19.2624266493509</v>
      </c>
      <c r="E8">
        <v>2006</v>
      </c>
      <c r="F8">
        <v>2.3156632741183714</v>
      </c>
      <c r="G8" t="s">
        <v>41</v>
      </c>
      <c r="H8">
        <f>H7*G3</f>
        <v>0.12004514667647065</v>
      </c>
      <c r="K8" t="s">
        <v>41</v>
      </c>
      <c r="L8">
        <f>L7*K3</f>
        <v>0.15310648722109027</v>
      </c>
      <c r="O8" t="s">
        <v>41</v>
      </c>
      <c r="P8">
        <f>P7*O3</f>
        <v>0.14271547239364657</v>
      </c>
      <c r="S8" t="s">
        <v>41</v>
      </c>
      <c r="T8">
        <f>T7*S3</f>
        <v>0.15868159153401545</v>
      </c>
      <c r="W8" t="s">
        <v>41</v>
      </c>
      <c r="X8">
        <f>X7*W3</f>
        <v>0.11926124986679468</v>
      </c>
      <c r="AA8" t="s">
        <v>41</v>
      </c>
      <c r="AB8">
        <f>AB7*AA3</f>
        <v>0.10207440268120078</v>
      </c>
      <c r="AE8" t="s">
        <v>41</v>
      </c>
      <c r="AF8">
        <f>AF7*AE3</f>
        <v>0.14730488712272108</v>
      </c>
    </row>
    <row r="9" spans="1:36">
      <c r="A9" t="s">
        <v>59</v>
      </c>
      <c r="B9" s="1">
        <f>AVERAGE(B2:B8)</f>
        <v>0.30649171066649644</v>
      </c>
      <c r="C9" s="1">
        <f>AVERAGE(C2:C8)</f>
        <v>0.89694943312596176</v>
      </c>
      <c r="D9" s="1">
        <f>AVERAGE(D2:D8)</f>
        <v>40.483602294289838</v>
      </c>
      <c r="E9" s="1">
        <f>AVERAGE(E2:E8)</f>
        <v>1996.4285714285713</v>
      </c>
      <c r="F9" s="1">
        <f>AVERAGE(F2:F8)</f>
        <v>0.52625350006025218</v>
      </c>
      <c r="G9" t="s">
        <v>42</v>
      </c>
      <c r="H9">
        <f>G2+H8</f>
        <v>1.4776109478761468</v>
      </c>
      <c r="K9" t="s">
        <v>42</v>
      </c>
      <c r="L9">
        <f>K2+L8</f>
        <v>1.5281277891087608</v>
      </c>
      <c r="O9" t="s">
        <v>42</v>
      </c>
      <c r="P9">
        <f>O2+P8</f>
        <v>1.4728963197570133</v>
      </c>
      <c r="S9" t="s">
        <v>42</v>
      </c>
      <c r="T9">
        <f>S2+T8</f>
        <v>1.5224370628705302</v>
      </c>
      <c r="W9" t="s">
        <v>42</v>
      </c>
      <c r="X9">
        <f>W2+X8</f>
        <v>1.4734183979446727</v>
      </c>
      <c r="AA9" t="s">
        <v>42</v>
      </c>
      <c r="AB9">
        <f>AA2+AB8</f>
        <v>1.4715069692090523</v>
      </c>
      <c r="AE9" t="s">
        <v>42</v>
      </c>
      <c r="AF9">
        <f>AE2+AF8</f>
        <v>1.48920978180182</v>
      </c>
    </row>
    <row r="10" spans="1:36">
      <c r="A10" t="s">
        <v>60</v>
      </c>
      <c r="B10" s="1">
        <f>STDEV(B2:B8)</f>
        <v>1.2968004891433176E-2</v>
      </c>
      <c r="C10" s="1">
        <f>STDEV(C2:C8)</f>
        <v>3.8633653321265574E-2</v>
      </c>
      <c r="D10" s="1">
        <f>STDEV(D2:D8)</f>
        <v>19.359124474790701</v>
      </c>
      <c r="E10" s="1">
        <f>STDEV(E2:E8)</f>
        <v>5.8268671644701975</v>
      </c>
      <c r="F10" s="1">
        <f>STDEV(F2:F8)</f>
        <v>0.84315249609546572</v>
      </c>
      <c r="G10" t="s">
        <v>43</v>
      </c>
      <c r="H10">
        <f>G2-H8</f>
        <v>1.2375206545232054</v>
      </c>
      <c r="K10" t="s">
        <v>43</v>
      </c>
      <c r="L10">
        <f>K2-L8</f>
        <v>1.2219148146665801</v>
      </c>
      <c r="O10" t="s">
        <v>43</v>
      </c>
      <c r="P10">
        <f>O2-P8</f>
        <v>1.1874653749697202</v>
      </c>
      <c r="S10" t="s">
        <v>43</v>
      </c>
      <c r="T10">
        <f>S2-T8</f>
        <v>1.2050738798024994</v>
      </c>
      <c r="W10" t="s">
        <v>43</v>
      </c>
      <c r="X10">
        <f>W2-X8</f>
        <v>1.2348958982110834</v>
      </c>
      <c r="AA10" t="s">
        <v>43</v>
      </c>
      <c r="AB10">
        <f>AA2-AB8</f>
        <v>1.2673581638466507</v>
      </c>
      <c r="AE10" t="s">
        <v>43</v>
      </c>
      <c r="AF10">
        <f>AE2-AF8</f>
        <v>1.1946000075563776</v>
      </c>
    </row>
    <row r="11" spans="1:36">
      <c r="A11" t="s">
        <v>61</v>
      </c>
      <c r="B11" s="1">
        <f>MIN(B2:B8)</f>
        <v>0.28531490845101531</v>
      </c>
      <c r="C11" s="1">
        <f>MIN(C2:C8)</f>
        <v>0.82804889359590461</v>
      </c>
      <c r="D11" s="1">
        <f>MIN(D2:D8)</f>
        <v>19.2624266493509</v>
      </c>
      <c r="E11" s="1">
        <f>MIN(E2:E8)</f>
        <v>1991</v>
      </c>
      <c r="F11" s="1">
        <f>MIN(F2:F8)</f>
        <v>1.5472945432181372E-2</v>
      </c>
      <c r="G11" t="s">
        <v>44</v>
      </c>
      <c r="H11" s="7">
        <f>LN(G2)</f>
        <v>0.30569324398982717</v>
      </c>
      <c r="K11" t="s">
        <v>44</v>
      </c>
      <c r="L11" s="7">
        <f>LN(K2)</f>
        <v>0.31846922328047261</v>
      </c>
      <c r="O11" t="s">
        <v>44</v>
      </c>
      <c r="P11" s="7">
        <f>LN(O2)</f>
        <v>0.28531490845101531</v>
      </c>
      <c r="S11" t="s">
        <v>44</v>
      </c>
      <c r="T11" s="7">
        <f>LN(S2)</f>
        <v>0.31024227013620814</v>
      </c>
      <c r="W11" t="s">
        <v>44</v>
      </c>
      <c r="X11" s="7">
        <f>LN(W2)</f>
        <v>0.30317922985132101</v>
      </c>
      <c r="AA11" t="s">
        <v>44</v>
      </c>
      <c r="AB11" s="7">
        <f>LN(AA2)</f>
        <v>0.31439646902556123</v>
      </c>
      <c r="AE11" t="s">
        <v>44</v>
      </c>
      <c r="AF11" s="7">
        <f>LN(AE2)</f>
        <v>0.29409016769178598</v>
      </c>
    </row>
    <row r="12" spans="1:36">
      <c r="A12" t="s">
        <v>62</v>
      </c>
      <c r="B12" s="1">
        <f>MAX(B2:B8)</f>
        <v>0.3197497062291107</v>
      </c>
      <c r="C12" s="1">
        <f>MAX(C2:C8)</f>
        <v>0.95128182015401241</v>
      </c>
      <c r="D12" s="1">
        <f>MAX(D2:D8)</f>
        <v>78.104873635369231</v>
      </c>
      <c r="E12" s="1">
        <f>MAX(E2:E8)</f>
        <v>2006</v>
      </c>
      <c r="F12" s="1">
        <f>MAX(F2:F8)</f>
        <v>2.3156632741183714</v>
      </c>
      <c r="G12" t="s">
        <v>45</v>
      </c>
      <c r="H12" s="7">
        <f>LN(H9)</f>
        <v>0.39042655910402291</v>
      </c>
      <c r="K12" t="s">
        <v>45</v>
      </c>
      <c r="L12" s="7">
        <f>LN(L9)</f>
        <v>0.42404331886308128</v>
      </c>
      <c r="O12" t="s">
        <v>45</v>
      </c>
      <c r="P12" s="7">
        <f>LN(P9)</f>
        <v>0.38723074787286571</v>
      </c>
      <c r="S12" t="s">
        <v>45</v>
      </c>
      <c r="T12" s="7">
        <f>LN(T9)</f>
        <v>0.42031238173140356</v>
      </c>
      <c r="W12" t="s">
        <v>45</v>
      </c>
      <c r="X12" s="7">
        <f>LN(X9)</f>
        <v>0.38758514191637156</v>
      </c>
      <c r="AA12" t="s">
        <v>45</v>
      </c>
      <c r="AB12" s="7">
        <f>LN(AB9)</f>
        <v>0.38628702480593263</v>
      </c>
      <c r="AE12" t="s">
        <v>45</v>
      </c>
      <c r="AF12" s="7">
        <f>LN(AF9)</f>
        <v>0.39824563148922509</v>
      </c>
    </row>
    <row r="13" spans="1:36">
      <c r="A13" t="s">
        <v>63</v>
      </c>
      <c r="B13" s="1">
        <f>ABS(B12-B11)</f>
        <v>3.4434797778095383E-2</v>
      </c>
      <c r="C13" s="1">
        <f>ABS(C12-C11)</f>
        <v>0.1232329265581078</v>
      </c>
      <c r="D13" s="1">
        <f>ABS(D12-D11)</f>
        <v>58.842446986018331</v>
      </c>
      <c r="E13" s="1">
        <f>ABS(E12-E11)</f>
        <v>15</v>
      </c>
      <c r="F13" s="1">
        <f>ABS(F12-F11)</f>
        <v>2.30019032868619</v>
      </c>
      <c r="G13" t="s">
        <v>46</v>
      </c>
      <c r="H13" s="7">
        <f>LN(H10)</f>
        <v>0.21310990584522538</v>
      </c>
      <c r="K13" t="s">
        <v>46</v>
      </c>
      <c r="L13" s="7">
        <f>LN(L10)</f>
        <v>0.20041914855408224</v>
      </c>
      <c r="O13" t="s">
        <v>46</v>
      </c>
      <c r="P13" s="7">
        <f>LN(P10)</f>
        <v>0.17182109858132313</v>
      </c>
      <c r="S13" t="s">
        <v>46</v>
      </c>
      <c r="T13" s="7">
        <f>LN(T10)</f>
        <v>0.18654087610259193</v>
      </c>
      <c r="W13" t="s">
        <v>46</v>
      </c>
      <c r="X13" s="7">
        <f>LN(X10)</f>
        <v>0.21098667358059925</v>
      </c>
      <c r="AA13" t="s">
        <v>46</v>
      </c>
      <c r="AB13" s="7">
        <f>LN(AB10)</f>
        <v>0.23693454793106183</v>
      </c>
      <c r="AE13" t="s">
        <v>46</v>
      </c>
      <c r="AF13" s="7">
        <f>LN(AF10)</f>
        <v>0.1778114076415144</v>
      </c>
    </row>
    <row r="14" spans="1:36">
      <c r="A14" t="s">
        <v>64</v>
      </c>
      <c r="B14" s="1">
        <f>COUNT(B2:B8)</f>
        <v>7</v>
      </c>
      <c r="G14" t="s">
        <v>47</v>
      </c>
      <c r="H14" s="7">
        <f>H12-H11</f>
        <v>8.473331511419574E-2</v>
      </c>
      <c r="K14" t="s">
        <v>47</v>
      </c>
      <c r="L14" s="7">
        <f>L12-L11</f>
        <v>0.10557409558260866</v>
      </c>
      <c r="O14" t="s">
        <v>47</v>
      </c>
      <c r="P14" s="7">
        <f>P12-P11</f>
        <v>0.1019158394218504</v>
      </c>
      <c r="S14" t="s">
        <v>47</v>
      </c>
      <c r="T14" s="7">
        <f>T12-T11</f>
        <v>0.11007011159519542</v>
      </c>
      <c r="W14" t="s">
        <v>47</v>
      </c>
      <c r="X14" s="7">
        <f>X12-X11</f>
        <v>8.4405912065050548E-2</v>
      </c>
      <c r="AA14" t="s">
        <v>47</v>
      </c>
      <c r="AB14" s="7">
        <f>AB12-AB11</f>
        <v>7.1890555780371401E-2</v>
      </c>
      <c r="AE14" t="s">
        <v>47</v>
      </c>
      <c r="AF14" s="7">
        <f>AF12-AF11</f>
        <v>0.10415546379743912</v>
      </c>
    </row>
    <row r="15" spans="1:36">
      <c r="G15" t="s">
        <v>48</v>
      </c>
      <c r="H15" s="7">
        <f>H11-H13</f>
        <v>9.258333814460179E-2</v>
      </c>
      <c r="K15" t="s">
        <v>48</v>
      </c>
      <c r="L15" s="7">
        <f>L11-L13</f>
        <v>0.11805007472639037</v>
      </c>
      <c r="O15" t="s">
        <v>48</v>
      </c>
      <c r="P15" s="7">
        <f>P11-P13</f>
        <v>0.11349380986969218</v>
      </c>
      <c r="S15" t="s">
        <v>48</v>
      </c>
      <c r="T15" s="7">
        <f>T11-T13</f>
        <v>0.12370139403361621</v>
      </c>
      <c r="W15" t="s">
        <v>48</v>
      </c>
      <c r="X15" s="7">
        <f>X11-X13</f>
        <v>9.2192556270721759E-2</v>
      </c>
      <c r="AA15" t="s">
        <v>48</v>
      </c>
      <c r="AB15" s="7">
        <f>AB11-AB13</f>
        <v>7.7461921094499397E-2</v>
      </c>
      <c r="AE15" t="s">
        <v>48</v>
      </c>
      <c r="AF15" s="7">
        <f>AF11-AF13</f>
        <v>0.11627876005027157</v>
      </c>
    </row>
    <row r="16" spans="1:36">
      <c r="G16" t="s">
        <v>49</v>
      </c>
      <c r="H16" s="8">
        <f>AVERAGE(H14:H15)</f>
        <v>8.8658326629398765E-2</v>
      </c>
      <c r="K16" t="s">
        <v>49</v>
      </c>
      <c r="L16" s="8">
        <f>AVERAGE(L14:L15)</f>
        <v>0.11181208515449952</v>
      </c>
      <c r="O16" t="s">
        <v>49</v>
      </c>
      <c r="P16" s="8">
        <f>AVERAGE(P14:P15)</f>
        <v>0.10770482464577129</v>
      </c>
      <c r="S16" t="s">
        <v>49</v>
      </c>
      <c r="T16" s="8">
        <f>AVERAGE(T14:T15)</f>
        <v>0.11688575281440582</v>
      </c>
      <c r="W16" t="s">
        <v>49</v>
      </c>
      <c r="X16" s="8">
        <f>AVERAGE(X14:X15)</f>
        <v>8.8299234167886154E-2</v>
      </c>
      <c r="AA16" t="s">
        <v>49</v>
      </c>
      <c r="AB16" s="8">
        <f>AVERAGE(AB14:AB15)</f>
        <v>7.4676238437435399E-2</v>
      </c>
      <c r="AE16" t="s">
        <v>49</v>
      </c>
      <c r="AF16" s="8">
        <f>AVERAGE(AF14:AF15)</f>
        <v>0.11021711192385535</v>
      </c>
    </row>
    <row r="17" spans="7:32">
      <c r="G17" t="s">
        <v>50</v>
      </c>
      <c r="H17">
        <f>TINV(0.3173,H5)</f>
        <v>1.1105333938140243</v>
      </c>
      <c r="K17" t="s">
        <v>50</v>
      </c>
      <c r="L17">
        <f>TINV(0.3173,L5)</f>
        <v>1.1416549872215624</v>
      </c>
      <c r="O17" t="s">
        <v>50</v>
      </c>
      <c r="P17">
        <f>TINV(0.3173,P5)</f>
        <v>1.1416549872215624</v>
      </c>
      <c r="S17" t="s">
        <v>50</v>
      </c>
      <c r="T17">
        <f>TINV(0.3173,T5)</f>
        <v>1.1416549872215624</v>
      </c>
      <c r="W17" t="s">
        <v>50</v>
      </c>
      <c r="X17">
        <f>TINV(0.3173,X5)</f>
        <v>1.1416549872215624</v>
      </c>
      <c r="AA17" t="s">
        <v>50</v>
      </c>
      <c r="AB17">
        <f>TINV(0.3173,AB5)</f>
        <v>1.1416549872215624</v>
      </c>
      <c r="AE17" t="s">
        <v>50</v>
      </c>
      <c r="AF17">
        <f>TINV(0.3173,AF5)</f>
        <v>1.1416549872215624</v>
      </c>
    </row>
    <row r="18" spans="7:32">
      <c r="G18" t="s">
        <v>51</v>
      </c>
      <c r="H18">
        <f>H17*G3</f>
        <v>5.0332784633533037E-2</v>
      </c>
      <c r="K18" t="s">
        <v>51</v>
      </c>
      <c r="L18">
        <f>L17*K3</f>
        <v>6.0918642384770842E-2</v>
      </c>
      <c r="O18" t="s">
        <v>51</v>
      </c>
      <c r="P18">
        <f>P17*O3</f>
        <v>5.6784222427935085E-2</v>
      </c>
      <c r="S18" t="s">
        <v>51</v>
      </c>
      <c r="T18">
        <f>T17*S3</f>
        <v>6.3136887947458531E-2</v>
      </c>
      <c r="W18" t="s">
        <v>51</v>
      </c>
      <c r="X18">
        <f>X17*W3</f>
        <v>4.7452159362162447E-2</v>
      </c>
      <c r="AA18" t="s">
        <v>51</v>
      </c>
      <c r="AB18">
        <f>AB17*AA3</f>
        <v>4.0613785519067212E-2</v>
      </c>
      <c r="AE18" t="s">
        <v>51</v>
      </c>
      <c r="AF18">
        <f>AF17*AE3</f>
        <v>5.8610277742182922E-2</v>
      </c>
    </row>
    <row r="19" spans="7:32">
      <c r="G19" t="s">
        <v>52</v>
      </c>
      <c r="H19">
        <f>G2+H18</f>
        <v>1.4078985858332091</v>
      </c>
      <c r="K19" t="s">
        <v>52</v>
      </c>
      <c r="L19">
        <f>K2+L18</f>
        <v>1.4359399442724412</v>
      </c>
      <c r="O19" t="s">
        <v>52</v>
      </c>
      <c r="P19">
        <f>O2+P18</f>
        <v>1.3869650697913019</v>
      </c>
      <c r="S19" t="s">
        <v>52</v>
      </c>
      <c r="T19">
        <f>S2+T18</f>
        <v>1.4268923592839733</v>
      </c>
      <c r="W19" t="s">
        <v>52</v>
      </c>
      <c r="X19">
        <f>W2+X18</f>
        <v>1.4016093074400404</v>
      </c>
      <c r="AA19" t="s">
        <v>52</v>
      </c>
      <c r="AB19">
        <f>AA2+AB18</f>
        <v>1.4100463520469186</v>
      </c>
      <c r="AE19" t="s">
        <v>52</v>
      </c>
      <c r="AF19">
        <f>AE2+AF18</f>
        <v>1.4005151724212817</v>
      </c>
    </row>
    <row r="20" spans="7:32">
      <c r="G20" t="s">
        <v>53</v>
      </c>
      <c r="H20">
        <f>G2-H18</f>
        <v>1.307233016566143</v>
      </c>
      <c r="K20" t="s">
        <v>53</v>
      </c>
      <c r="L20">
        <f>K2-L18</f>
        <v>1.3141026595028997</v>
      </c>
      <c r="O20" t="s">
        <v>53</v>
      </c>
      <c r="P20">
        <f>O2-P18</f>
        <v>1.2733966249354316</v>
      </c>
      <c r="S20" t="s">
        <v>53</v>
      </c>
      <c r="T20">
        <f>S2-T18</f>
        <v>1.3006185833890562</v>
      </c>
      <c r="W20" t="s">
        <v>53</v>
      </c>
      <c r="X20">
        <f>W2-X18</f>
        <v>1.3067049887157156</v>
      </c>
      <c r="AA20" t="s">
        <v>53</v>
      </c>
      <c r="AB20">
        <f>AA2-AB18</f>
        <v>1.3288187810087844</v>
      </c>
      <c r="AE20" t="s">
        <v>53</v>
      </c>
      <c r="AF20">
        <f>AE2-AF18</f>
        <v>1.2832946169369159</v>
      </c>
    </row>
    <row r="21" spans="7:32">
      <c r="G21" t="s">
        <v>44</v>
      </c>
      <c r="H21" s="7">
        <f>LN(G2)</f>
        <v>0.30569324398982717</v>
      </c>
      <c r="K21" t="s">
        <v>44</v>
      </c>
      <c r="L21" s="7">
        <f>LN(K2)</f>
        <v>0.31846922328047261</v>
      </c>
      <c r="O21" t="s">
        <v>44</v>
      </c>
      <c r="P21" s="7">
        <f>LN(O2)</f>
        <v>0.28531490845101531</v>
      </c>
      <c r="S21" t="s">
        <v>44</v>
      </c>
      <c r="T21" s="7">
        <f>LN(S2)</f>
        <v>0.31024227013620814</v>
      </c>
      <c r="W21" t="s">
        <v>44</v>
      </c>
      <c r="X21" s="7">
        <f>LN(W2)</f>
        <v>0.30317922985132101</v>
      </c>
      <c r="AA21" t="s">
        <v>44</v>
      </c>
      <c r="AB21" s="7">
        <f>LN(AA2)</f>
        <v>0.31439646902556123</v>
      </c>
      <c r="AE21" t="s">
        <v>44</v>
      </c>
      <c r="AF21" s="7">
        <f>LN(AE2)</f>
        <v>0.29409016769178598</v>
      </c>
    </row>
    <row r="22" spans="7:32">
      <c r="G22" t="s">
        <v>54</v>
      </c>
      <c r="H22" s="7">
        <f>LN(H19)</f>
        <v>0.34209822803467826</v>
      </c>
      <c r="K22" t="s">
        <v>54</v>
      </c>
      <c r="L22" s="7">
        <f>LN(L19)</f>
        <v>0.36181964821419038</v>
      </c>
      <c r="O22" t="s">
        <v>54</v>
      </c>
      <c r="P22" s="7">
        <f>LN(P19)</f>
        <v>0.32711795701506891</v>
      </c>
      <c r="S22" t="s">
        <v>54</v>
      </c>
      <c r="T22" s="7">
        <f>LN(T19)</f>
        <v>0.3554989041737604</v>
      </c>
      <c r="W22" t="s">
        <v>54</v>
      </c>
      <c r="X22" s="7">
        <f>LN(X19)</f>
        <v>0.33762108176016198</v>
      </c>
      <c r="AA22" t="s">
        <v>54</v>
      </c>
      <c r="AB22" s="7">
        <f>LN(AB19)</f>
        <v>0.34362257764188653</v>
      </c>
      <c r="AE22" t="s">
        <v>54</v>
      </c>
      <c r="AF22" s="7">
        <f>LN(AF19)</f>
        <v>0.3368401492339822</v>
      </c>
    </row>
    <row r="23" spans="7:32">
      <c r="G23" t="s">
        <v>55</v>
      </c>
      <c r="H23" s="7">
        <f>LN(H20)</f>
        <v>0.26791270227567643</v>
      </c>
      <c r="K23" t="s">
        <v>55</v>
      </c>
      <c r="L23" s="7">
        <f>LN(L20)</f>
        <v>0.27315404448619707</v>
      </c>
      <c r="O23" t="s">
        <v>55</v>
      </c>
      <c r="P23" s="7">
        <f>LN(P20)</f>
        <v>0.24168783816177336</v>
      </c>
      <c r="S23" t="s">
        <v>55</v>
      </c>
      <c r="T23" s="7">
        <f>LN(T20)</f>
        <v>0.26283998467088671</v>
      </c>
      <c r="W23" t="s">
        <v>55</v>
      </c>
      <c r="X23" s="7">
        <f>LN(X20)</f>
        <v>0.26750869280296313</v>
      </c>
      <c r="AA23" t="s">
        <v>55</v>
      </c>
      <c r="AB23" s="7">
        <f>LN(AB20)</f>
        <v>0.28429041302861424</v>
      </c>
      <c r="AE23" t="s">
        <v>55</v>
      </c>
      <c r="AF23" s="7">
        <f>LN(AF20)</f>
        <v>0.24943069055591618</v>
      </c>
    </row>
    <row r="24" spans="7:32">
      <c r="G24" t="s">
        <v>56</v>
      </c>
      <c r="H24" s="7">
        <f>H22-H21</f>
        <v>3.6404984044851096E-2</v>
      </c>
      <c r="K24" t="s">
        <v>56</v>
      </c>
      <c r="L24" s="7">
        <f>L22-L21</f>
        <v>4.3350424933717768E-2</v>
      </c>
      <c r="O24" t="s">
        <v>56</v>
      </c>
      <c r="P24" s="7">
        <f>P22-P21</f>
        <v>4.1803048564053591E-2</v>
      </c>
      <c r="S24" t="s">
        <v>56</v>
      </c>
      <c r="T24" s="7">
        <f>T22-T21</f>
        <v>4.5256634037552257E-2</v>
      </c>
      <c r="W24" t="s">
        <v>56</v>
      </c>
      <c r="X24" s="7">
        <f>X22-X21</f>
        <v>3.444185190884097E-2</v>
      </c>
      <c r="AA24" t="s">
        <v>56</v>
      </c>
      <c r="AB24" s="7">
        <f>AB22-AB21</f>
        <v>2.9226108616325297E-2</v>
      </c>
      <c r="AE24" t="s">
        <v>56</v>
      </c>
      <c r="AF24" s="7">
        <f>AF22-AF21</f>
        <v>4.2749981542196225E-2</v>
      </c>
    </row>
    <row r="25" spans="7:32">
      <c r="G25" t="s">
        <v>57</v>
      </c>
      <c r="H25" s="7">
        <f>H21-H23</f>
        <v>3.7780541714150739E-2</v>
      </c>
      <c r="K25" t="s">
        <v>57</v>
      </c>
      <c r="L25" s="7">
        <f>L21-L23</f>
        <v>4.5315178794275546E-2</v>
      </c>
      <c r="O25" t="s">
        <v>57</v>
      </c>
      <c r="P25" s="7">
        <f>P21-P23</f>
        <v>4.3627070289241954E-2</v>
      </c>
      <c r="S25" t="s">
        <v>57</v>
      </c>
      <c r="T25" s="7">
        <f>T21-T23</f>
        <v>4.7402285465321436E-2</v>
      </c>
      <c r="W25" t="s">
        <v>57</v>
      </c>
      <c r="X25" s="7">
        <f>X21-X23</f>
        <v>3.5670537048357875E-2</v>
      </c>
      <c r="AA25" t="s">
        <v>57</v>
      </c>
      <c r="AB25" s="7">
        <f>AB21-AB23</f>
        <v>3.010605599694699E-2</v>
      </c>
      <c r="AE25" t="s">
        <v>57</v>
      </c>
      <c r="AF25" s="7">
        <f>AF21-AF23</f>
        <v>4.4659477135869791E-2</v>
      </c>
    </row>
    <row r="26" spans="7:32">
      <c r="G26" t="s">
        <v>58</v>
      </c>
      <c r="H26" s="8">
        <f>AVERAGE(H24:H25)</f>
        <v>3.7092762879500918E-2</v>
      </c>
      <c r="K26" t="s">
        <v>58</v>
      </c>
      <c r="L26" s="8">
        <f>AVERAGE(L24:L25)</f>
        <v>4.4332801863996657E-2</v>
      </c>
      <c r="O26" t="s">
        <v>58</v>
      </c>
      <c r="P26" s="8">
        <f>AVERAGE(P24:P25)</f>
        <v>4.2715059426647772E-2</v>
      </c>
      <c r="S26" t="s">
        <v>58</v>
      </c>
      <c r="T26" s="8">
        <f>AVERAGE(T24:T25)</f>
        <v>4.6329459751436847E-2</v>
      </c>
      <c r="W26" t="s">
        <v>58</v>
      </c>
      <c r="X26" s="8">
        <f>AVERAGE(X24:X25)</f>
        <v>3.5056194478599423E-2</v>
      </c>
      <c r="AA26" t="s">
        <v>58</v>
      </c>
      <c r="AB26" s="8">
        <f>AVERAGE(AB24:AB25)</f>
        <v>2.9666082306636143E-2</v>
      </c>
      <c r="AE26" t="s">
        <v>58</v>
      </c>
      <c r="AF26" s="8">
        <f>AVERAGE(AF24:AF25)</f>
        <v>4.3704729339033008E-2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5" x14ac:dyDescent="0"/>
  <sheetData>
    <row r="1" spans="1:2">
      <c r="A1" s="1" t="s">
        <v>4</v>
      </c>
      <c r="B1" t="s">
        <v>6</v>
      </c>
    </row>
    <row r="2" spans="1:2">
      <c r="A2">
        <v>1991</v>
      </c>
      <c r="B2">
        <v>3.7544793878712256E-2</v>
      </c>
    </row>
    <row r="3" spans="1:2">
      <c r="A3">
        <v>1991</v>
      </c>
      <c r="B3">
        <v>1.5472945432181372E-2</v>
      </c>
    </row>
    <row r="4" spans="1:2">
      <c r="A4">
        <v>1991</v>
      </c>
      <c r="B4">
        <v>3.0131525315300552E-2</v>
      </c>
    </row>
    <row r="5" spans="1:2">
      <c r="A5">
        <v>1997</v>
      </c>
      <c r="B5">
        <v>0.35955931575835393</v>
      </c>
    </row>
    <row r="6" spans="1:2">
      <c r="A6">
        <v>1998</v>
      </c>
      <c r="B6">
        <v>8.7391615704103656E-2</v>
      </c>
    </row>
    <row r="7" spans="1:2">
      <c r="A7">
        <v>2001</v>
      </c>
      <c r="B7">
        <v>0.83801103021474244</v>
      </c>
    </row>
    <row r="8" spans="1:2">
      <c r="A8">
        <v>2006</v>
      </c>
      <c r="B8">
        <v>2.3156632741183714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2013-11-05T14:31:40Z</dcterms:created>
  <dcterms:modified xsi:type="dcterms:W3CDTF">2013-11-05T14:33:13Z</dcterms:modified>
</cp:coreProperties>
</file>