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9D7EDE4-482B-463A-8F3A-F96A01A67FE7}" xr6:coauthVersionLast="47" xr6:coauthVersionMax="47" xr10:uidLastSave="{00000000-0000-0000-0000-000000000000}"/>
  <bookViews>
    <workbookView xWindow="-28545" yWindow="1110" windowWidth="25725" windowHeight="19050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4" i="1" l="1"/>
  <c r="AM38" i="1"/>
  <c r="AL24" i="1"/>
  <c r="AQ12" i="1"/>
  <c r="AR10" i="1"/>
  <c r="AR12" i="1" s="1"/>
  <c r="AR4" i="1"/>
  <c r="AR6" i="1" s="1"/>
  <c r="AQ6" i="1"/>
  <c r="Y38" i="1"/>
  <c r="X31" i="1"/>
  <c r="X29" i="1"/>
  <c r="X26" i="1"/>
  <c r="X41" i="1"/>
  <c r="Z38" i="1"/>
  <c r="Y31" i="1"/>
  <c r="Y29" i="1"/>
  <c r="Y26" i="1"/>
  <c r="Y41" i="1" s="1"/>
  <c r="AA38" i="1"/>
  <c r="Z31" i="1"/>
  <c r="Z29" i="1"/>
  <c r="Z26" i="1"/>
  <c r="Z41" i="1" s="1"/>
  <c r="AB38" i="1"/>
  <c r="AA29" i="1"/>
  <c r="AA26" i="1"/>
  <c r="AA41" i="1" s="1"/>
  <c r="AC38" i="1"/>
  <c r="AB29" i="1"/>
  <c r="AB26" i="1"/>
  <c r="AB30" i="1" s="1"/>
  <c r="AB32" i="1" s="1"/>
  <c r="AB34" i="1" s="1"/>
  <c r="AB35" i="1" s="1"/>
  <c r="AD38" i="1"/>
  <c r="AC29" i="1"/>
  <c r="AC26" i="1"/>
  <c r="AC30" i="1" s="1"/>
  <c r="AC32" i="1" s="1"/>
  <c r="AC34" i="1" s="1"/>
  <c r="AC35" i="1" s="1"/>
  <c r="AE38" i="1"/>
  <c r="AD29" i="1"/>
  <c r="AD26" i="1"/>
  <c r="AD41" i="1" s="1"/>
  <c r="AF38" i="1"/>
  <c r="AE29" i="1"/>
  <c r="AE26" i="1"/>
  <c r="AE41" i="1" s="1"/>
  <c r="AG38" i="1"/>
  <c r="AF29" i="1"/>
  <c r="AF26" i="1"/>
  <c r="AF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8" i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H38" i="1"/>
  <c r="AG29" i="1"/>
  <c r="AG26" i="1"/>
  <c r="AG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J19" i="1"/>
  <c r="AJ18" i="1"/>
  <c r="AJ22" i="1"/>
  <c r="AJ23" i="1"/>
  <c r="N36" i="1"/>
  <c r="N33" i="1"/>
  <c r="N28" i="1"/>
  <c r="N27" i="1"/>
  <c r="N25" i="1"/>
  <c r="N26" i="1" s="1"/>
  <c r="N58" i="1"/>
  <c r="N51" i="1"/>
  <c r="N45" i="1"/>
  <c r="AK61" i="1"/>
  <c r="AK60" i="1"/>
  <c r="AK59" i="1"/>
  <c r="AK57" i="1"/>
  <c r="AK56" i="1"/>
  <c r="AK53" i="1"/>
  <c r="AK52" i="1"/>
  <c r="AK50" i="1"/>
  <c r="AK49" i="1"/>
  <c r="AK48" i="1"/>
  <c r="AK47" i="1"/>
  <c r="AK46" i="1"/>
  <c r="AH29" i="1"/>
  <c r="AH26" i="1"/>
  <c r="AH41" i="1" s="1"/>
  <c r="AJ2" i="1"/>
  <c r="AL21" i="1"/>
  <c r="AL20" i="1"/>
  <c r="R17" i="1"/>
  <c r="AK17" i="1" s="1"/>
  <c r="P22" i="1"/>
  <c r="P24" i="1" s="1"/>
  <c r="AK33" i="1"/>
  <c r="AK28" i="1"/>
  <c r="AK27" i="1"/>
  <c r="AK25" i="1"/>
  <c r="AK19" i="1"/>
  <c r="AK18" i="1"/>
  <c r="AK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L19" i="1" s="1"/>
  <c r="V18" i="1"/>
  <c r="AL18" i="1" s="1"/>
  <c r="V23" i="1"/>
  <c r="AL23" i="1" s="1"/>
  <c r="X30" i="1" l="1"/>
  <c r="AS4" i="1"/>
  <c r="AT4" i="1" s="1"/>
  <c r="AU4" i="1" s="1"/>
  <c r="AS10" i="1"/>
  <c r="AT10" i="1" s="1"/>
  <c r="AU10" i="1" s="1"/>
  <c r="G54" i="1"/>
  <c r="AC41" i="1"/>
  <c r="AB41" i="1"/>
  <c r="X32" i="1"/>
  <c r="X34" i="1" s="1"/>
  <c r="X35" i="1" s="1"/>
  <c r="L54" i="1"/>
  <c r="C30" i="1"/>
  <c r="C32" i="1" s="1"/>
  <c r="C34" i="1" s="1"/>
  <c r="C35" i="1" s="1"/>
  <c r="Y30" i="1"/>
  <c r="Y32" i="1" s="1"/>
  <c r="Y34" i="1" s="1"/>
  <c r="Y35" i="1" s="1"/>
  <c r="Z30" i="1"/>
  <c r="Z32" i="1" s="1"/>
  <c r="Z34" i="1" s="1"/>
  <c r="Z35" i="1" s="1"/>
  <c r="AA30" i="1"/>
  <c r="AA32" i="1" s="1"/>
  <c r="AA34" i="1" s="1"/>
  <c r="AA35" i="1" s="1"/>
  <c r="K54" i="1"/>
  <c r="G86" i="1"/>
  <c r="H44" i="1"/>
  <c r="H78" i="1"/>
  <c r="AD30" i="1"/>
  <c r="AD32" i="1" s="1"/>
  <c r="AD34" i="1" s="1"/>
  <c r="AD35" i="1" s="1"/>
  <c r="C41" i="1"/>
  <c r="AE30" i="1"/>
  <c r="AE32" i="1" s="1"/>
  <c r="AE34" i="1" s="1"/>
  <c r="AE35" i="1" s="1"/>
  <c r="AF30" i="1"/>
  <c r="AF32" i="1" s="1"/>
  <c r="AF34" i="1" s="1"/>
  <c r="AF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G30" i="1"/>
  <c r="AG32" i="1" s="1"/>
  <c r="AG34" i="1" s="1"/>
  <c r="AG35" i="1" s="1"/>
  <c r="K44" i="1"/>
  <c r="U89" i="1"/>
  <c r="N54" i="1"/>
  <c r="T89" i="1"/>
  <c r="T26" i="1"/>
  <c r="T86" i="1"/>
  <c r="AH30" i="1"/>
  <c r="AH32" i="1" s="1"/>
  <c r="AH34" i="1" s="1"/>
  <c r="AH35" i="1" s="1"/>
  <c r="E30" i="1"/>
  <c r="E32" i="1" s="1"/>
  <c r="E34" i="1" s="1"/>
  <c r="E35" i="1" s="1"/>
  <c r="U86" i="1"/>
  <c r="R22" i="1"/>
  <c r="AK22" i="1" s="1"/>
  <c r="N44" i="1"/>
  <c r="N62" i="1"/>
  <c r="T5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54" i="1" s="1"/>
  <c r="S31" i="1"/>
  <c r="V44" i="1"/>
  <c r="U44" i="1"/>
  <c r="T44" i="1"/>
  <c r="R58" i="1"/>
  <c r="AK58" i="1" s="1"/>
  <c r="AK62" i="1" s="1"/>
  <c r="R51" i="1"/>
  <c r="AK51" i="1" s="1"/>
  <c r="R45" i="1"/>
  <c r="AJ31" i="1"/>
  <c r="AJ29" i="1"/>
  <c r="AI31" i="1"/>
  <c r="AI29" i="1"/>
  <c r="AI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L22" i="1" s="1"/>
  <c r="U114" i="1"/>
  <c r="T114" i="1"/>
  <c r="S114" i="1"/>
  <c r="R114" i="1"/>
  <c r="Q114" i="1"/>
  <c r="AS12" i="1" l="1"/>
  <c r="AS6" i="1"/>
  <c r="G87" i="1"/>
  <c r="H87" i="1"/>
  <c r="AL31" i="1"/>
  <c r="AM31" i="1" s="1"/>
  <c r="AN31" i="1" s="1"/>
  <c r="AO31" i="1" s="1"/>
  <c r="AP31" i="1" s="1"/>
  <c r="AQ31" i="1" s="1"/>
  <c r="AR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I26" i="1"/>
  <c r="AI30" i="1" s="1"/>
  <c r="AI32" i="1" s="1"/>
  <c r="AI34" i="1" s="1"/>
  <c r="AI35" i="1" s="1"/>
  <c r="AI38" i="1"/>
  <c r="R54" i="1"/>
  <c r="AK45" i="1"/>
  <c r="AK54" i="1" s="1"/>
  <c r="S26" i="1"/>
  <c r="S41" i="1" s="1"/>
  <c r="R44" i="1"/>
  <c r="R62" i="1"/>
  <c r="AL114" i="1"/>
  <c r="V40" i="1"/>
  <c r="U40" i="1"/>
  <c r="S42" i="1"/>
  <c r="T40" i="1"/>
  <c r="S29" i="1"/>
  <c r="V28" i="1"/>
  <c r="AL28" i="1" s="1"/>
  <c r="AM28" i="1" s="1"/>
  <c r="AN28" i="1" s="1"/>
  <c r="AO28" i="1" s="1"/>
  <c r="AP28" i="1" s="1"/>
  <c r="AQ28" i="1" s="1"/>
  <c r="AR28" i="1" s="1"/>
  <c r="V36" i="1"/>
  <c r="AL36" i="1" s="1"/>
  <c r="AM36" i="1" s="1"/>
  <c r="AN36" i="1" s="1"/>
  <c r="AO36" i="1" s="1"/>
  <c r="AP36" i="1" s="1"/>
  <c r="AQ36" i="1" s="1"/>
  <c r="AR36" i="1" s="1"/>
  <c r="U2" i="1"/>
  <c r="S2" i="1"/>
  <c r="J38" i="1"/>
  <c r="K38" i="1"/>
  <c r="L38" i="1"/>
  <c r="N38" i="1"/>
  <c r="G39" i="1"/>
  <c r="H39" i="1"/>
  <c r="I39" i="1"/>
  <c r="J39" i="1"/>
  <c r="K39" i="1"/>
  <c r="L39" i="1"/>
  <c r="P40" i="1"/>
  <c r="V2" i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T12" i="1" l="1"/>
  <c r="AU12" i="1"/>
  <c r="AI41" i="1"/>
  <c r="AT6" i="1"/>
  <c r="AU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K71" i="1"/>
  <c r="Q76" i="1"/>
  <c r="R76" i="1" s="1"/>
  <c r="O86" i="1"/>
  <c r="Q68" i="1"/>
  <c r="R68" i="1" s="1"/>
  <c r="AK68" i="1" s="1"/>
  <c r="Q38" i="1"/>
  <c r="AJ24" i="1"/>
  <c r="P72" i="1"/>
  <c r="Q72" i="1" s="1"/>
  <c r="R72" i="1" s="1"/>
  <c r="P44" i="1"/>
  <c r="Q67" i="1"/>
  <c r="R67" i="1" s="1"/>
  <c r="AK67" i="1" s="1"/>
  <c r="Q69" i="1"/>
  <c r="R69" i="1" s="1"/>
  <c r="AK69" i="1" s="1"/>
  <c r="Q70" i="1"/>
  <c r="R70" i="1" s="1"/>
  <c r="Q77" i="1"/>
  <c r="R77" i="1" s="1"/>
  <c r="Q81" i="1"/>
  <c r="R81" i="1" s="1"/>
  <c r="Q83" i="1"/>
  <c r="R83" i="1" s="1"/>
  <c r="AK31" i="1"/>
  <c r="T78" i="1"/>
  <c r="U75" i="1"/>
  <c r="U78" i="1" s="1"/>
  <c r="V24" i="1"/>
  <c r="AL17" i="1"/>
  <c r="O78" i="1"/>
  <c r="Q85" i="1"/>
  <c r="R85" i="1" s="1"/>
  <c r="Q84" i="1"/>
  <c r="R84" i="1" s="1"/>
  <c r="Q82" i="1"/>
  <c r="R82" i="1" s="1"/>
  <c r="AK82" i="1"/>
  <c r="Q44" i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K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N24" i="1" l="1"/>
  <c r="AO24" i="1" s="1"/>
  <c r="AP24" i="1" s="1"/>
  <c r="AQ24" i="1" s="1"/>
  <c r="AR24" i="1" s="1"/>
  <c r="AK76" i="1"/>
  <c r="O30" i="1"/>
  <c r="O32" i="1" s="1"/>
  <c r="O34" i="1" s="1"/>
  <c r="AK83" i="1"/>
  <c r="AK70" i="1"/>
  <c r="AK85" i="1"/>
  <c r="AK77" i="1"/>
  <c r="AK72" i="1"/>
  <c r="K35" i="1"/>
  <c r="K64" i="1"/>
  <c r="J35" i="1"/>
  <c r="J64" i="1"/>
  <c r="G35" i="1"/>
  <c r="G64" i="1"/>
  <c r="AK84" i="1"/>
  <c r="L35" i="1"/>
  <c r="L64" i="1"/>
  <c r="H35" i="1"/>
  <c r="H64" i="1"/>
  <c r="AK81" i="1"/>
  <c r="Q86" i="1"/>
  <c r="R80" i="1"/>
  <c r="R86" i="1" s="1"/>
  <c r="AJ38" i="1"/>
  <c r="AJ26" i="1"/>
  <c r="V29" i="1"/>
  <c r="AL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K80" i="1"/>
  <c r="AK86" i="1" s="1"/>
  <c r="T35" i="1"/>
  <c r="T64" i="1"/>
  <c r="T73" i="1" s="1"/>
  <c r="T87" i="1" s="1"/>
  <c r="U35" i="1"/>
  <c r="Q78" i="1"/>
  <c r="R75" i="1"/>
  <c r="R78" i="1" s="1"/>
  <c r="AJ41" i="1"/>
  <c r="AJ30" i="1"/>
  <c r="AJ32" i="1" s="1"/>
  <c r="AJ34" i="1" s="1"/>
  <c r="AJ35" i="1" s="1"/>
  <c r="AL29" i="1"/>
  <c r="AM27" i="1"/>
  <c r="V25" i="1"/>
  <c r="AL26" i="1"/>
  <c r="AM26" i="1"/>
  <c r="AM25" i="1" s="1"/>
  <c r="AN38" i="1"/>
  <c r="V30" i="1"/>
  <c r="V32" i="1" s="1"/>
  <c r="V33" i="1" s="1"/>
  <c r="P87" i="1"/>
  <c r="Q35" i="1"/>
  <c r="Q64" i="1"/>
  <c r="Q73" i="1" s="1"/>
  <c r="V34" i="1" l="1"/>
  <c r="V35" i="1" s="1"/>
  <c r="AL33" i="1"/>
  <c r="AK75" i="1"/>
  <c r="AK78" i="1" s="1"/>
  <c r="Q87" i="1"/>
  <c r="AM29" i="1"/>
  <c r="AN27" i="1"/>
  <c r="AM41" i="1"/>
  <c r="AM30" i="1"/>
  <c r="AM32" i="1" s="1"/>
  <c r="AO38" i="1"/>
  <c r="AN26" i="1"/>
  <c r="AN25" i="1" s="1"/>
  <c r="AL41" i="1"/>
  <c r="AL30" i="1"/>
  <c r="AL32" i="1" s="1"/>
  <c r="AL25" i="1"/>
  <c r="R24" i="1"/>
  <c r="AK24" i="1" s="1"/>
  <c r="AK26" i="1" s="1"/>
  <c r="R40" i="1"/>
  <c r="R89" i="1" l="1"/>
  <c r="S39" i="1"/>
  <c r="AO27" i="1"/>
  <c r="AN29" i="1"/>
  <c r="AL34" i="1"/>
  <c r="AL35" i="1" s="1"/>
  <c r="AN41" i="1"/>
  <c r="AN30" i="1"/>
  <c r="AN32" i="1" s="1"/>
  <c r="AN33" i="1" s="1"/>
  <c r="AN34" i="1" s="1"/>
  <c r="AN35" i="1" s="1"/>
  <c r="AP38" i="1"/>
  <c r="AO26" i="1"/>
  <c r="AO25" i="1" s="1"/>
  <c r="AM33" i="1"/>
  <c r="AM34" i="1" s="1"/>
  <c r="R38" i="1"/>
  <c r="V38" i="1"/>
  <c r="R26" i="1"/>
  <c r="R39" i="1"/>
  <c r="R42" i="1"/>
  <c r="AL38" i="1" l="1"/>
  <c r="AP27" i="1"/>
  <c r="AO29" i="1"/>
  <c r="AM35" i="1"/>
  <c r="AO41" i="1"/>
  <c r="AO30" i="1"/>
  <c r="AO32" i="1" s="1"/>
  <c r="AQ38" i="1"/>
  <c r="AP26" i="1"/>
  <c r="AK38" i="1"/>
  <c r="R30" i="1"/>
  <c r="R32" i="1" s="1"/>
  <c r="R34" i="1" s="1"/>
  <c r="R41" i="1"/>
  <c r="R35" i="1" l="1"/>
  <c r="R64" i="1"/>
  <c r="AK30" i="1"/>
  <c r="AK32" i="1" s="1"/>
  <c r="AK34" i="1" s="1"/>
  <c r="AK35" i="1" s="1"/>
  <c r="AK41" i="1"/>
  <c r="AQ27" i="1"/>
  <c r="AP29" i="1"/>
  <c r="AP30" i="1" s="1"/>
  <c r="AP32" i="1" s="1"/>
  <c r="AP33" i="1" s="1"/>
  <c r="AP34" i="1" s="1"/>
  <c r="AP35" i="1" s="1"/>
  <c r="AP41" i="1"/>
  <c r="AP25" i="1"/>
  <c r="AQ26" i="1"/>
  <c r="AR38" i="1"/>
  <c r="AO33" i="1"/>
  <c r="AO34" i="1" s="1"/>
  <c r="R73" i="1" l="1"/>
  <c r="R87" i="1" s="1"/>
  <c r="AK64" i="1"/>
  <c r="AK73" i="1" s="1"/>
  <c r="AK87" i="1" s="1"/>
  <c r="AR27" i="1"/>
  <c r="AR29" i="1" s="1"/>
  <c r="AQ29" i="1"/>
  <c r="AQ30" i="1" s="1"/>
  <c r="AQ32" i="1" s="1"/>
  <c r="AQ33" i="1" s="1"/>
  <c r="AQ34" i="1" s="1"/>
  <c r="AQ25" i="1"/>
  <c r="AO35" i="1"/>
  <c r="AR26" i="1"/>
  <c r="AR30" i="1" s="1"/>
  <c r="AR32" i="1" s="1"/>
  <c r="AR33" i="1" s="1"/>
  <c r="AR34" i="1" s="1"/>
  <c r="AQ35" i="1" l="1"/>
  <c r="AR35" i="1"/>
  <c r="AS34" i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AR25" i="1"/>
  <c r="AT43" i="1" l="1"/>
  <c r="AT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<sst xmlns="http://schemas.openxmlformats.org/spreadsheetml/2006/main" count="211" uniqueCount="194">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</sst>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95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2329962" y="0"/>
          <a:ext cx="0" cy="176522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26836</xdr:colOff>
      <xdr:row>0</xdr:row>
      <xdr:rowOff>0</xdr:rowOff>
    </xdr:from>
    <xdr:to>
      <xdr:col>37</xdr:col>
      <xdr:colOff>26836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4" sqref="K4"/>
    </sheetView>
  </sheetViews>
  <sheetFormatPr defaultRowHeight="12.75" x14ac:dyDescent="0.2"/>
  <cols>
    <col min="1" max="1" width="4.140625" customWidth="1"/>
    <col min="11" max="11" width="10.140625" customWidth="1"/>
  </cols>
  <sheetData>
    <row r="2" spans="2:12" x14ac:dyDescent="0.2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139.63</v>
      </c>
    </row>
    <row r="3" spans="2:12" x14ac:dyDescent="0.2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">
      <c r="B4" s="19" t="s">
        <v>120</v>
      </c>
      <c r="C4" t="s">
        <v>130</v>
      </c>
      <c r="H4" s="20"/>
      <c r="J4" t="s">
        <v>113</v>
      </c>
      <c r="K4" s="2">
        <f>+K2*K3</f>
        <v>3459193.62</v>
      </c>
    </row>
    <row r="5" spans="2:12" x14ac:dyDescent="0.2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">
      <c r="B7" s="19" t="s">
        <v>123</v>
      </c>
      <c r="C7" t="s">
        <v>124</v>
      </c>
      <c r="H7" s="20"/>
      <c r="J7" t="s">
        <v>114</v>
      </c>
      <c r="K7" s="2">
        <f>+K4-K5+K6</f>
        <v>3429168.62</v>
      </c>
    </row>
    <row r="8" spans="2:12" x14ac:dyDescent="0.2">
      <c r="B8" s="19" t="s">
        <v>125</v>
      </c>
      <c r="C8" t="s">
        <v>128</v>
      </c>
      <c r="H8" s="20"/>
      <c r="K8" s="2"/>
    </row>
    <row r="9" spans="2:12" x14ac:dyDescent="0.2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">
      <c r="B10" s="19" t="s">
        <v>134</v>
      </c>
      <c r="C10" t="s">
        <v>135</v>
      </c>
      <c r="H10" s="20"/>
    </row>
    <row r="11" spans="2:12" x14ac:dyDescent="0.2">
      <c r="B11" s="19" t="s">
        <v>136</v>
      </c>
      <c r="C11" t="s">
        <v>137</v>
      </c>
      <c r="D11" t="s">
        <v>168</v>
      </c>
      <c r="H11" s="20"/>
    </row>
    <row r="12" spans="2:12" x14ac:dyDescent="0.2">
      <c r="B12" s="19" t="s">
        <v>138</v>
      </c>
      <c r="H12" s="20"/>
    </row>
    <row r="13" spans="2:12" x14ac:dyDescent="0.2">
      <c r="B13" s="19" t="s">
        <v>139</v>
      </c>
      <c r="H13" s="20"/>
    </row>
    <row r="14" spans="2:12" x14ac:dyDescent="0.2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">
      <c r="B16" t="s">
        <v>141</v>
      </c>
      <c r="C16" t="s">
        <v>142</v>
      </c>
      <c r="K16" t="s">
        <v>176</v>
      </c>
    </row>
    <row r="17" spans="2:11" x14ac:dyDescent="0.2">
      <c r="B17" t="s">
        <v>143</v>
      </c>
      <c r="C17" t="s">
        <v>144</v>
      </c>
      <c r="K17" t="s">
        <v>118</v>
      </c>
    </row>
    <row r="18" spans="2:11" x14ac:dyDescent="0.2">
      <c r="B18" t="s">
        <v>145</v>
      </c>
      <c r="C18" t="s">
        <v>146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159</v>
      </c>
      <c r="K21" t="s">
        <v>132</v>
      </c>
    </row>
    <row r="22" spans="2:11" x14ac:dyDescent="0.2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J118"/>
  <sheetViews>
    <sheetView tabSelected="1" zoomScale="160" zoomScaleNormal="160" workbookViewId="0">
      <pane xSplit="2" ySplit="3" topLeftCell="AK19" activePane="bottomRight" state="frozen"/>
      <selection pane="topRight" activeCell="C1" sqref="C1"/>
      <selection pane="bottomLeft" activeCell="A4" sqref="A4"/>
      <selection pane="bottomRight" activeCell="AM24" sqref="AM24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5" width="9.7109375" style="3" customWidth="1"/>
    <col min="16" max="17" width="9.7109375" customWidth="1"/>
    <col min="18" max="27" width="10.140625" customWidth="1"/>
    <col min="28" max="29" width="9.28515625" bestFit="1" customWidth="1"/>
    <col min="30" max="30" width="9.28515625" customWidth="1"/>
    <col min="31" max="31" width="9.28515625" bestFit="1" customWidth="1"/>
    <col min="32" max="32" width="9.28515625" customWidth="1"/>
    <col min="33" max="43" width="10" customWidth="1"/>
    <col min="44" max="46" width="10.28515625" customWidth="1"/>
    <col min="47" max="47" width="10.42578125" customWidth="1"/>
  </cols>
  <sheetData>
    <row r="1" spans="1:47" x14ac:dyDescent="0.2">
      <c r="A1" s="18" t="s">
        <v>0</v>
      </c>
    </row>
    <row r="2" spans="1:47" x14ac:dyDescent="0.2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/>
      <c r="X2" s="1">
        <v>40573</v>
      </c>
      <c r="Y2" s="1">
        <v>40937</v>
      </c>
      <c r="Z2" s="1">
        <v>41301</v>
      </c>
      <c r="AA2" s="1">
        <v>41665</v>
      </c>
      <c r="AB2" s="1">
        <v>42029</v>
      </c>
      <c r="AC2" s="1">
        <v>42400</v>
      </c>
      <c r="AD2" s="1">
        <v>42764</v>
      </c>
      <c r="AE2" s="1">
        <v>43128</v>
      </c>
      <c r="AF2" s="1">
        <v>43492</v>
      </c>
      <c r="AG2" s="1">
        <v>43856</v>
      </c>
      <c r="AH2" s="1">
        <v>44227</v>
      </c>
      <c r="AI2" s="1">
        <v>44591</v>
      </c>
      <c r="AJ2" s="1">
        <f>+AK2-365</f>
        <v>44955</v>
      </c>
      <c r="AK2" s="1">
        <v>45320</v>
      </c>
      <c r="AL2" s="1">
        <f>V2</f>
        <v>45685</v>
      </c>
      <c r="AM2" s="1">
        <f t="shared" ref="AM2:AU2" si="0">+AL2+365</f>
        <v>46050</v>
      </c>
      <c r="AN2" s="1">
        <f t="shared" si="0"/>
        <v>46415</v>
      </c>
      <c r="AO2" s="1">
        <f t="shared" si="0"/>
        <v>46780</v>
      </c>
      <c r="AP2" s="1">
        <f t="shared" si="0"/>
        <v>47145</v>
      </c>
      <c r="AQ2" s="1">
        <f t="shared" si="0"/>
        <v>47510</v>
      </c>
      <c r="AR2" s="1">
        <f t="shared" si="0"/>
        <v>47875</v>
      </c>
      <c r="AS2" s="1">
        <f t="shared" si="0"/>
        <v>48240</v>
      </c>
      <c r="AT2" s="1">
        <f t="shared" si="0"/>
        <v>48605</v>
      </c>
      <c r="AU2" s="1">
        <f t="shared" si="0"/>
        <v>48970</v>
      </c>
    </row>
    <row r="3" spans="1:47" x14ac:dyDescent="0.2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/>
      <c r="X3" s="4" t="s">
        <v>187</v>
      </c>
      <c r="Y3" s="4" t="s">
        <v>186</v>
      </c>
      <c r="Z3" s="4" t="s">
        <v>185</v>
      </c>
      <c r="AA3" s="4" t="s">
        <v>184</v>
      </c>
      <c r="AB3" s="4" t="s">
        <v>183</v>
      </c>
      <c r="AC3" s="4" t="s">
        <v>182</v>
      </c>
      <c r="AD3" s="4" t="s">
        <v>181</v>
      </c>
      <c r="AE3" s="4" t="s">
        <v>180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104</v>
      </c>
      <c r="AO3" s="4" t="s">
        <v>105</v>
      </c>
      <c r="AP3" s="4" t="s">
        <v>106</v>
      </c>
      <c r="AQ3" s="4" t="s">
        <v>107</v>
      </c>
      <c r="AR3" s="4" t="s">
        <v>108</v>
      </c>
      <c r="AS3" s="4" t="s">
        <v>109</v>
      </c>
      <c r="AT3" s="4" t="s">
        <v>110</v>
      </c>
      <c r="AU3" s="4" t="s">
        <v>111</v>
      </c>
    </row>
    <row r="4" spans="1:47" x14ac:dyDescent="0.2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v>5000000</v>
      </c>
      <c r="AR4" s="5">
        <f>+AQ4*2</f>
        <v>10000000</v>
      </c>
      <c r="AS4" s="5">
        <f>+AR4*1.5</f>
        <v>15000000</v>
      </c>
      <c r="AT4" s="5">
        <f>+AS4*1.5</f>
        <v>22500000</v>
      </c>
      <c r="AU4" s="5">
        <f>+AT4*1.5</f>
        <v>33750000</v>
      </c>
    </row>
    <row r="5" spans="1:47" x14ac:dyDescent="0.2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v>50000</v>
      </c>
      <c r="AR5" s="5">
        <v>50000</v>
      </c>
      <c r="AS5" s="5">
        <v>50000</v>
      </c>
      <c r="AT5" s="5">
        <v>50000</v>
      </c>
      <c r="AU5" s="5">
        <v>50000</v>
      </c>
    </row>
    <row r="6" spans="1:47" x14ac:dyDescent="0.2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>+AQ5*AQ4/1000000</f>
        <v>250000</v>
      </c>
      <c r="AR6" s="5">
        <f>+AR5*AR4/1000000</f>
        <v>500000</v>
      </c>
      <c r="AS6" s="5">
        <f>+AS5*AS4/1000000</f>
        <v>750000</v>
      </c>
      <c r="AT6" s="5">
        <f>+AT5*AT4/1000000</f>
        <v>1125000</v>
      </c>
      <c r="AU6" s="5">
        <f>+AU5*AU4/1000000</f>
        <v>1687500</v>
      </c>
    </row>
    <row r="7" spans="1:47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5"/>
      <c r="AS7" s="5"/>
      <c r="AT7" s="5"/>
      <c r="AU7" s="5"/>
    </row>
    <row r="8" spans="1:47" x14ac:dyDescent="0.2">
      <c r="B8" t="s">
        <v>189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>
        <v>1000000</v>
      </c>
      <c r="AR10" s="5">
        <f>+AQ10*2</f>
        <v>2000000</v>
      </c>
      <c r="AS10" s="5">
        <f>+AR10*2</f>
        <v>4000000</v>
      </c>
      <c r="AT10" s="5">
        <f>+AS10*1.5</f>
        <v>6000000</v>
      </c>
      <c r="AU10" s="5">
        <f>+AT10*1.5</f>
        <v>9000000</v>
      </c>
    </row>
    <row r="11" spans="1:47" x14ac:dyDescent="0.2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v>20000</v>
      </c>
      <c r="AR11" s="5">
        <v>20000</v>
      </c>
      <c r="AS11" s="5">
        <v>20000</v>
      </c>
      <c r="AT11" s="5">
        <v>20000</v>
      </c>
      <c r="AU11" s="5">
        <v>20000</v>
      </c>
    </row>
    <row r="12" spans="1:47" x14ac:dyDescent="0.2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>+AQ11*AQ10/1000000</f>
        <v>20000</v>
      </c>
      <c r="AR12" s="5">
        <f>+AR11*AR10/1000000</f>
        <v>40000</v>
      </c>
      <c r="AS12" s="5">
        <f>+AS11*AS10/1000000</f>
        <v>80000</v>
      </c>
      <c r="AT12" s="5">
        <f>+AT11*AT10/1000000</f>
        <v>120000</v>
      </c>
      <c r="AU12" s="5">
        <f>+AU11*AU10/1000000</f>
        <v>180000</v>
      </c>
    </row>
    <row r="13" spans="1:47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H14" s="2">
        <v>6841</v>
      </c>
      <c r="AI14" s="2">
        <v>11046</v>
      </c>
      <c r="AJ14" s="2">
        <v>15068</v>
      </c>
      <c r="AK14" s="2">
        <v>47405</v>
      </c>
      <c r="AL14" s="2"/>
    </row>
    <row r="15" spans="1:47" x14ac:dyDescent="0.2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H15" s="2">
        <v>9834</v>
      </c>
      <c r="AI15" s="2">
        <v>15868</v>
      </c>
      <c r="AJ15" s="2">
        <v>11906</v>
      </c>
      <c r="AK15" s="2">
        <v>13517</v>
      </c>
    </row>
    <row r="16" spans="1:47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44" x14ac:dyDescent="0.2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X17" s="2"/>
      <c r="Y17" s="2"/>
      <c r="Z17" s="2"/>
      <c r="AA17" s="2"/>
      <c r="AG17" s="2">
        <v>505</v>
      </c>
      <c r="AH17" s="2">
        <v>631</v>
      </c>
      <c r="AI17" s="2">
        <v>1162</v>
      </c>
      <c r="AJ17" s="2"/>
      <c r="AK17" s="2">
        <f t="shared" ref="AK17:AK22" si="2">SUM(O17:R17)</f>
        <v>306</v>
      </c>
      <c r="AL17" s="2">
        <f t="shared" ref="AL17:AL21" si="3">SUM(S17:V17)</f>
        <v>362</v>
      </c>
    </row>
    <row r="18" spans="2:44" x14ac:dyDescent="0.2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5"/>
      <c r="X18" s="2"/>
      <c r="Y18" s="2"/>
      <c r="Z18" s="2"/>
      <c r="AA18" s="2"/>
      <c r="AG18" s="2">
        <v>1212</v>
      </c>
      <c r="AH18" s="2">
        <v>1053</v>
      </c>
      <c r="AI18" s="2">
        <v>2111</v>
      </c>
      <c r="AJ18" s="2">
        <f t="shared" ref="AJ18:AJ19" si="4">SUM(K18:N18)</f>
        <v>1544</v>
      </c>
      <c r="AK18" s="2">
        <f t="shared" si="2"/>
        <v>1553</v>
      </c>
      <c r="AL18" s="2">
        <f t="shared" si="3"/>
        <v>1876.3000000000002</v>
      </c>
    </row>
    <row r="19" spans="2:44" x14ac:dyDescent="0.2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5"/>
      <c r="X19" s="2"/>
      <c r="Y19" s="2"/>
      <c r="Z19" s="2"/>
      <c r="AA19" s="2"/>
      <c r="AG19">
        <v>700</v>
      </c>
      <c r="AH19">
        <v>536</v>
      </c>
      <c r="AI19">
        <v>566</v>
      </c>
      <c r="AJ19" s="2">
        <f t="shared" si="4"/>
        <v>903</v>
      </c>
      <c r="AK19" s="2">
        <f t="shared" si="2"/>
        <v>1091</v>
      </c>
      <c r="AL19" s="2">
        <f t="shared" si="3"/>
        <v>1433.1</v>
      </c>
    </row>
    <row r="20" spans="2:44" x14ac:dyDescent="0.2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5"/>
      <c r="X20" s="2"/>
      <c r="Y20" s="2"/>
      <c r="Z20" s="2"/>
      <c r="AA20" s="2"/>
      <c r="AK20" s="2"/>
      <c r="AL20" s="2">
        <f t="shared" si="3"/>
        <v>9966</v>
      </c>
    </row>
    <row r="21" spans="2:44" x14ac:dyDescent="0.2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5"/>
      <c r="X21" s="2"/>
      <c r="Y21" s="2"/>
      <c r="Z21" s="2"/>
      <c r="AA21" s="2"/>
      <c r="AK21" s="2"/>
      <c r="AL21" s="2">
        <f t="shared" si="3"/>
        <v>69640</v>
      </c>
    </row>
    <row r="22" spans="2:44" x14ac:dyDescent="0.2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D22" s="2"/>
      <c r="AF22" s="2"/>
      <c r="AG22" s="2">
        <v>2983</v>
      </c>
      <c r="AH22" s="2">
        <v>6696</v>
      </c>
      <c r="AI22" s="2">
        <v>10613</v>
      </c>
      <c r="AJ22" s="2">
        <f>SUM(K22:N22)</f>
        <v>15009</v>
      </c>
      <c r="AK22" s="2">
        <f t="shared" si="2"/>
        <v>47525</v>
      </c>
      <c r="AL22" s="2">
        <f>SUM(S22:V22)</f>
        <v>116356</v>
      </c>
    </row>
    <row r="23" spans="2:44" x14ac:dyDescent="0.2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5"/>
      <c r="X23" s="2"/>
      <c r="Y23" s="2"/>
      <c r="Z23" s="2"/>
      <c r="AA23" s="2"/>
      <c r="AD23" s="2"/>
      <c r="AF23" s="2"/>
      <c r="AG23" s="2">
        <v>5518</v>
      </c>
      <c r="AH23" s="2">
        <v>7759</v>
      </c>
      <c r="AI23" s="2">
        <v>12462</v>
      </c>
      <c r="AJ23" s="2">
        <f>SUM(K23:N23)</f>
        <v>9066</v>
      </c>
      <c r="AK23" s="2">
        <f>SUM(O23:R23)</f>
        <v>10482</v>
      </c>
      <c r="AL23" s="2">
        <f>SUM(S23:V23)</f>
        <v>11996</v>
      </c>
    </row>
    <row r="24" spans="2:44" s="8" customFormat="1" x14ac:dyDescent="0.2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/>
      <c r="X24" s="8">
        <v>3543.3090000000002</v>
      </c>
      <c r="Y24" s="8">
        <v>3997.93</v>
      </c>
      <c r="Z24" s="8">
        <v>4280.1589999999997</v>
      </c>
      <c r="AA24" s="8">
        <v>4130</v>
      </c>
      <c r="AB24" s="8">
        <v>4682</v>
      </c>
      <c r="AC24" s="8">
        <v>5010</v>
      </c>
      <c r="AD24" s="8">
        <v>6910</v>
      </c>
      <c r="AE24" s="8">
        <v>9714</v>
      </c>
      <c r="AF24" s="8">
        <v>11716</v>
      </c>
      <c r="AG24" s="8">
        <v>10918</v>
      </c>
      <c r="AH24" s="8">
        <v>16675</v>
      </c>
      <c r="AI24" s="8">
        <f>SUM(G24:J24)</f>
        <v>26914</v>
      </c>
      <c r="AJ24" s="8">
        <f>SUM(K24:N24)</f>
        <v>26974</v>
      </c>
      <c r="AK24" s="8">
        <f>SUM(O24:R24)</f>
        <v>60957</v>
      </c>
      <c r="AL24" s="8">
        <f>SUM(S24:V24)</f>
        <v>132023.4</v>
      </c>
      <c r="AM24" s="8">
        <f>+AL24*1.5</f>
        <v>198035.09999999998</v>
      </c>
      <c r="AN24" s="8">
        <f>+AM24*1.5</f>
        <v>297052.64999999997</v>
      </c>
      <c r="AO24" s="8">
        <f>+AN24*1.4</f>
        <v>415873.7099999999</v>
      </c>
      <c r="AP24" s="8">
        <f>+AO24*1.4</f>
        <v>582223.19399999978</v>
      </c>
      <c r="AQ24" s="8">
        <f>+AP24*1.3</f>
        <v>756890.15219999978</v>
      </c>
      <c r="AR24" s="8">
        <f>+AQ24*1.3</f>
        <v>983957.19785999972</v>
      </c>
    </row>
    <row r="25" spans="2:44" s="2" customFormat="1" x14ac:dyDescent="0.2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+AJ25-M25-L25-K25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X25" s="2">
        <v>2134.2190000000001</v>
      </c>
      <c r="Y25" s="2">
        <v>1941.413</v>
      </c>
      <c r="Z25" s="2">
        <v>2053.8159999999998</v>
      </c>
      <c r="AA25" s="2">
        <v>1862</v>
      </c>
      <c r="AB25" s="2">
        <v>2083</v>
      </c>
      <c r="AC25" s="2">
        <v>2199</v>
      </c>
      <c r="AD25" s="2">
        <v>2847</v>
      </c>
      <c r="AE25" s="2">
        <v>3892</v>
      </c>
      <c r="AF25" s="2">
        <v>4545</v>
      </c>
      <c r="AG25" s="2">
        <v>4150</v>
      </c>
      <c r="AH25" s="2">
        <v>6279</v>
      </c>
      <c r="AI25" s="2">
        <v>9439</v>
      </c>
      <c r="AJ25" s="2">
        <v>11618</v>
      </c>
      <c r="AK25" s="2">
        <f>SUM(O25:R25)</f>
        <v>16621</v>
      </c>
      <c r="AL25" s="2">
        <f>+AL24-AL26</f>
        <v>31018.627999999997</v>
      </c>
      <c r="AM25" s="2">
        <f>+AM24-AM26</f>
        <v>43567.72199999998</v>
      </c>
      <c r="AN25" s="2">
        <f t="shared" ref="AN25:AP25" si="6">+AN24-AN26</f>
        <v>65351.582999999984</v>
      </c>
      <c r="AO25" s="2">
        <f t="shared" si="6"/>
        <v>91492.216199999966</v>
      </c>
      <c r="AP25" s="2">
        <f t="shared" si="6"/>
        <v>128089.10267999995</v>
      </c>
      <c r="AQ25" s="2">
        <f t="shared" ref="AQ25" si="7">+AQ24-AQ26</f>
        <v>166515.83348399994</v>
      </c>
      <c r="AR25" s="2">
        <f t="shared" ref="AR25" si="8">+AR24-AR26</f>
        <v>216470.58352919994</v>
      </c>
    </row>
    <row r="26" spans="2:44" s="2" customFormat="1" x14ac:dyDescent="0.2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X26" s="2">
        <f t="shared" ref="X26:AK26" si="10">+X24-X25</f>
        <v>1409.0900000000001</v>
      </c>
      <c r="Y26" s="2">
        <f t="shared" si="10"/>
        <v>2056.5169999999998</v>
      </c>
      <c r="Z26" s="2">
        <f t="shared" si="10"/>
        <v>2226.3429999999998</v>
      </c>
      <c r="AA26" s="2">
        <f t="shared" si="10"/>
        <v>2268</v>
      </c>
      <c r="AB26" s="2">
        <f t="shared" si="10"/>
        <v>2599</v>
      </c>
      <c r="AC26" s="2">
        <f t="shared" si="10"/>
        <v>2811</v>
      </c>
      <c r="AD26" s="2">
        <f t="shared" si="10"/>
        <v>4063</v>
      </c>
      <c r="AE26" s="2">
        <f t="shared" si="10"/>
        <v>5822</v>
      </c>
      <c r="AF26" s="2">
        <f t="shared" si="10"/>
        <v>7171</v>
      </c>
      <c r="AG26" s="2">
        <f t="shared" si="10"/>
        <v>6768</v>
      </c>
      <c r="AH26" s="2">
        <f t="shared" si="10"/>
        <v>10396</v>
      </c>
      <c r="AI26" s="2">
        <f t="shared" si="10"/>
        <v>17475</v>
      </c>
      <c r="AJ26" s="2">
        <f t="shared" si="10"/>
        <v>15356</v>
      </c>
      <c r="AK26" s="2">
        <f t="shared" si="10"/>
        <v>44336</v>
      </c>
      <c r="AL26" s="2">
        <f>SUM(S26:V26)</f>
        <v>101004.772</v>
      </c>
      <c r="AM26" s="2">
        <f>+AM24*0.78</f>
        <v>154467.378</v>
      </c>
      <c r="AN26" s="2">
        <f>+AN24*0.78</f>
        <v>231701.06699999998</v>
      </c>
      <c r="AO26" s="2">
        <f>+AO24*0.78</f>
        <v>324381.49379999994</v>
      </c>
      <c r="AP26" s="2">
        <f>+AP24*0.78</f>
        <v>454134.09131999983</v>
      </c>
      <c r="AQ26" s="2">
        <f t="shared" ref="AQ26:AR26" si="11">+AQ24*0.78</f>
        <v>590374.31871599983</v>
      </c>
      <c r="AR26" s="2">
        <f t="shared" si="11"/>
        <v>767486.61433079978</v>
      </c>
    </row>
    <row r="27" spans="2:44" s="2" customFormat="1" x14ac:dyDescent="0.2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+AJ27-M27-L27-K27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X27" s="2">
        <v>848.83</v>
      </c>
      <c r="Y27" s="2">
        <v>1002.605</v>
      </c>
      <c r="Z27" s="2">
        <v>1147.2819999999999</v>
      </c>
      <c r="AA27" s="2">
        <v>1336</v>
      </c>
      <c r="AB27" s="2">
        <v>1360</v>
      </c>
      <c r="AC27" s="2">
        <v>1331</v>
      </c>
      <c r="AD27" s="2">
        <v>1463</v>
      </c>
      <c r="AE27" s="2">
        <v>1797</v>
      </c>
      <c r="AF27" s="2">
        <v>2376</v>
      </c>
      <c r="AG27" s="2">
        <v>2829</v>
      </c>
      <c r="AH27" s="2">
        <v>3924</v>
      </c>
      <c r="AI27" s="2">
        <v>5268</v>
      </c>
      <c r="AJ27" s="2">
        <v>7339</v>
      </c>
      <c r="AK27" s="2">
        <f>SUM(O27:R27)</f>
        <v>8674</v>
      </c>
      <c r="AL27" s="2">
        <f>SUM(S27:V27)</f>
        <v>12690</v>
      </c>
      <c r="AM27" s="2">
        <f>+AL27*1.2</f>
        <v>15228</v>
      </c>
      <c r="AN27" s="2">
        <f t="shared" ref="AN27:AP27" si="14">+AM27*1.2</f>
        <v>18273.599999999999</v>
      </c>
      <c r="AO27" s="2">
        <f t="shared" si="14"/>
        <v>21928.319999999996</v>
      </c>
      <c r="AP27" s="2">
        <f t="shared" si="14"/>
        <v>26313.983999999993</v>
      </c>
      <c r="AQ27" s="2">
        <f t="shared" ref="AQ27:AR27" si="15">+AP27*1.2</f>
        <v>31576.78079999999</v>
      </c>
      <c r="AR27" s="2">
        <f t="shared" si="15"/>
        <v>37892.136959999989</v>
      </c>
    </row>
    <row r="28" spans="2:44" s="2" customFormat="1" x14ac:dyDescent="0.2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X28" s="2">
        <v>361.51299999999998</v>
      </c>
      <c r="Y28" s="2">
        <v>405.613</v>
      </c>
      <c r="Z28" s="2">
        <v>430.822</v>
      </c>
      <c r="AA28" s="2">
        <v>436</v>
      </c>
      <c r="AB28" s="2">
        <v>480</v>
      </c>
      <c r="AC28" s="2">
        <v>602</v>
      </c>
      <c r="AD28" s="2">
        <v>663</v>
      </c>
      <c r="AE28" s="2">
        <v>815</v>
      </c>
      <c r="AF28" s="2">
        <v>991</v>
      </c>
      <c r="AG28" s="2">
        <v>1093</v>
      </c>
      <c r="AH28" s="2">
        <v>1940</v>
      </c>
      <c r="AI28" s="2">
        <v>2166</v>
      </c>
      <c r="AJ28" s="2">
        <v>2440</v>
      </c>
      <c r="AK28" s="2">
        <f>SUM(O28:R28)</f>
        <v>2655</v>
      </c>
      <c r="AL28" s="2">
        <f>SUM(S28:V28)</f>
        <v>3438</v>
      </c>
      <c r="AM28" s="2">
        <f t="shared" ref="AM28:AP28" si="16">+AL28*1.2</f>
        <v>4125.5999999999995</v>
      </c>
      <c r="AN28" s="2">
        <f t="shared" si="16"/>
        <v>4950.7199999999993</v>
      </c>
      <c r="AO28" s="2">
        <f t="shared" si="16"/>
        <v>5940.8639999999987</v>
      </c>
      <c r="AP28" s="2">
        <f t="shared" si="16"/>
        <v>7129.036799999998</v>
      </c>
      <c r="AQ28" s="2">
        <f t="shared" ref="AQ28:AR28" si="17">+AP28*1.2</f>
        <v>8554.8441599999969</v>
      </c>
      <c r="AR28" s="2">
        <f t="shared" si="17"/>
        <v>10265.812991999996</v>
      </c>
    </row>
    <row r="29" spans="2:44" s="2" customFormat="1" x14ac:dyDescent="0.2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2">
        <f t="shared" ref="X29:AJ29" si="26">+X27+X28</f>
        <v>1210.3430000000001</v>
      </c>
      <c r="Y29" s="2">
        <f t="shared" si="26"/>
        <v>1408.2180000000001</v>
      </c>
      <c r="Z29" s="2">
        <f t="shared" si="26"/>
        <v>1578.1039999999998</v>
      </c>
      <c r="AA29" s="2">
        <f t="shared" si="26"/>
        <v>1772</v>
      </c>
      <c r="AB29" s="2">
        <f t="shared" si="26"/>
        <v>1840</v>
      </c>
      <c r="AC29" s="2">
        <f t="shared" si="26"/>
        <v>1933</v>
      </c>
      <c r="AD29" s="2">
        <f t="shared" si="26"/>
        <v>2126</v>
      </c>
      <c r="AE29" s="2">
        <f t="shared" si="26"/>
        <v>2612</v>
      </c>
      <c r="AF29" s="2">
        <f t="shared" si="26"/>
        <v>3367</v>
      </c>
      <c r="AG29" s="2">
        <f t="shared" si="26"/>
        <v>3922</v>
      </c>
      <c r="AH29" s="2">
        <f t="shared" si="26"/>
        <v>5864</v>
      </c>
      <c r="AI29" s="2">
        <f t="shared" si="26"/>
        <v>7434</v>
      </c>
      <c r="AJ29" s="2">
        <f t="shared" si="26"/>
        <v>9779</v>
      </c>
      <c r="AK29" s="2">
        <f>SUM(O29:R29)</f>
        <v>11329</v>
      </c>
      <c r="AL29" s="2">
        <f>+AL27+AL28</f>
        <v>16128</v>
      </c>
      <c r="AM29" s="2">
        <f t="shared" ref="AM29:AP29" si="27">+AM27+AM28</f>
        <v>19353.599999999999</v>
      </c>
      <c r="AN29" s="2">
        <f t="shared" si="27"/>
        <v>23224.32</v>
      </c>
      <c r="AO29" s="2">
        <f t="shared" si="27"/>
        <v>27869.183999999994</v>
      </c>
      <c r="AP29" s="2">
        <f t="shared" si="27"/>
        <v>33443.020799999991</v>
      </c>
      <c r="AQ29" s="2">
        <f t="shared" ref="AQ29" si="28">+AQ27+AQ28</f>
        <v>40131.624959999986</v>
      </c>
      <c r="AR29" s="2">
        <f t="shared" ref="AR29" si="29">+AR27+AR28</f>
        <v>48157.949951999981</v>
      </c>
    </row>
    <row r="30" spans="2:44" s="2" customFormat="1" x14ac:dyDescent="0.2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2">
        <f t="shared" ref="X30:AL30" si="38">+X26-X29</f>
        <v>198.74700000000007</v>
      </c>
      <c r="Y30" s="2">
        <f t="shared" si="38"/>
        <v>648.29899999999975</v>
      </c>
      <c r="Z30" s="2">
        <f t="shared" si="38"/>
        <v>648.23900000000003</v>
      </c>
      <c r="AA30" s="2">
        <f t="shared" si="38"/>
        <v>496</v>
      </c>
      <c r="AB30" s="2">
        <f t="shared" si="38"/>
        <v>759</v>
      </c>
      <c r="AC30" s="2">
        <f t="shared" si="38"/>
        <v>878</v>
      </c>
      <c r="AD30" s="2">
        <f t="shared" si="38"/>
        <v>1937</v>
      </c>
      <c r="AE30" s="2">
        <f t="shared" si="38"/>
        <v>3210</v>
      </c>
      <c r="AF30" s="2">
        <f t="shared" si="38"/>
        <v>3804</v>
      </c>
      <c r="AG30" s="2">
        <f t="shared" si="38"/>
        <v>2846</v>
      </c>
      <c r="AH30" s="2">
        <f t="shared" si="38"/>
        <v>4532</v>
      </c>
      <c r="AI30" s="2">
        <f t="shared" si="38"/>
        <v>10041</v>
      </c>
      <c r="AJ30" s="2">
        <f t="shared" si="38"/>
        <v>5577</v>
      </c>
      <c r="AK30" s="2">
        <f t="shared" si="38"/>
        <v>33007</v>
      </c>
      <c r="AL30" s="2">
        <f t="shared" si="38"/>
        <v>84876.771999999997</v>
      </c>
      <c r="AM30" s="2">
        <f t="shared" ref="AM30:AP30" si="39">+AM26-AM29</f>
        <v>135113.77799999999</v>
      </c>
      <c r="AN30" s="2">
        <f t="shared" si="39"/>
        <v>208476.74699999997</v>
      </c>
      <c r="AO30" s="2">
        <f t="shared" si="39"/>
        <v>296512.30979999993</v>
      </c>
      <c r="AP30" s="2">
        <f t="shared" si="39"/>
        <v>420691.07051999983</v>
      </c>
      <c r="AQ30" s="2">
        <f t="shared" ref="AQ30" si="40">+AQ26-AQ29</f>
        <v>550242.69375599991</v>
      </c>
      <c r="AR30" s="2">
        <f t="shared" ref="AR30" si="41">+AR26-AR29</f>
        <v>719328.66437879985</v>
      </c>
    </row>
    <row r="31" spans="2:44" s="2" customFormat="1" x14ac:dyDescent="0.2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+AJ31-M31-L31-K31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X31" s="2">
        <f>19.057-3.127-0.508</f>
        <v>15.422000000000001</v>
      </c>
      <c r="Y31" s="2">
        <f>19.149-3.089-0.963</f>
        <v>15.097000000000003</v>
      </c>
      <c r="Z31" s="2">
        <f>19.908-3.294-2.814</f>
        <v>13.8</v>
      </c>
      <c r="AA31" s="2">
        <v>14</v>
      </c>
      <c r="AB31" s="2">
        <v>14</v>
      </c>
      <c r="AC31" s="2">
        <v>-4</v>
      </c>
      <c r="AD31" s="2">
        <v>-29</v>
      </c>
      <c r="AE31" s="2">
        <v>-14</v>
      </c>
      <c r="AF31" s="2">
        <v>92</v>
      </c>
      <c r="AG31" s="2">
        <v>124</v>
      </c>
      <c r="AH31" s="2">
        <v>-123</v>
      </c>
      <c r="AI31" s="2">
        <f>29-236+107</f>
        <v>-100</v>
      </c>
      <c r="AJ31" s="2">
        <f>267-262-48</f>
        <v>-43</v>
      </c>
      <c r="AK31" s="2">
        <f>SUM(O31:R31)</f>
        <v>846</v>
      </c>
      <c r="AL31" s="2">
        <f>SUM(S31:V31)</f>
        <v>1836</v>
      </c>
      <c r="AM31" s="2">
        <f>+AL31*1.1</f>
        <v>2019.6000000000001</v>
      </c>
      <c r="AN31" s="2">
        <f>+AM31*1.1</f>
        <v>2221.5600000000004</v>
      </c>
      <c r="AO31" s="2">
        <f>+AN31*1.1</f>
        <v>2443.7160000000008</v>
      </c>
      <c r="AP31" s="2">
        <f>+AO31*1.1</f>
        <v>2688.0876000000012</v>
      </c>
      <c r="AQ31" s="2">
        <f t="shared" ref="AQ31:AR31" si="43">+AP31*1.1</f>
        <v>2956.8963600000016</v>
      </c>
      <c r="AR31" s="2">
        <f t="shared" si="43"/>
        <v>3252.5859960000021</v>
      </c>
    </row>
    <row r="32" spans="2:44" s="2" customFormat="1" x14ac:dyDescent="0.2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2">
        <f t="shared" ref="X32:AL32" si="46">+X30+X31</f>
        <v>214.16900000000007</v>
      </c>
      <c r="Y32" s="2">
        <f t="shared" si="46"/>
        <v>663.39599999999973</v>
      </c>
      <c r="Z32" s="2">
        <f t="shared" si="46"/>
        <v>662.03899999999999</v>
      </c>
      <c r="AA32" s="2">
        <f t="shared" si="46"/>
        <v>510</v>
      </c>
      <c r="AB32" s="2">
        <f t="shared" si="46"/>
        <v>773</v>
      </c>
      <c r="AC32" s="2">
        <f t="shared" si="46"/>
        <v>874</v>
      </c>
      <c r="AD32" s="2">
        <f t="shared" si="46"/>
        <v>1908</v>
      </c>
      <c r="AE32" s="2">
        <f t="shared" si="46"/>
        <v>3196</v>
      </c>
      <c r="AF32" s="2">
        <f t="shared" si="46"/>
        <v>3896</v>
      </c>
      <c r="AG32" s="2">
        <f t="shared" si="46"/>
        <v>2970</v>
      </c>
      <c r="AH32" s="2">
        <f t="shared" si="46"/>
        <v>4409</v>
      </c>
      <c r="AI32" s="2">
        <f t="shared" si="46"/>
        <v>9941</v>
      </c>
      <c r="AJ32" s="2">
        <f t="shared" si="46"/>
        <v>5534</v>
      </c>
      <c r="AK32" s="2">
        <f t="shared" si="46"/>
        <v>33853</v>
      </c>
      <c r="AL32" s="2">
        <f t="shared" si="46"/>
        <v>86712.771999999997</v>
      </c>
      <c r="AM32" s="2">
        <f t="shared" ref="AM32:AP32" si="47">+AM30+AM31</f>
        <v>137133.378</v>
      </c>
      <c r="AN32" s="2">
        <f t="shared" si="47"/>
        <v>210698.30699999997</v>
      </c>
      <c r="AO32" s="2">
        <f t="shared" si="47"/>
        <v>298956.02579999994</v>
      </c>
      <c r="AP32" s="2">
        <f t="shared" si="47"/>
        <v>423379.15811999986</v>
      </c>
      <c r="AQ32" s="2">
        <f t="shared" ref="AQ32" si="48">+AQ30+AQ31</f>
        <v>553199.59011599992</v>
      </c>
      <c r="AR32" s="2">
        <f t="shared" ref="AR32" si="49">+AR30+AR31</f>
        <v>722581.25037479983</v>
      </c>
    </row>
    <row r="33" spans="2:140" s="2" customFormat="1" x14ac:dyDescent="0.2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+AJ33-M33-L33-K33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X33" s="2">
        <v>18.023</v>
      </c>
      <c r="Y33" s="2">
        <v>82.305999999999997</v>
      </c>
      <c r="Z33" s="2">
        <v>99.503</v>
      </c>
      <c r="AA33" s="2">
        <v>70</v>
      </c>
      <c r="AB33" s="2">
        <v>124</v>
      </c>
      <c r="AC33" s="2">
        <v>129</v>
      </c>
      <c r="AD33" s="2">
        <v>239</v>
      </c>
      <c r="AE33" s="2">
        <v>149</v>
      </c>
      <c r="AF33" s="2">
        <v>-245</v>
      </c>
      <c r="AG33" s="2">
        <v>174</v>
      </c>
      <c r="AH33" s="2">
        <v>77</v>
      </c>
      <c r="AI33" s="2">
        <v>189</v>
      </c>
      <c r="AJ33" s="2">
        <v>0</v>
      </c>
      <c r="AK33" s="2">
        <f>SUM(O33:R33)</f>
        <v>4059</v>
      </c>
      <c r="AL33" s="2">
        <f>SUM(S33:V33)</f>
        <v>12205.5658</v>
      </c>
      <c r="AM33" s="2">
        <f t="shared" ref="AM33:AP33" si="51">+AM32*0.2</f>
        <v>27426.675600000002</v>
      </c>
      <c r="AN33" s="2">
        <f t="shared" si="51"/>
        <v>42139.661399999997</v>
      </c>
      <c r="AO33" s="2">
        <f t="shared" si="51"/>
        <v>59791.20515999999</v>
      </c>
      <c r="AP33" s="2">
        <f t="shared" si="51"/>
        <v>84675.831623999984</v>
      </c>
      <c r="AQ33" s="2">
        <f t="shared" ref="AQ33" si="52">+AQ32*0.2</f>
        <v>110639.91802319999</v>
      </c>
      <c r="AR33" s="2">
        <f t="shared" ref="AR33" si="53">+AR32*0.2</f>
        <v>144516.25007495997</v>
      </c>
    </row>
    <row r="34" spans="2:140" s="2" customFormat="1" x14ac:dyDescent="0.2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X34" s="2">
        <f t="shared" ref="X34:AL34" si="57">+X32-X33</f>
        <v>196.14600000000007</v>
      </c>
      <c r="Y34" s="2">
        <f t="shared" si="57"/>
        <v>581.08999999999969</v>
      </c>
      <c r="Z34" s="2">
        <f t="shared" si="57"/>
        <v>562.53599999999994</v>
      </c>
      <c r="AA34" s="2">
        <f t="shared" si="57"/>
        <v>440</v>
      </c>
      <c r="AB34" s="2">
        <f t="shared" si="57"/>
        <v>649</v>
      </c>
      <c r="AC34" s="2">
        <f t="shared" si="57"/>
        <v>745</v>
      </c>
      <c r="AD34" s="2">
        <f t="shared" si="57"/>
        <v>1669</v>
      </c>
      <c r="AE34" s="2">
        <f t="shared" si="57"/>
        <v>3047</v>
      </c>
      <c r="AF34" s="2">
        <f t="shared" si="57"/>
        <v>4141</v>
      </c>
      <c r="AG34" s="2">
        <f t="shared" si="57"/>
        <v>2796</v>
      </c>
      <c r="AH34" s="2">
        <f t="shared" si="57"/>
        <v>4332</v>
      </c>
      <c r="AI34" s="2">
        <f t="shared" si="57"/>
        <v>9752</v>
      </c>
      <c r="AJ34" s="2">
        <f t="shared" si="57"/>
        <v>5534</v>
      </c>
      <c r="AK34" s="2">
        <f t="shared" si="57"/>
        <v>29794</v>
      </c>
      <c r="AL34" s="2">
        <f t="shared" si="57"/>
        <v>74507.206200000001</v>
      </c>
      <c r="AM34" s="2">
        <f t="shared" ref="AM34:AP34" si="58">+AM32-AM33</f>
        <v>109706.70239999999</v>
      </c>
      <c r="AN34" s="2">
        <f t="shared" si="58"/>
        <v>168558.64559999999</v>
      </c>
      <c r="AO34" s="2">
        <f t="shared" si="58"/>
        <v>239164.82063999996</v>
      </c>
      <c r="AP34" s="2">
        <f t="shared" si="58"/>
        <v>338703.32649599988</v>
      </c>
      <c r="AQ34" s="2">
        <f t="shared" ref="AQ34" si="59">+AQ32-AQ33</f>
        <v>442559.67209279991</v>
      </c>
      <c r="AR34" s="2">
        <f t="shared" ref="AR34" si="60">+AR32-AR33</f>
        <v>578065.00029983988</v>
      </c>
      <c r="AS34" s="2">
        <f t="shared" ref="AS34:BX34" si="61">AR34*(1+$AT$41)</f>
        <v>583845.6503028383</v>
      </c>
      <c r="AT34" s="2">
        <f t="shared" si="61"/>
        <v>589684.1068058667</v>
      </c>
      <c r="AU34" s="2">
        <f t="shared" si="61"/>
        <v>595580.94787392532</v>
      </c>
      <c r="AV34" s="2">
        <f t="shared" si="61"/>
        <v>601536.7573526646</v>
      </c>
      <c r="AW34" s="2">
        <f t="shared" si="61"/>
        <v>607552.12492619129</v>
      </c>
      <c r="AX34" s="2">
        <f t="shared" si="61"/>
        <v>613627.64617545321</v>
      </c>
      <c r="AY34" s="2">
        <f t="shared" si="61"/>
        <v>619763.92263720778</v>
      </c>
      <c r="AZ34" s="2">
        <f t="shared" si="61"/>
        <v>625961.5618635799</v>
      </c>
      <c r="BA34" s="2">
        <f t="shared" si="61"/>
        <v>632221.17748221569</v>
      </c>
      <c r="BB34" s="2">
        <f t="shared" si="61"/>
        <v>638543.3892570379</v>
      </c>
      <c r="BC34" s="2">
        <f t="shared" si="61"/>
        <v>644928.82314960833</v>
      </c>
      <c r="BD34" s="2">
        <f t="shared" si="61"/>
        <v>651378.11138110445</v>
      </c>
      <c r="BE34" s="2">
        <f t="shared" si="61"/>
        <v>657891.89249491552</v>
      </c>
      <c r="BF34" s="2">
        <f t="shared" si="61"/>
        <v>664470.81141986465</v>
      </c>
      <c r="BG34" s="2">
        <f t="shared" si="61"/>
        <v>671115.51953406329</v>
      </c>
      <c r="BH34" s="2">
        <f t="shared" si="61"/>
        <v>677826.67472940392</v>
      </c>
      <c r="BI34" s="2">
        <f t="shared" si="61"/>
        <v>684604.94147669792</v>
      </c>
      <c r="BJ34" s="2">
        <f t="shared" si="61"/>
        <v>691450.99089146487</v>
      </c>
      <c r="BK34" s="2">
        <f t="shared" si="61"/>
        <v>698365.50080037955</v>
      </c>
      <c r="BL34" s="2">
        <f t="shared" si="61"/>
        <v>705349.15580838337</v>
      </c>
      <c r="BM34" s="2">
        <f t="shared" si="61"/>
        <v>712402.64736646716</v>
      </c>
      <c r="BN34" s="2">
        <f t="shared" si="61"/>
        <v>719526.67384013184</v>
      </c>
      <c r="BO34" s="2">
        <f t="shared" si="61"/>
        <v>726721.94057853322</v>
      </c>
      <c r="BP34" s="2">
        <f t="shared" si="61"/>
        <v>733989.15998431854</v>
      </c>
      <c r="BQ34" s="2">
        <f t="shared" si="61"/>
        <v>741329.0515841617</v>
      </c>
      <c r="BR34" s="2">
        <f t="shared" si="61"/>
        <v>748742.34210000327</v>
      </c>
      <c r="BS34" s="2">
        <f t="shared" si="61"/>
        <v>756229.76552100328</v>
      </c>
      <c r="BT34" s="2">
        <f t="shared" si="61"/>
        <v>763792.0631762133</v>
      </c>
      <c r="BU34" s="2">
        <f t="shared" si="61"/>
        <v>771429.98380797543</v>
      </c>
      <c r="BV34" s="2">
        <f t="shared" si="61"/>
        <v>779144.28364605515</v>
      </c>
      <c r="BW34" s="2">
        <f t="shared" si="61"/>
        <v>786935.72648251569</v>
      </c>
      <c r="BX34" s="2">
        <f t="shared" si="61"/>
        <v>794805.08374734083</v>
      </c>
      <c r="BY34" s="2">
        <f t="shared" ref="BY34:DD34" si="62">BX34*(1+$AT$41)</f>
        <v>802753.13458481419</v>
      </c>
      <c r="BZ34" s="2">
        <f t="shared" si="62"/>
        <v>810780.6659306623</v>
      </c>
      <c r="CA34" s="2">
        <f t="shared" si="62"/>
        <v>818888.47258996894</v>
      </c>
      <c r="CB34" s="2">
        <f t="shared" si="62"/>
        <v>827077.3573158686</v>
      </c>
      <c r="CC34" s="2">
        <f t="shared" si="62"/>
        <v>835348.13088902726</v>
      </c>
      <c r="CD34" s="2">
        <f t="shared" si="62"/>
        <v>843701.61219791754</v>
      </c>
      <c r="CE34" s="2">
        <f t="shared" si="62"/>
        <v>852138.62831989676</v>
      </c>
      <c r="CF34" s="2">
        <f t="shared" si="62"/>
        <v>860660.01460309571</v>
      </c>
      <c r="CG34" s="2">
        <f t="shared" si="62"/>
        <v>869266.61474912672</v>
      </c>
      <c r="CH34" s="2">
        <f t="shared" si="62"/>
        <v>877959.28089661803</v>
      </c>
      <c r="CI34" s="2">
        <f t="shared" si="62"/>
        <v>886738.87370558421</v>
      </c>
      <c r="CJ34" s="2">
        <f t="shared" si="62"/>
        <v>895606.26244264003</v>
      </c>
      <c r="CK34" s="2">
        <f t="shared" si="62"/>
        <v>904562.32506706647</v>
      </c>
      <c r="CL34" s="2">
        <f t="shared" si="62"/>
        <v>913607.94831773709</v>
      </c>
      <c r="CM34" s="2">
        <f t="shared" si="62"/>
        <v>922744.02780091448</v>
      </c>
      <c r="CN34" s="2">
        <f t="shared" si="62"/>
        <v>931971.46807892364</v>
      </c>
      <c r="CO34" s="2">
        <f t="shared" si="62"/>
        <v>941291.18275971292</v>
      </c>
      <c r="CP34" s="2">
        <f t="shared" si="62"/>
        <v>950704.0945873101</v>
      </c>
      <c r="CQ34" s="2">
        <f t="shared" si="62"/>
        <v>960211.13553318323</v>
      </c>
      <c r="CR34" s="2">
        <f t="shared" si="62"/>
        <v>969813.24688851507</v>
      </c>
      <c r="CS34" s="2">
        <f t="shared" si="62"/>
        <v>979511.37935740023</v>
      </c>
      <c r="CT34" s="2">
        <f t="shared" si="62"/>
        <v>989306.49315097427</v>
      </c>
      <c r="CU34" s="2">
        <f t="shared" si="62"/>
        <v>999199.55808248406</v>
      </c>
      <c r="CV34" s="2">
        <f t="shared" si="62"/>
        <v>1009191.553663309</v>
      </c>
      <c r="CW34" s="2">
        <f t="shared" si="62"/>
        <v>1019283.4691999421</v>
      </c>
      <c r="CX34" s="2">
        <f t="shared" si="62"/>
        <v>1029476.3038919416</v>
      </c>
      <c r="CY34" s="2">
        <f t="shared" si="62"/>
        <v>1039771.066930861</v>
      </c>
      <c r="CZ34" s="2">
        <f t="shared" si="62"/>
        <v>1050168.7776001696</v>
      </c>
      <c r="DA34" s="2">
        <f t="shared" si="62"/>
        <v>1060670.4653761713</v>
      </c>
      <c r="DB34" s="2">
        <f t="shared" si="62"/>
        <v>1071277.1700299331</v>
      </c>
      <c r="DC34" s="2">
        <f t="shared" si="62"/>
        <v>1081989.9417302324</v>
      </c>
      <c r="DD34" s="2">
        <f t="shared" si="62"/>
        <v>1092809.8411475348</v>
      </c>
      <c r="DE34" s="2">
        <f t="shared" ref="DE34:EJ34" si="63">DD34*(1+$AT$41)</f>
        <v>1103737.9395590101</v>
      </c>
      <c r="DF34" s="2">
        <f t="shared" si="63"/>
        <v>1114775.3189546003</v>
      </c>
      <c r="DG34" s="2">
        <f t="shared" si="63"/>
        <v>1125923.0721441463</v>
      </c>
      <c r="DH34" s="2">
        <f t="shared" si="63"/>
        <v>1137182.3028655879</v>
      </c>
      <c r="DI34" s="2">
        <f t="shared" si="63"/>
        <v>1148554.1258942438</v>
      </c>
      <c r="DJ34" s="2">
        <f t="shared" si="63"/>
        <v>1160039.6671531862</v>
      </c>
      <c r="DK34" s="2">
        <f t="shared" si="63"/>
        <v>1171640.0638247181</v>
      </c>
      <c r="DL34" s="2">
        <f t="shared" si="63"/>
        <v>1183356.4644629653</v>
      </c>
      <c r="DM34" s="2">
        <f t="shared" si="63"/>
        <v>1195190.0291075949</v>
      </c>
      <c r="DN34" s="2">
        <f t="shared" si="63"/>
        <v>1207141.9293986708</v>
      </c>
      <c r="DO34" s="2">
        <f t="shared" si="63"/>
        <v>1219213.3486926574</v>
      </c>
      <c r="DP34" s="2">
        <f t="shared" si="63"/>
        <v>1231405.482179584</v>
      </c>
      <c r="DQ34" s="2">
        <f t="shared" si="63"/>
        <v>1243719.5370013798</v>
      </c>
      <c r="DR34" s="2">
        <f t="shared" si="63"/>
        <v>1256156.7323713936</v>
      </c>
      <c r="DS34" s="2">
        <f t="shared" si="63"/>
        <v>1268718.2996951076</v>
      </c>
      <c r="DT34" s="2">
        <f t="shared" si="63"/>
        <v>1281405.4826920587</v>
      </c>
      <c r="DU34" s="2">
        <f t="shared" si="63"/>
        <v>1294219.5375189793</v>
      </c>
      <c r="DV34" s="2">
        <f t="shared" si="63"/>
        <v>1307161.7328941692</v>
      </c>
      <c r="DW34" s="2">
        <f t="shared" si="63"/>
        <v>1320233.3502231108</v>
      </c>
      <c r="DX34" s="2">
        <f t="shared" si="63"/>
        <v>1333435.6837253419</v>
      </c>
      <c r="DY34" s="2">
        <f t="shared" si="63"/>
        <v>1346770.0405625952</v>
      </c>
      <c r="DZ34" s="2">
        <f t="shared" si="63"/>
        <v>1360237.7409682211</v>
      </c>
      <c r="EA34" s="2">
        <f t="shared" si="63"/>
        <v>1373840.1183779032</v>
      </c>
      <c r="EB34" s="2">
        <f t="shared" si="63"/>
        <v>1387578.5195616824</v>
      </c>
      <c r="EC34" s="2">
        <f t="shared" si="63"/>
        <v>1401454.3047572991</v>
      </c>
      <c r="ED34" s="2">
        <f t="shared" si="63"/>
        <v>1415468.8478048721</v>
      </c>
      <c r="EE34" s="2">
        <f t="shared" si="63"/>
        <v>1429623.5362829207</v>
      </c>
      <c r="EF34" s="2">
        <f t="shared" si="63"/>
        <v>1443919.7716457499</v>
      </c>
      <c r="EG34" s="2">
        <f t="shared" si="63"/>
        <v>1458358.9693622075</v>
      </c>
      <c r="EH34" s="2">
        <f t="shared" si="63"/>
        <v>1472942.5590558297</v>
      </c>
      <c r="EI34" s="2">
        <f t="shared" si="63"/>
        <v>1487671.9846463879</v>
      </c>
      <c r="EJ34" s="2">
        <f t="shared" si="63"/>
        <v>1502548.7044928519</v>
      </c>
    </row>
    <row r="35" spans="2:140" x14ac:dyDescent="0.2">
      <c r="B35" t="s">
        <v>12</v>
      </c>
      <c r="C35" s="6">
        <f t="shared" ref="C35:P35" si="64">+C34/C36</f>
        <v>1.4742765273311897</v>
      </c>
      <c r="D35" s="6">
        <f t="shared" si="64"/>
        <v>0.24840255591054314</v>
      </c>
      <c r="E35" s="6">
        <f t="shared" si="64"/>
        <v>0.27210884353741499</v>
      </c>
      <c r="F35" s="6">
        <f t="shared" si="64"/>
        <v>0.57725832012678291</v>
      </c>
      <c r="G35" s="6">
        <f t="shared" si="64"/>
        <v>0.75632911392405067</v>
      </c>
      <c r="H35" s="6">
        <f t="shared" si="64"/>
        <v>0.93759873617693523</v>
      </c>
      <c r="I35" s="6">
        <f t="shared" si="64"/>
        <v>0.97084318360914101</v>
      </c>
      <c r="J35" s="6">
        <f t="shared" si="64"/>
        <v>1.1799607072691551</v>
      </c>
      <c r="K35" s="6">
        <f t="shared" si="64"/>
        <v>1.1710681907765077</v>
      </c>
      <c r="L35" s="6">
        <f t="shared" si="64"/>
        <v>0.26073131955484896</v>
      </c>
      <c r="M35" s="6">
        <f t="shared" si="64"/>
        <v>0.27210884353741499</v>
      </c>
      <c r="N35" s="6">
        <f t="shared" si="64"/>
        <v>0.48942959712804146</v>
      </c>
      <c r="O35" s="6">
        <f t="shared" si="64"/>
        <v>0.82048192771084338</v>
      </c>
      <c r="P35" s="6">
        <f t="shared" si="64"/>
        <v>0.24757941906057454</v>
      </c>
      <c r="Q35" s="6">
        <f t="shared" ref="Q35:S35" si="65">+Q34/Q36</f>
        <v>3.7060946271050521</v>
      </c>
      <c r="R35" s="6">
        <f t="shared" si="65"/>
        <v>4.9477911646586348</v>
      </c>
      <c r="S35" s="6">
        <f t="shared" si="65"/>
        <v>5.978706307754118</v>
      </c>
      <c r="T35" s="6">
        <f t="shared" ref="T35:V35" si="66">+T34/T36</f>
        <v>0.66802157115260785</v>
      </c>
      <c r="U35" s="6">
        <f t="shared" si="66"/>
        <v>0.77940582869136998</v>
      </c>
      <c r="V35" s="6">
        <f t="shared" si="66"/>
        <v>0.95738299023169449</v>
      </c>
      <c r="W35" s="6"/>
      <c r="X35" s="15">
        <f t="shared" ref="X35" si="67">+X34/X36</f>
        <v>0.33319403958660349</v>
      </c>
      <c r="Y35" s="15">
        <f t="shared" ref="Y35:Z35" si="68">+Y34/Y36</f>
        <v>0.94276012336725723</v>
      </c>
      <c r="Z35" s="15">
        <f t="shared" si="68"/>
        <v>0.90011952822354169</v>
      </c>
      <c r="AA35" s="15">
        <f t="shared" ref="AA35:AB35" si="69">+AA34/AA36</f>
        <v>0.73949579831932777</v>
      </c>
      <c r="AB35" s="15">
        <f t="shared" si="69"/>
        <v>1.152753108348135</v>
      </c>
      <c r="AC35" s="15">
        <f t="shared" ref="AC35:AD35" si="70">+AC34/AC36</f>
        <v>1.3093145869947276</v>
      </c>
      <c r="AD35" s="15">
        <f t="shared" si="70"/>
        <v>2.5716486902927582</v>
      </c>
      <c r="AE35" s="15">
        <f t="shared" ref="AE35:AF35" si="71">+AE34/AE36</f>
        <v>4.8212025316455698</v>
      </c>
      <c r="AF35" s="15">
        <f t="shared" si="71"/>
        <v>6.6256000000000004</v>
      </c>
      <c r="AG35" s="15">
        <f t="shared" ref="AG35:AH35" si="72">+AG34/AG36</f>
        <v>1.1310679611650485</v>
      </c>
      <c r="AH35" s="15">
        <f t="shared" si="72"/>
        <v>1.7258964143426294</v>
      </c>
      <c r="AI35" s="15">
        <f t="shared" ref="AI35:AP35" si="73">+AI34/AI36</f>
        <v>3.8469428007889546</v>
      </c>
      <c r="AJ35" s="15">
        <f t="shared" si="73"/>
        <v>2.2074192261667331</v>
      </c>
      <c r="AK35" s="15">
        <f t="shared" si="73"/>
        <v>11.946271050521251</v>
      </c>
      <c r="AL35" s="15">
        <f t="shared" si="73"/>
        <v>3.0074758294986679</v>
      </c>
      <c r="AM35" s="15">
        <f t="shared" si="73"/>
        <v>4.4282999273431818</v>
      </c>
      <c r="AN35" s="15">
        <f t="shared" si="73"/>
        <v>6.8038526519738429</v>
      </c>
      <c r="AO35" s="15">
        <f t="shared" si="73"/>
        <v>9.6538637539355765</v>
      </c>
      <c r="AP35" s="15">
        <f t="shared" si="73"/>
        <v>13.671725457980136</v>
      </c>
      <c r="AQ35" s="15">
        <f t="shared" ref="AQ35:AR35" si="74">+AQ34/AQ36</f>
        <v>17.863876325696292</v>
      </c>
      <c r="AR35" s="15">
        <f t="shared" si="74"/>
        <v>23.33353516992976</v>
      </c>
      <c r="AS35" s="15"/>
    </row>
    <row r="36" spans="2:140" x14ac:dyDescent="0.2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+AJ36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5">+U36</f>
        <v>24774</v>
      </c>
      <c r="W36" s="2"/>
      <c r="X36" s="2">
        <v>588.68399999999997</v>
      </c>
      <c r="Y36" s="2">
        <v>616.37099999999998</v>
      </c>
      <c r="Z36" s="2">
        <v>624.95699999999999</v>
      </c>
      <c r="AA36" s="2">
        <v>595</v>
      </c>
      <c r="AB36" s="2">
        <v>563</v>
      </c>
      <c r="AC36" s="2">
        <v>569</v>
      </c>
      <c r="AD36" s="2">
        <v>649</v>
      </c>
      <c r="AE36" s="2">
        <v>632</v>
      </c>
      <c r="AF36" s="2">
        <v>625</v>
      </c>
      <c r="AG36" s="2">
        <v>2472</v>
      </c>
      <c r="AH36" s="2">
        <v>2510</v>
      </c>
      <c r="AI36" s="2">
        <v>2535</v>
      </c>
      <c r="AJ36" s="2">
        <v>2507</v>
      </c>
      <c r="AK36" s="2">
        <v>2494</v>
      </c>
      <c r="AL36" s="2">
        <f>V36</f>
        <v>24774</v>
      </c>
      <c r="AM36" s="2">
        <f>+AL36</f>
        <v>24774</v>
      </c>
      <c r="AN36" s="2">
        <f>+AM36</f>
        <v>24774</v>
      </c>
      <c r="AO36" s="2">
        <f>+AN36</f>
        <v>24774</v>
      </c>
      <c r="AP36" s="2">
        <f>+AO36</f>
        <v>24774</v>
      </c>
      <c r="AQ36" s="2">
        <f t="shared" ref="AQ36:AR36" si="76">+AP36</f>
        <v>24774</v>
      </c>
      <c r="AR36" s="2">
        <f t="shared" si="76"/>
        <v>24774</v>
      </c>
      <c r="AS36" s="2"/>
    </row>
    <row r="38" spans="2:140" x14ac:dyDescent="0.2">
      <c r="B38" t="s">
        <v>71</v>
      </c>
      <c r="G38" s="10">
        <f t="shared" ref="G38:I38" si="77">+G24/C24-1</f>
        <v>0.83798701298701306</v>
      </c>
      <c r="H38" s="10">
        <f t="shared" si="77"/>
        <v>0.68313502327987585</v>
      </c>
      <c r="I38" s="10">
        <f t="shared" si="77"/>
        <v>0.19760580003372108</v>
      </c>
      <c r="J38" s="10">
        <f t="shared" ref="J38:R38" si="78">+J24/F24-1</f>
        <v>0.52768338996602049</v>
      </c>
      <c r="K38" s="10">
        <f t="shared" si="78"/>
        <v>0.46405228758169925</v>
      </c>
      <c r="L38" s="10">
        <f t="shared" si="78"/>
        <v>3.0275088366374714E-2</v>
      </c>
      <c r="M38" s="10">
        <f t="shared" si="78"/>
        <v>-0.16500070392791777</v>
      </c>
      <c r="N38" s="10">
        <f t="shared" si="78"/>
        <v>-0.20829517205285886</v>
      </c>
      <c r="O38" s="10">
        <f t="shared" si="78"/>
        <v>-0.13223938223938225</v>
      </c>
      <c r="P38" s="10">
        <f t="shared" si="78"/>
        <v>1.0147673031026252</v>
      </c>
      <c r="Q38" s="10">
        <f t="shared" si="78"/>
        <v>2.0551340414769852</v>
      </c>
      <c r="R38" s="10">
        <f t="shared" si="78"/>
        <v>2.6585688315980831</v>
      </c>
      <c r="S38" s="10">
        <f>+S24/O24-1</f>
        <v>2.6212458286985538</v>
      </c>
      <c r="T38" s="10">
        <f t="shared" ref="T38" si="79">+T24/P24-1</f>
        <v>1.2240319834160065</v>
      </c>
      <c r="U38" s="10">
        <f t="shared" ref="U38" si="80">+U24/Q24-1</f>
        <v>0.93609271523178816</v>
      </c>
      <c r="V38" s="10">
        <f t="shared" ref="V38" si="81">+V24/R24-1</f>
        <v>0.84557773963321003</v>
      </c>
      <c r="W38" s="10"/>
      <c r="X38" s="10"/>
      <c r="Y38" s="10">
        <f t="shared" ref="Y38:AR38" si="82">+Y24/X24-1</f>
        <v>0.12830407960468571</v>
      </c>
      <c r="Z38" s="10">
        <f t="shared" si="82"/>
        <v>7.0593782282331041E-2</v>
      </c>
      <c r="AA38" s="10">
        <f t="shared" si="82"/>
        <v>-3.5082575203397748E-2</v>
      </c>
      <c r="AB38" s="10">
        <f t="shared" si="82"/>
        <v>0.13365617433414045</v>
      </c>
      <c r="AC38" s="10">
        <f t="shared" si="82"/>
        <v>7.0055531824006811E-2</v>
      </c>
      <c r="AD38" s="10">
        <f t="shared" si="82"/>
        <v>0.37924151696606789</v>
      </c>
      <c r="AE38" s="10">
        <f t="shared" si="82"/>
        <v>0.40578871201157751</v>
      </c>
      <c r="AF38" s="10">
        <f t="shared" si="82"/>
        <v>0.20609429689108505</v>
      </c>
      <c r="AG38" s="10">
        <f t="shared" si="82"/>
        <v>-6.8111983612154314E-2</v>
      </c>
      <c r="AH38" s="10">
        <f t="shared" si="82"/>
        <v>0.52729437625938824</v>
      </c>
      <c r="AI38" s="10">
        <f t="shared" si="82"/>
        <v>0.61403298350824587</v>
      </c>
      <c r="AJ38" s="10">
        <f t="shared" si="82"/>
        <v>2.2293230289069932E-3</v>
      </c>
      <c r="AK38" s="10">
        <f t="shared" si="82"/>
        <v>1.2598428115963523</v>
      </c>
      <c r="AL38" s="10">
        <f t="shared" si="82"/>
        <v>1.1658447758255819</v>
      </c>
      <c r="AM38" s="10">
        <f>+AM24/AL24-1</f>
        <v>0.5</v>
      </c>
      <c r="AN38" s="10">
        <f t="shared" si="82"/>
        <v>0.5</v>
      </c>
      <c r="AO38" s="10">
        <f t="shared" si="82"/>
        <v>0.39999999999999991</v>
      </c>
      <c r="AP38" s="10">
        <f t="shared" si="82"/>
        <v>0.39999999999999991</v>
      </c>
      <c r="AQ38" s="10">
        <f t="shared" si="82"/>
        <v>0.30000000000000004</v>
      </c>
      <c r="AR38" s="10">
        <f t="shared" si="82"/>
        <v>0.30000000000000004</v>
      </c>
      <c r="AS38" s="10"/>
      <c r="AT38" s="10"/>
    </row>
    <row r="39" spans="2:140" x14ac:dyDescent="0.2">
      <c r="B39" t="s">
        <v>72</v>
      </c>
      <c r="D39" s="10">
        <f t="shared" ref="D39" si="83">+D24/C24-1</f>
        <v>0.2551948051948052</v>
      </c>
      <c r="E39" s="10">
        <f t="shared" ref="E39" si="84">+E24/D24-1</f>
        <v>0.53414381789963783</v>
      </c>
      <c r="F39" s="10">
        <f t="shared" ref="F39" si="85">+F24/E24-1</f>
        <v>-0.15646602596526726</v>
      </c>
      <c r="G39" s="10">
        <f t="shared" ref="G39:R39" si="86">+G24/F24-1</f>
        <v>0.13152108734759138</v>
      </c>
      <c r="H39" s="10">
        <f t="shared" si="86"/>
        <v>0.14944356120826718</v>
      </c>
      <c r="I39" s="10">
        <f t="shared" si="86"/>
        <v>9.1593668357153879E-2</v>
      </c>
      <c r="J39" s="10">
        <f t="shared" si="86"/>
        <v>7.6024215120371608E-2</v>
      </c>
      <c r="K39" s="10">
        <f t="shared" si="86"/>
        <v>8.4390945963626951E-2</v>
      </c>
      <c r="L39" s="10">
        <f t="shared" si="86"/>
        <v>-0.19111969111969107</v>
      </c>
      <c r="M39" s="10">
        <f t="shared" si="86"/>
        <v>-0.11530429594272074</v>
      </c>
      <c r="N39" s="10">
        <f t="shared" si="86"/>
        <v>2.0232675771370667E-2</v>
      </c>
      <c r="O39" s="10">
        <f t="shared" si="86"/>
        <v>0.1885638737398776</v>
      </c>
      <c r="P39" s="10">
        <f t="shared" si="86"/>
        <v>0.87805895439377091</v>
      </c>
      <c r="Q39" s="10">
        <f t="shared" si="86"/>
        <v>0.34152661582882948</v>
      </c>
      <c r="R39" s="10">
        <f t="shared" si="86"/>
        <v>0.22174392935982334</v>
      </c>
      <c r="S39" s="10">
        <f>+S24/R24-1</f>
        <v>0.1764387026831693</v>
      </c>
      <c r="T39" s="10">
        <f t="shared" ref="T39" si="87">+T24/S24-1</f>
        <v>0.1534326524343419</v>
      </c>
      <c r="U39" s="10">
        <f t="shared" ref="U39" si="88">+U24/T24-1</f>
        <v>0.16784287616511318</v>
      </c>
      <c r="V39" s="10">
        <f t="shared" ref="V39" si="89">+V24/U24-1</f>
        <v>0.16462573399464109</v>
      </c>
      <c r="W39" s="10"/>
      <c r="X39" s="10"/>
      <c r="Y39" s="10"/>
      <c r="Z39" s="10"/>
      <c r="AA39" s="10"/>
    </row>
    <row r="40" spans="2:140" x14ac:dyDescent="0.2">
      <c r="B40" t="s">
        <v>73</v>
      </c>
      <c r="H40" s="10">
        <f t="shared" ref="H40:R40" si="90">+H22/G22-1</f>
        <v>0.15414634146341455</v>
      </c>
      <c r="I40" s="10">
        <f t="shared" si="90"/>
        <v>0.24091293322062546</v>
      </c>
      <c r="J40" s="10">
        <f t="shared" si="90"/>
        <v>0.11035422343324242</v>
      </c>
      <c r="K40" s="10">
        <f t="shared" si="90"/>
        <v>0.15030674846625769</v>
      </c>
      <c r="L40" s="10">
        <f t="shared" si="90"/>
        <v>1.4933333333333243E-2</v>
      </c>
      <c r="M40" s="10">
        <f t="shared" si="90"/>
        <v>7.0940620073567384E-3</v>
      </c>
      <c r="N40" s="10">
        <f t="shared" si="90"/>
        <v>-5.5570049569527824E-2</v>
      </c>
      <c r="O40" s="10">
        <f t="shared" si="90"/>
        <v>0.18342541436464099</v>
      </c>
      <c r="P40" s="10">
        <f t="shared" si="90"/>
        <v>1.4096638655462184</v>
      </c>
      <c r="Q40" s="10">
        <f t="shared" si="90"/>
        <v>0.40598663179308336</v>
      </c>
      <c r="R40" s="10">
        <f t="shared" si="90"/>
        <v>0.2680170869505305</v>
      </c>
      <c r="S40" s="10">
        <f>+S22/R22-1</f>
        <v>0.22598348185177142</v>
      </c>
      <c r="T40" s="10">
        <f t="shared" ref="T40" si="91">+T22/S22-1</f>
        <v>0.16438416877188322</v>
      </c>
      <c r="U40" s="10">
        <f t="shared" ref="U40" si="92">+U22/T22-1</f>
        <v>0.17124695493300846</v>
      </c>
      <c r="V40" s="10">
        <f t="shared" ref="V40" si="93">+V22/U22-1</f>
        <v>0.19430632738617537</v>
      </c>
      <c r="W40" s="10"/>
      <c r="X40" s="10"/>
      <c r="Y40" s="10"/>
      <c r="Z40" s="10"/>
      <c r="AA40" s="10"/>
    </row>
    <row r="41" spans="2:140" x14ac:dyDescent="0.2">
      <c r="B41" t="s">
        <v>5</v>
      </c>
      <c r="C41" s="7">
        <f t="shared" ref="C41:D41" si="94">C26/C24</f>
        <v>0.6506493506493507</v>
      </c>
      <c r="D41" s="7">
        <f t="shared" si="94"/>
        <v>0.58846352819451631</v>
      </c>
      <c r="E41" s="7">
        <f t="shared" ref="E41:M41" si="95">E26/E24</f>
        <v>0.53566009104704093</v>
      </c>
      <c r="F41" s="7">
        <f t="shared" si="95"/>
        <v>0.6310213871676994</v>
      </c>
      <c r="G41" s="7">
        <f t="shared" si="95"/>
        <v>0.6410528175234057</v>
      </c>
      <c r="H41" s="7">
        <f t="shared" si="95"/>
        <v>0.64776394651913327</v>
      </c>
      <c r="I41" s="7">
        <f t="shared" si="95"/>
        <v>0.65197803744896521</v>
      </c>
      <c r="J41" s="7">
        <f t="shared" si="95"/>
        <v>0.65406254088708626</v>
      </c>
      <c r="K41" s="7">
        <f t="shared" si="95"/>
        <v>0.65528474903474898</v>
      </c>
      <c r="L41" s="7">
        <f t="shared" si="95"/>
        <v>0.43481503579952269</v>
      </c>
      <c r="M41" s="7">
        <f t="shared" si="95"/>
        <v>0.53566009104704093</v>
      </c>
      <c r="N41" s="7"/>
      <c r="O41" s="7">
        <f t="shared" ref="O41:T41" si="96">O26/O24</f>
        <v>0.64627363737486099</v>
      </c>
      <c r="P41" s="7">
        <f t="shared" si="96"/>
        <v>0.7005256533649219</v>
      </c>
      <c r="Q41" s="7">
        <f t="shared" si="96"/>
        <v>0.73951434878587197</v>
      </c>
      <c r="R41" s="7">
        <f t="shared" si="96"/>
        <v>0.76005059174270484</v>
      </c>
      <c r="S41" s="7">
        <f t="shared" si="96"/>
        <v>0.78352019659038552</v>
      </c>
      <c r="T41" s="7">
        <f t="shared" si="96"/>
        <v>0.75146471371504664</v>
      </c>
      <c r="U41" s="7">
        <f t="shared" ref="U41:V41" si="97">U26/U24</f>
        <v>0.74556752750698363</v>
      </c>
      <c r="V41" s="7">
        <f t="shared" si="97"/>
        <v>0.78</v>
      </c>
      <c r="W41" s="7"/>
      <c r="X41" s="7">
        <f t="shared" ref="X41" si="98">X26/X24</f>
        <v>0.39767629636591112</v>
      </c>
      <c r="Y41" s="7">
        <f t="shared" ref="Y41:Z41" si="99">Y26/Y24</f>
        <v>0.51439544964519135</v>
      </c>
      <c r="Z41" s="7">
        <f t="shared" si="99"/>
        <v>0.52015427464260089</v>
      </c>
      <c r="AA41" s="7">
        <f t="shared" ref="AA41:AP41" si="100">AA26/AA24</f>
        <v>0.54915254237288136</v>
      </c>
      <c r="AB41" s="7">
        <f t="shared" si="100"/>
        <v>0.55510465612985904</v>
      </c>
      <c r="AC41" s="7">
        <f t="shared" si="100"/>
        <v>0.56107784431137719</v>
      </c>
      <c r="AD41" s="7">
        <f t="shared" si="100"/>
        <v>0.58798842257597683</v>
      </c>
      <c r="AE41" s="7">
        <f t="shared" si="100"/>
        <v>0.59934115709285563</v>
      </c>
      <c r="AF41" s="7">
        <f t="shared" si="100"/>
        <v>0.61206896551724133</v>
      </c>
      <c r="AG41" s="7">
        <f t="shared" si="100"/>
        <v>0.61989375343469499</v>
      </c>
      <c r="AH41" s="7">
        <f t="shared" si="100"/>
        <v>0.62344827586206897</v>
      </c>
      <c r="AI41" s="7">
        <f t="shared" si="100"/>
        <v>0.64929033216913135</v>
      </c>
      <c r="AJ41" s="7">
        <f t="shared" si="100"/>
        <v>0.56928894490991322</v>
      </c>
      <c r="AK41" s="7">
        <f t="shared" si="100"/>
        <v>0.72733238184293847</v>
      </c>
      <c r="AL41" s="7">
        <f t="shared" si="100"/>
        <v>0.76505204380435587</v>
      </c>
      <c r="AM41" s="7">
        <f t="shared" si="100"/>
        <v>0.78</v>
      </c>
      <c r="AN41" s="7">
        <f t="shared" si="100"/>
        <v>0.78</v>
      </c>
      <c r="AO41" s="7">
        <f t="shared" si="100"/>
        <v>0.78</v>
      </c>
      <c r="AP41" s="7">
        <f t="shared" si="100"/>
        <v>0.78</v>
      </c>
      <c r="AS41" t="s">
        <v>167</v>
      </c>
      <c r="AT41" s="10">
        <v>0.01</v>
      </c>
    </row>
    <row r="42" spans="2:140" x14ac:dyDescent="0.2">
      <c r="B42" t="s">
        <v>24</v>
      </c>
      <c r="C42" s="7">
        <f t="shared" ref="C42:E42" si="101">C22/C24</f>
        <v>0</v>
      </c>
      <c r="D42" s="7">
        <f t="shared" si="101"/>
        <v>0</v>
      </c>
      <c r="E42" s="7">
        <f t="shared" si="101"/>
        <v>0</v>
      </c>
      <c r="F42" s="7">
        <f t="shared" ref="F42:K42" si="102">F22/F24</f>
        <v>0</v>
      </c>
      <c r="G42" s="7">
        <f t="shared" si="102"/>
        <v>0.36212683271506801</v>
      </c>
      <c r="H42" s="7">
        <f t="shared" si="102"/>
        <v>0.36360842169970803</v>
      </c>
      <c r="I42" s="7">
        <f t="shared" si="102"/>
        <v>0.41334647332113189</v>
      </c>
      <c r="J42" s="7">
        <f t="shared" si="102"/>
        <v>0.42653408347507521</v>
      </c>
      <c r="K42" s="7">
        <f t="shared" si="102"/>
        <v>0.45246138996138996</v>
      </c>
      <c r="L42" s="7">
        <f t="shared" ref="L42:Q42" si="103">L22/L24</f>
        <v>0.56772076372315039</v>
      </c>
      <c r="M42" s="7">
        <f t="shared" si="103"/>
        <v>0.64626538526386779</v>
      </c>
      <c r="N42" s="7">
        <f t="shared" si="103"/>
        <v>0.59824822343414308</v>
      </c>
      <c r="O42" s="7">
        <f t="shared" si="103"/>
        <v>0.59566184649610676</v>
      </c>
      <c r="P42" s="7">
        <f t="shared" si="103"/>
        <v>0.76427037832235134</v>
      </c>
      <c r="Q42" s="7">
        <f t="shared" si="103"/>
        <v>0.80099337748344368</v>
      </c>
      <c r="R42" s="7">
        <f t="shared" ref="R42:V42" si="104">R22/R24</f>
        <v>0.83133074351793301</v>
      </c>
      <c r="S42" s="7">
        <f>S22/S24</f>
        <v>0.86634157579480875</v>
      </c>
      <c r="T42" s="7">
        <f t="shared" si="104"/>
        <v>0.87456724367509986</v>
      </c>
      <c r="U42" s="7">
        <f t="shared" si="104"/>
        <v>0.87711646998460746</v>
      </c>
      <c r="V42" s="7">
        <f t="shared" si="104"/>
        <v>0.89946986347638369</v>
      </c>
      <c r="W42" s="7"/>
      <c r="X42" s="7"/>
      <c r="Y42" s="7"/>
      <c r="Z42" s="7"/>
      <c r="AA42" s="7"/>
      <c r="AS42" t="s">
        <v>165</v>
      </c>
      <c r="AT42" s="10">
        <v>0.09</v>
      </c>
    </row>
    <row r="43" spans="2:140" x14ac:dyDescent="0.2">
      <c r="AS43" t="s">
        <v>166</v>
      </c>
      <c r="AT43" s="2">
        <f>NPV(AT42,AM34:EJ34)+Main!K5-Main!K6</f>
        <v>5678198.9146928452</v>
      </c>
    </row>
    <row r="44" spans="2:140" x14ac:dyDescent="0.2">
      <c r="B44" t="s">
        <v>163</v>
      </c>
      <c r="G44" s="2">
        <f>+G45-G58</f>
        <v>5704</v>
      </c>
      <c r="H44" s="2">
        <f t="shared" ref="H44" si="105">+H45-H58</f>
        <v>7711</v>
      </c>
      <c r="J44" s="2"/>
      <c r="K44" s="2">
        <f t="shared" ref="K44:R44" si="106">+K45-K58</f>
        <v>9391</v>
      </c>
      <c r="L44" s="2">
        <f t="shared" si="106"/>
        <v>6088</v>
      </c>
      <c r="M44" s="2">
        <f t="shared" si="106"/>
        <v>2193</v>
      </c>
      <c r="N44" s="2">
        <f t="shared" si="106"/>
        <v>2343</v>
      </c>
      <c r="O44" s="2">
        <f t="shared" si="106"/>
        <v>4366</v>
      </c>
      <c r="P44" s="2">
        <f t="shared" si="106"/>
        <v>6318</v>
      </c>
      <c r="Q44" s="2">
        <f t="shared" si="106"/>
        <v>8575</v>
      </c>
      <c r="R44" s="2">
        <f t="shared" si="106"/>
        <v>16275</v>
      </c>
      <c r="S44" s="2">
        <f t="shared" ref="S44:V44" si="107">+S45-S58</f>
        <v>21728</v>
      </c>
      <c r="T44" s="2">
        <f t="shared" si="107"/>
        <v>26339</v>
      </c>
      <c r="U44" s="2">
        <f t="shared" si="107"/>
        <v>30025</v>
      </c>
      <c r="V44" s="2">
        <f t="shared" si="107"/>
        <v>0</v>
      </c>
      <c r="W44" s="2"/>
      <c r="X44" s="2"/>
      <c r="Y44" s="2"/>
      <c r="Z44" s="2"/>
      <c r="AA44" s="2"/>
      <c r="AS44" t="s">
        <v>13</v>
      </c>
      <c r="AT44" s="15">
        <f>AT43/Main!K3</f>
        <v>229.1999238997677</v>
      </c>
    </row>
    <row r="45" spans="2:140" s="2" customFormat="1" x14ac:dyDescent="0.2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K45" s="2">
        <f>+R45</f>
        <v>25984</v>
      </c>
    </row>
    <row r="46" spans="2:140" s="2" customFormat="1" x14ac:dyDescent="0.2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K46" s="2">
        <f t="shared" ref="AK46:AK53" si="108">+R46</f>
        <v>9999</v>
      </c>
    </row>
    <row r="47" spans="2:140" s="2" customFormat="1" x14ac:dyDescent="0.2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K47" s="2">
        <f t="shared" si="108"/>
        <v>5282</v>
      </c>
    </row>
    <row r="48" spans="2:140" s="2" customFormat="1" x14ac:dyDescent="0.2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K48" s="2">
        <f t="shared" si="108"/>
        <v>3080</v>
      </c>
    </row>
    <row r="49" spans="2:37" s="2" customFormat="1" x14ac:dyDescent="0.2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K49" s="2">
        <f t="shared" si="108"/>
        <v>3914</v>
      </c>
    </row>
    <row r="50" spans="2:37" s="2" customFormat="1" x14ac:dyDescent="0.2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K50" s="2">
        <f t="shared" si="108"/>
        <v>1346</v>
      </c>
    </row>
    <row r="51" spans="2:37" s="2" customFormat="1" x14ac:dyDescent="0.2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K51" s="2">
        <f t="shared" si="108"/>
        <v>5542</v>
      </c>
    </row>
    <row r="52" spans="2:37" s="2" customFormat="1" x14ac:dyDescent="0.2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K52" s="2">
        <f t="shared" si="108"/>
        <v>6081</v>
      </c>
    </row>
    <row r="53" spans="2:37" s="2" customFormat="1" x14ac:dyDescent="0.2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K53" s="2">
        <f t="shared" si="108"/>
        <v>4500</v>
      </c>
    </row>
    <row r="54" spans="2:37" s="2" customFormat="1" x14ac:dyDescent="0.2">
      <c r="B54" s="2" t="s">
        <v>37</v>
      </c>
      <c r="C54" s="5"/>
      <c r="D54" s="5"/>
      <c r="E54" s="5"/>
      <c r="F54" s="5"/>
      <c r="G54" s="2">
        <f t="shared" ref="G54:H54" si="109">SUM(G45:G53)</f>
        <v>30796</v>
      </c>
      <c r="H54" s="2">
        <f t="shared" si="109"/>
        <v>38650</v>
      </c>
      <c r="I54" s="5"/>
      <c r="J54" s="5"/>
      <c r="K54" s="2">
        <f t="shared" ref="K54:M54" si="110">SUM(K45:K53)</f>
        <v>45212</v>
      </c>
      <c r="L54" s="2">
        <f t="shared" si="110"/>
        <v>43476</v>
      </c>
      <c r="M54" s="2">
        <f t="shared" si="110"/>
        <v>40488</v>
      </c>
      <c r="N54" s="2">
        <f t="shared" ref="N54:O54" si="111">SUM(N45:N53)</f>
        <v>41182</v>
      </c>
      <c r="O54" s="2">
        <f t="shared" si="111"/>
        <v>44460</v>
      </c>
      <c r="P54" s="2">
        <f t="shared" ref="P54:U54" si="112">SUM(P45:P53)</f>
        <v>49555</v>
      </c>
      <c r="Q54" s="2">
        <f t="shared" si="112"/>
        <v>54148</v>
      </c>
      <c r="R54" s="2">
        <f t="shared" si="112"/>
        <v>65728</v>
      </c>
      <c r="S54" s="2">
        <f t="shared" si="112"/>
        <v>77072</v>
      </c>
      <c r="T54" s="2">
        <f t="shared" si="112"/>
        <v>85227</v>
      </c>
      <c r="U54" s="2">
        <f t="shared" si="112"/>
        <v>96013</v>
      </c>
      <c r="AK54" s="2">
        <f>SUM(AK45:AK53)</f>
        <v>65728</v>
      </c>
    </row>
    <row r="55" spans="2:37" s="2" customForma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37" s="2" customFormat="1" x14ac:dyDescent="0.2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K56" s="2">
        <f t="shared" ref="AK56:AK61" si="113">+R56</f>
        <v>2699</v>
      </c>
    </row>
    <row r="57" spans="2:37" s="2" customFormat="1" x14ac:dyDescent="0.2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K57" s="2">
        <f t="shared" si="113"/>
        <v>6682</v>
      </c>
    </row>
    <row r="58" spans="2:37" s="2" customFormat="1" x14ac:dyDescent="0.2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K58" s="2">
        <f t="shared" si="113"/>
        <v>9709</v>
      </c>
    </row>
    <row r="59" spans="2:37" s="2" customFormat="1" x14ac:dyDescent="0.2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K59" s="2">
        <f t="shared" si="113"/>
        <v>1119</v>
      </c>
    </row>
    <row r="60" spans="2:37" s="2" customFormat="1" x14ac:dyDescent="0.2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K60" s="2">
        <f t="shared" si="113"/>
        <v>2541</v>
      </c>
    </row>
    <row r="61" spans="2:37" s="2" customFormat="1" x14ac:dyDescent="0.2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K61" s="2">
        <f t="shared" si="113"/>
        <v>42978</v>
      </c>
    </row>
    <row r="62" spans="2:37" s="2" customFormat="1" x14ac:dyDescent="0.2">
      <c r="B62" s="2" t="s">
        <v>30</v>
      </c>
      <c r="C62" s="5"/>
      <c r="D62" s="5"/>
      <c r="E62" s="5"/>
      <c r="F62" s="5"/>
      <c r="G62" s="2">
        <f t="shared" ref="G62:H62" si="114">SUM(G56:G61)</f>
        <v>30796</v>
      </c>
      <c r="H62" s="2">
        <f t="shared" si="114"/>
        <v>38650</v>
      </c>
      <c r="I62" s="5"/>
      <c r="J62" s="5"/>
      <c r="K62" s="2">
        <f t="shared" ref="K62:M62" si="115">SUM(K56:K61)</f>
        <v>45212</v>
      </c>
      <c r="L62" s="2">
        <f t="shared" si="115"/>
        <v>43476</v>
      </c>
      <c r="M62" s="2">
        <f t="shared" si="115"/>
        <v>40488</v>
      </c>
      <c r="N62" s="2">
        <f t="shared" ref="N62:O62" si="116">SUM(N56:N61)</f>
        <v>41182</v>
      </c>
      <c r="O62" s="2">
        <f t="shared" si="116"/>
        <v>44460</v>
      </c>
      <c r="P62" s="2">
        <f t="shared" ref="P62:U62" si="117">SUM(P56:P61)</f>
        <v>49555</v>
      </c>
      <c r="Q62" s="2">
        <f t="shared" si="117"/>
        <v>54148</v>
      </c>
      <c r="R62" s="2">
        <f t="shared" si="117"/>
        <v>65728</v>
      </c>
      <c r="S62" s="2">
        <f t="shared" si="117"/>
        <v>77072</v>
      </c>
      <c r="T62" s="2">
        <f t="shared" si="117"/>
        <v>85227</v>
      </c>
      <c r="U62" s="2">
        <f t="shared" si="117"/>
        <v>96013</v>
      </c>
      <c r="AK62" s="2">
        <f>SUM(AK56:AK61)</f>
        <v>65728</v>
      </c>
    </row>
    <row r="63" spans="2:37" x14ac:dyDescent="0.2">
      <c r="O63" s="5"/>
      <c r="P63" s="2"/>
      <c r="Q63" s="2"/>
    </row>
    <row r="64" spans="2:37" x14ac:dyDescent="0.2">
      <c r="B64" s="2" t="s">
        <v>173</v>
      </c>
      <c r="G64" s="5">
        <f>G34</f>
        <v>1912</v>
      </c>
      <c r="H64" s="5">
        <f t="shared" ref="H64:N64" si="118">H34</f>
        <v>2374</v>
      </c>
      <c r="I64" s="5">
        <f t="shared" si="118"/>
        <v>2464</v>
      </c>
      <c r="J64" s="5">
        <f t="shared" si="118"/>
        <v>3003</v>
      </c>
      <c r="K64" s="5">
        <f t="shared" si="118"/>
        <v>2971</v>
      </c>
      <c r="L64" s="5">
        <f t="shared" si="118"/>
        <v>656</v>
      </c>
      <c r="M64" s="5">
        <f t="shared" si="118"/>
        <v>680</v>
      </c>
      <c r="N64" s="5">
        <f t="shared" si="118"/>
        <v>1227</v>
      </c>
      <c r="O64" s="5">
        <f t="shared" ref="O64:U64" si="119">O34</f>
        <v>2043</v>
      </c>
      <c r="P64" s="5">
        <f t="shared" si="119"/>
        <v>6188</v>
      </c>
      <c r="Q64" s="5">
        <f t="shared" si="119"/>
        <v>9243</v>
      </c>
      <c r="R64" s="5">
        <f t="shared" si="119"/>
        <v>12320</v>
      </c>
      <c r="S64" s="5">
        <f t="shared" si="119"/>
        <v>14881</v>
      </c>
      <c r="T64" s="5">
        <f t="shared" si="119"/>
        <v>16599</v>
      </c>
      <c r="U64" s="5">
        <f t="shared" si="119"/>
        <v>19309</v>
      </c>
      <c r="W64" s="5"/>
      <c r="X64" s="5"/>
      <c r="Y64" s="5"/>
      <c r="Z64" s="5"/>
      <c r="AK64" s="2">
        <f>SUM(O64:R64)</f>
        <v>29794</v>
      </c>
    </row>
    <row r="65" spans="2:37" x14ac:dyDescent="0.2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W65" s="5"/>
      <c r="X65" s="5"/>
      <c r="Y65" s="5"/>
      <c r="Z65" s="5"/>
      <c r="AK65" s="2"/>
    </row>
    <row r="66" spans="2:37" x14ac:dyDescent="0.2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W66" s="5"/>
      <c r="X66" s="5"/>
      <c r="Y66" s="5"/>
      <c r="Z66" s="5"/>
      <c r="AK66" s="2"/>
    </row>
    <row r="67" spans="2:37" x14ac:dyDescent="0.2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W67" s="2"/>
      <c r="X67" s="2"/>
      <c r="Y67" s="2"/>
      <c r="Z67" s="2"/>
      <c r="AK67" s="2">
        <f t="shared" ref="AK67:AK72" si="120">SUM(O67:R67)</f>
        <v>3549</v>
      </c>
    </row>
    <row r="68" spans="2:37" x14ac:dyDescent="0.2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K68" s="2">
        <f t="shared" si="120"/>
        <v>1508</v>
      </c>
    </row>
    <row r="69" spans="2:37" x14ac:dyDescent="0.2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K69" s="2">
        <f t="shared" si="120"/>
        <v>-238</v>
      </c>
    </row>
    <row r="70" spans="2:37" x14ac:dyDescent="0.2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W70" s="2"/>
      <c r="X70" s="2"/>
      <c r="Y70" s="2"/>
      <c r="Z70" s="2"/>
      <c r="AK70" s="2">
        <f t="shared" si="120"/>
        <v>-2489</v>
      </c>
    </row>
    <row r="71" spans="2:37" x14ac:dyDescent="0.2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K71" s="2">
        <f t="shared" si="120"/>
        <v>-278</v>
      </c>
    </row>
    <row r="72" spans="2:37" x14ac:dyDescent="0.2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X72" s="2"/>
      <c r="Y72" s="2"/>
      <c r="Z72" s="2"/>
      <c r="AK72" s="2">
        <f t="shared" si="120"/>
        <v>-3722</v>
      </c>
    </row>
    <row r="73" spans="2:37" x14ac:dyDescent="0.2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1">SUM(O64:O72)</f>
        <v>2911</v>
      </c>
      <c r="P73" s="5">
        <f t="shared" si="121"/>
        <v>6347</v>
      </c>
      <c r="Q73" s="5">
        <f t="shared" si="121"/>
        <v>7332</v>
      </c>
      <c r="R73" s="5">
        <f t="shared" si="121"/>
        <v>11534</v>
      </c>
      <c r="S73" s="5">
        <f t="shared" si="121"/>
        <v>15345</v>
      </c>
      <c r="T73" s="5">
        <f t="shared" si="121"/>
        <v>14488</v>
      </c>
      <c r="U73" s="5">
        <f t="shared" si="121"/>
        <v>17627</v>
      </c>
      <c r="W73" s="5"/>
      <c r="X73" s="5"/>
      <c r="Y73" s="5"/>
      <c r="Z73" s="5"/>
      <c r="AK73" s="2">
        <f>SUM(AK64:AK72)</f>
        <v>28124</v>
      </c>
    </row>
    <row r="74" spans="2:37" x14ac:dyDescent="0.2">
      <c r="K74" s="5"/>
      <c r="O74" s="5"/>
      <c r="P74" s="2"/>
      <c r="Q74" s="2"/>
    </row>
    <row r="75" spans="2:37" x14ac:dyDescent="0.2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W75" s="2"/>
      <c r="X75" s="2"/>
      <c r="Y75" s="2"/>
      <c r="Z75" s="2"/>
      <c r="AK75" s="2">
        <f t="shared" ref="AK75:AK77" si="122">SUM(O75:R75)</f>
        <v>-9414</v>
      </c>
    </row>
    <row r="76" spans="2:37" x14ac:dyDescent="0.2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W76" s="2"/>
      <c r="X76" s="2"/>
      <c r="Y76" s="2"/>
      <c r="Z76" s="2"/>
      <c r="AK76" s="2">
        <f t="shared" si="122"/>
        <v>-1069</v>
      </c>
    </row>
    <row r="77" spans="2:37" x14ac:dyDescent="0.2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W77" s="2"/>
      <c r="X77" s="2"/>
      <c r="Y77" s="2"/>
      <c r="Z77" s="2"/>
      <c r="AK77" s="2">
        <f t="shared" si="122"/>
        <v>-83</v>
      </c>
    </row>
    <row r="78" spans="2:37" x14ac:dyDescent="0.2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3">SUM(K75:K77)</f>
        <v>2612</v>
      </c>
      <c r="L78" s="5">
        <f t="shared" si="123"/>
        <v>1618</v>
      </c>
      <c r="M78" s="5">
        <f t="shared" si="123"/>
        <v>3148</v>
      </c>
      <c r="N78" s="5">
        <f t="shared" si="123"/>
        <v>-3</v>
      </c>
      <c r="O78" s="5">
        <f t="shared" si="123"/>
        <v>-841</v>
      </c>
      <c r="P78" s="5">
        <f t="shared" si="123"/>
        <v>-446</v>
      </c>
      <c r="Q78" s="5">
        <f t="shared" si="123"/>
        <v>-3170</v>
      </c>
      <c r="R78" s="5">
        <f t="shared" si="123"/>
        <v>-6109</v>
      </c>
      <c r="S78" s="5">
        <f t="shared" si="123"/>
        <v>-5693</v>
      </c>
      <c r="T78" s="5">
        <f t="shared" si="123"/>
        <v>-3184</v>
      </c>
      <c r="U78" s="5">
        <f t="shared" si="123"/>
        <v>-4346</v>
      </c>
      <c r="W78" s="5"/>
      <c r="X78" s="5"/>
      <c r="Y78" s="5"/>
      <c r="Z78" s="5"/>
      <c r="AK78" s="2">
        <f>SUM(AK75:AK77)</f>
        <v>-10566</v>
      </c>
    </row>
    <row r="79" spans="2:37" x14ac:dyDescent="0.2">
      <c r="K79" s="5"/>
    </row>
    <row r="80" spans="2:37" s="2" customFormat="1" x14ac:dyDescent="0.2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K80" s="2">
        <f t="shared" ref="AK80:AK85" si="124">SUM(O80:R80)</f>
        <v>403</v>
      </c>
    </row>
    <row r="81" spans="2:47" s="2" customFormat="1" x14ac:dyDescent="0.2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K81" s="2">
        <f t="shared" si="124"/>
        <v>-2783</v>
      </c>
    </row>
    <row r="82" spans="2:47" s="2" customFormat="1" x14ac:dyDescent="0.2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K82" s="2">
        <f t="shared" si="124"/>
        <v>-395</v>
      </c>
    </row>
    <row r="83" spans="2:47" s="2" customFormat="1" x14ac:dyDescent="0.2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K83" s="2">
        <f t="shared" si="124"/>
        <v>-9533</v>
      </c>
    </row>
    <row r="84" spans="2:47" x14ac:dyDescent="0.2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X84" s="2"/>
      <c r="Y84" s="2"/>
      <c r="Z84" s="2"/>
      <c r="AK84" s="2">
        <f t="shared" si="124"/>
        <v>-1250</v>
      </c>
    </row>
    <row r="85" spans="2:47" x14ac:dyDescent="0.2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K85" s="2">
        <f t="shared" si="124"/>
        <v>-74</v>
      </c>
    </row>
    <row r="86" spans="2:47" x14ac:dyDescent="0.2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5">SUM(K80:K85)</f>
        <v>-2446</v>
      </c>
      <c r="L86" s="5">
        <f t="shared" si="125"/>
        <v>-3762</v>
      </c>
      <c r="M86" s="5">
        <f t="shared" si="125"/>
        <v>-3753</v>
      </c>
      <c r="N86" s="5">
        <f t="shared" si="125"/>
        <v>-1656</v>
      </c>
      <c r="O86" s="5">
        <f t="shared" si="125"/>
        <v>-380</v>
      </c>
      <c r="P86" s="5">
        <f t="shared" si="125"/>
        <v>-5099</v>
      </c>
      <c r="Q86" s="5">
        <f t="shared" si="125"/>
        <v>-4524</v>
      </c>
      <c r="R86" s="5">
        <f t="shared" si="125"/>
        <v>-3629</v>
      </c>
      <c r="S86" s="5">
        <f t="shared" si="125"/>
        <v>-9345</v>
      </c>
      <c r="T86" s="5">
        <f t="shared" si="125"/>
        <v>-10320</v>
      </c>
      <c r="U86" s="5">
        <f t="shared" si="125"/>
        <v>-12745</v>
      </c>
      <c r="W86" s="5"/>
      <c r="X86" s="5"/>
      <c r="Y86" s="5"/>
      <c r="Z86" s="5"/>
      <c r="AK86" s="2">
        <f>SUM(AK80:AK85)</f>
        <v>-13632</v>
      </c>
    </row>
    <row r="87" spans="2:47" x14ac:dyDescent="0.2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6">K86+K78+K73</f>
        <v>1897</v>
      </c>
      <c r="L87" s="5">
        <f t="shared" si="126"/>
        <v>-874</v>
      </c>
      <c r="M87" s="5">
        <f t="shared" si="126"/>
        <v>-213</v>
      </c>
      <c r="N87" s="5">
        <f t="shared" si="126"/>
        <v>589</v>
      </c>
      <c r="O87" s="5">
        <f t="shared" si="126"/>
        <v>1690</v>
      </c>
      <c r="P87" s="5">
        <f t="shared" si="126"/>
        <v>802</v>
      </c>
      <c r="Q87" s="5">
        <f t="shared" si="126"/>
        <v>-362</v>
      </c>
      <c r="R87" s="5">
        <f t="shared" si="126"/>
        <v>1796</v>
      </c>
      <c r="S87" s="5">
        <f t="shared" si="126"/>
        <v>307</v>
      </c>
      <c r="T87" s="5">
        <f t="shared" si="126"/>
        <v>984</v>
      </c>
      <c r="U87" s="5">
        <f t="shared" si="126"/>
        <v>536</v>
      </c>
      <c r="W87" s="5"/>
      <c r="X87" s="5"/>
      <c r="Y87" s="5"/>
      <c r="Z87" s="5"/>
      <c r="AK87" s="5">
        <f>AK86+AK78+AK73</f>
        <v>3926</v>
      </c>
    </row>
    <row r="89" spans="2:47" x14ac:dyDescent="0.2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27">(K46/K24)*90</f>
        <v>59.051640926640928</v>
      </c>
      <c r="L89" s="5">
        <f t="shared" si="127"/>
        <v>71.379773269689736</v>
      </c>
      <c r="M89" s="5">
        <f t="shared" si="127"/>
        <v>74.476479514415786</v>
      </c>
      <c r="N89" s="5">
        <f t="shared" si="127"/>
        <v>56.921170054536439</v>
      </c>
      <c r="O89" s="5">
        <f t="shared" si="127"/>
        <v>51.056729699666299</v>
      </c>
      <c r="P89" s="5">
        <f t="shared" si="127"/>
        <v>47.082253646257499</v>
      </c>
      <c r="Q89" s="5">
        <f t="shared" si="127"/>
        <v>41.269867549668874</v>
      </c>
      <c r="R89" s="5">
        <f t="shared" si="127"/>
        <v>40.650013551359656</v>
      </c>
      <c r="S89" s="5">
        <f t="shared" si="127"/>
        <v>42.729611426816156</v>
      </c>
      <c r="T89" s="5">
        <f t="shared" si="127"/>
        <v>42.339547270306255</v>
      </c>
      <c r="U89" s="5">
        <f t="shared" si="127"/>
        <v>45.389943560800411</v>
      </c>
      <c r="W89" s="5"/>
      <c r="X89" s="5"/>
      <c r="Y89" s="5"/>
      <c r="Z89" s="5"/>
    </row>
    <row r="91" spans="2:47" x14ac:dyDescent="0.2">
      <c r="B91" t="s">
        <v>147</v>
      </c>
      <c r="S91">
        <v>5.65</v>
      </c>
      <c r="T91">
        <v>6.03</v>
      </c>
      <c r="U91">
        <v>6.58</v>
      </c>
      <c r="V91">
        <v>7.19</v>
      </c>
      <c r="AL91">
        <v>25.36</v>
      </c>
      <c r="AM91">
        <v>31.51</v>
      </c>
      <c r="AN91">
        <v>34.94</v>
      </c>
      <c r="AO91">
        <v>37.049999999999997</v>
      </c>
      <c r="AP91">
        <v>36.58</v>
      </c>
      <c r="AQ91">
        <v>44.15</v>
      </c>
      <c r="AR91">
        <v>49.91</v>
      </c>
      <c r="AS91">
        <v>81.459999999999994</v>
      </c>
      <c r="AT91">
        <v>92.67</v>
      </c>
      <c r="AU91">
        <v>105.45</v>
      </c>
    </row>
    <row r="92" spans="2:47" x14ac:dyDescent="0.2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</row>
    <row r="94" spans="2:47" x14ac:dyDescent="0.2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L94" s="2">
        <f>SUM(S94:V94)</f>
        <v>230</v>
      </c>
    </row>
    <row r="95" spans="2:47" x14ac:dyDescent="0.2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L95" s="2">
        <f t="shared" ref="AL95:AL113" si="128">SUM(S95:V95)</f>
        <v>100</v>
      </c>
    </row>
    <row r="96" spans="2:47" x14ac:dyDescent="0.2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L96" s="2">
        <f t="shared" si="128"/>
        <v>200</v>
      </c>
    </row>
    <row r="97" spans="2:38" x14ac:dyDescent="0.2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L97" s="2">
        <f t="shared" si="128"/>
        <v>200</v>
      </c>
    </row>
    <row r="98" spans="2:38" x14ac:dyDescent="0.2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L98" s="2">
        <f t="shared" si="128"/>
        <v>100</v>
      </c>
    </row>
    <row r="99" spans="2:38" x14ac:dyDescent="0.2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L99" s="2">
        <f t="shared" si="128"/>
        <v>400</v>
      </c>
    </row>
    <row r="100" spans="2:38" x14ac:dyDescent="0.2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L100" s="2">
        <f t="shared" si="128"/>
        <v>0</v>
      </c>
    </row>
    <row r="101" spans="2:38" x14ac:dyDescent="0.2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L101" s="2">
        <f t="shared" si="128"/>
        <v>400</v>
      </c>
    </row>
    <row r="102" spans="2:38" x14ac:dyDescent="0.2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L102" s="2">
        <f t="shared" si="128"/>
        <v>100</v>
      </c>
    </row>
    <row r="103" spans="2:38" x14ac:dyDescent="0.2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L103" s="2">
        <f t="shared" si="128"/>
        <v>100</v>
      </c>
    </row>
    <row r="104" spans="2:38" x14ac:dyDescent="0.2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L104" s="2">
        <f t="shared" si="128"/>
        <v>210</v>
      </c>
    </row>
    <row r="105" spans="2:38" x14ac:dyDescent="0.2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L105" s="2">
        <f t="shared" si="128"/>
        <v>90</v>
      </c>
    </row>
    <row r="106" spans="2:38" x14ac:dyDescent="0.2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L106" s="2">
        <f t="shared" si="128"/>
        <v>0</v>
      </c>
    </row>
    <row r="107" spans="2:38" x14ac:dyDescent="0.2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L107" s="2">
        <f t="shared" si="128"/>
        <v>95</v>
      </c>
    </row>
    <row r="108" spans="2:38" x14ac:dyDescent="0.2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L108" s="2">
        <f t="shared" si="128"/>
        <v>85</v>
      </c>
    </row>
    <row r="109" spans="2:38" x14ac:dyDescent="0.2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L109" s="2">
        <f t="shared" si="128"/>
        <v>0</v>
      </c>
    </row>
    <row r="110" spans="2:38" x14ac:dyDescent="0.2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L110" s="2">
        <f t="shared" si="128"/>
        <v>190</v>
      </c>
    </row>
    <row r="111" spans="2:38" x14ac:dyDescent="0.2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L111" s="2">
        <f t="shared" si="128"/>
        <v>160</v>
      </c>
    </row>
    <row r="112" spans="2:38" x14ac:dyDescent="0.2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L112" s="2">
        <f t="shared" si="128"/>
        <v>35</v>
      </c>
    </row>
    <row r="113" spans="2:38" x14ac:dyDescent="0.2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L113" s="2">
        <f t="shared" si="128"/>
        <v>35</v>
      </c>
    </row>
    <row r="114" spans="2:38" s="11" customFormat="1" x14ac:dyDescent="0.2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29">SUM(R94:R113)</f>
        <v>460</v>
      </c>
      <c r="S114" s="9">
        <f t="shared" si="129"/>
        <v>570</v>
      </c>
      <c r="T114" s="9">
        <f t="shared" si="129"/>
        <v>690</v>
      </c>
      <c r="U114" s="9">
        <f t="shared" si="129"/>
        <v>735</v>
      </c>
      <c r="V114" s="9">
        <f t="shared" si="129"/>
        <v>735</v>
      </c>
      <c r="W114" s="9"/>
      <c r="X114" s="9"/>
      <c r="Y114" s="9"/>
      <c r="Z114" s="9"/>
      <c r="AA114" s="9"/>
      <c r="AL114" s="8">
        <f>SUM(AL94:AL113)</f>
        <v>2730</v>
      </c>
    </row>
    <row r="115" spans="2:38" s="11" customFormat="1" x14ac:dyDescent="0.2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</row>
    <row r="116" spans="2:38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38" s="11" customFormat="1" x14ac:dyDescent="0.2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</row>
    <row r="118" spans="2:38" x14ac:dyDescent="0.2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149</v>
      </c>
      <c r="F4" t="s">
        <v>154</v>
      </c>
    </row>
    <row r="5" spans="1:11" x14ac:dyDescent="0.2">
      <c r="B5" t="s">
        <v>150</v>
      </c>
      <c r="C5">
        <v>24690</v>
      </c>
      <c r="F5" t="s">
        <v>150</v>
      </c>
      <c r="G5">
        <v>26820</v>
      </c>
    </row>
    <row r="6" spans="1:11" x14ac:dyDescent="0.2">
      <c r="B6" t="s">
        <v>151</v>
      </c>
      <c r="C6">
        <v>23520</v>
      </c>
    </row>
    <row r="7" spans="1:11" x14ac:dyDescent="0.2">
      <c r="B7" t="s">
        <v>152</v>
      </c>
      <c r="C7">
        <v>24480</v>
      </c>
    </row>
    <row r="10" spans="1:11" x14ac:dyDescent="0.2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155</v>
      </c>
      <c r="C20" s="15">
        <v>954</v>
      </c>
    </row>
    <row r="21" spans="2:11" x14ac:dyDescent="0.2">
      <c r="B21" t="s">
        <v>156</v>
      </c>
      <c r="C21" s="15">
        <v>39</v>
      </c>
    </row>
    <row r="22" spans="2:11" x14ac:dyDescent="0.2">
      <c r="B22" t="s">
        <v>157</v>
      </c>
      <c r="C22" s="15">
        <v>40</v>
      </c>
    </row>
    <row r="23" spans="2:11" x14ac:dyDescent="0.2">
      <c r="B23" t="s">
        <v>158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2025-01-28T01:19:32Z</dcterms:modified>
</cp:coreProperties>
</file>