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BB3B50DB-0A71-4894-B84A-351264157695}" xr6:coauthVersionLast="47" xr6:coauthVersionMax="47" xr10:uidLastSave="{00000000-0000-0000-0000-000000000000}"/>
  <bookViews>
    <workbookView xWindow="14235" yWindow="90" windowWidth="26190" windowHeight="2080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2" l="1"/>
  <c r="W7" i="2"/>
  <c r="V7" i="2"/>
  <c r="V6" i="2"/>
  <c r="P22" i="2"/>
  <c r="P18" i="2"/>
  <c r="P17" i="2"/>
  <c r="P14" i="2"/>
  <c r="P15" i="2" s="1"/>
  <c r="P13" i="2"/>
  <c r="P12" i="2"/>
  <c r="P8" i="2"/>
  <c r="W6" i="2"/>
  <c r="S27" i="2"/>
  <c r="X6" i="2" l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S26" i="2" l="1"/>
  <c r="S28" i="2" s="1"/>
  <c r="O22" i="2"/>
  <c r="O18" i="2"/>
  <c r="O17" i="2"/>
  <c r="O15" i="2"/>
  <c r="O14" i="2"/>
  <c r="O13" i="2"/>
  <c r="O12" i="2"/>
  <c r="O8" i="2"/>
  <c r="N18" i="2"/>
  <c r="N17" i="2"/>
  <c r="N15" i="2"/>
  <c r="N14" i="2"/>
  <c r="N12" i="2"/>
  <c r="N13" i="2" s="1"/>
  <c r="N8" i="2"/>
  <c r="M18" i="2"/>
  <c r="M17" i="2"/>
  <c r="M15" i="2"/>
  <c r="M14" i="2"/>
  <c r="L13" i="2"/>
  <c r="M12" i="2"/>
  <c r="M13" i="2" s="1"/>
  <c r="M8" i="2"/>
  <c r="M22" i="2" s="1"/>
  <c r="O21" i="2"/>
  <c r="K53" i="2"/>
  <c r="K54" i="2" s="1"/>
  <c r="K36" i="2"/>
  <c r="K37" i="2"/>
  <c r="K24" i="2"/>
  <c r="K26" i="2"/>
  <c r="K30" i="2"/>
  <c r="N21" i="2"/>
  <c r="M21" i="2"/>
  <c r="N22" i="2"/>
  <c r="U2" i="2"/>
  <c r="V2" i="2" s="1"/>
  <c r="W2" i="2" s="1"/>
  <c r="X2" i="2" s="1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S29" i="2" l="1"/>
  <c r="S30" i="2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K18" i="2" l="1"/>
  <c r="K43" i="2"/>
  <c r="O4" i="1"/>
  <c r="O7" i="1" s="1"/>
  <c r="L36" i="2"/>
  <c r="L37" i="2"/>
  <c r="L24" i="2"/>
  <c r="L26" i="2"/>
  <c r="L30" i="2"/>
  <c r="H14" i="2"/>
  <c r="L14" i="2"/>
  <c r="H12" i="2"/>
  <c r="L12" i="2"/>
  <c r="L8" i="2"/>
  <c r="L22" i="2" s="1"/>
  <c r="H8" i="2"/>
  <c r="H22" i="2" s="1"/>
  <c r="L15" i="2" l="1"/>
  <c r="L17" i="2" s="1"/>
  <c r="L18" i="2" s="1"/>
  <c r="L32" i="2"/>
  <c r="L41" i="2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V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V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<sst xmlns="http://schemas.openxmlformats.org/spreadsheetml/2006/main" count="76" uniqueCount="68">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</sst>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V6" dT="2022-09-02T14:59:40.61" personId="{6EBEE36F-B86D-4667-B671-D0667117F4FF}" id="{95169845-1F7F-4051-990A-FE3D69449576}">
    <text>Q2: 1610-1630m</text>
  </threadedComment>
  <threadedComment ref="V6" dT="2022-09-02T15:01:04.51" personId="{6EBEE36F-B86D-4667-B671-D0667117F4FF}" id="{618BFB8A-809A-468A-BF3E-6286A5CBAEB3}" parentId="{95169845-1F7F-4051-990A-FE3D69449576}">
    <text>Q1: 1600-1620m</text>
  </threadedComment>
  <threadedComment ref="V7" dT="2022-09-02T14:59:40.61" personId="{6EBEE36F-B86D-4667-B671-D0667117F4FF}" id="{939E2C75-C2A6-4046-AF27-AFF4D420F9BB}">
    <text>Q2: 1610-1630m</text>
  </threadedComment>
  <threadedComment ref="V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workbookViewId="0">
      <selection activeCell="P6" sqref="P6"/>
    </sheetView>
  </sheetViews>
  <sheetFormatPr defaultRowHeight="12.75" x14ac:dyDescent="0.2"/>
  <sheetData>
    <row r="2" spans="14:16" x14ac:dyDescent="0.2">
      <c r="N2" t="s">
        <v>0</v>
      </c>
      <c r="O2" s="1">
        <v>109.87</v>
      </c>
    </row>
    <row r="3" spans="14:16" x14ac:dyDescent="0.2">
      <c r="N3" t="s">
        <v>1</v>
      </c>
      <c r="O3" s="5">
        <v>296.27</v>
      </c>
      <c r="P3" s="2"/>
    </row>
    <row r="4" spans="14:16" x14ac:dyDescent="0.2">
      <c r="N4" t="s">
        <v>2</v>
      </c>
      <c r="O4" s="5">
        <f>+O2*O3</f>
        <v>32551.1849</v>
      </c>
    </row>
    <row r="5" spans="14:16" x14ac:dyDescent="0.2">
      <c r="N5" t="s">
        <v>3</v>
      </c>
      <c r="O5" s="5">
        <v>2002</v>
      </c>
      <c r="P5" s="2"/>
    </row>
    <row r="6" spans="14:16" x14ac:dyDescent="0.2">
      <c r="N6" t="s">
        <v>4</v>
      </c>
      <c r="O6" s="5">
        <v>846.33</v>
      </c>
      <c r="P6" s="2"/>
    </row>
    <row r="7" spans="14:16" x14ac:dyDescent="0.2">
      <c r="N7" t="s">
        <v>5</v>
      </c>
      <c r="O7" s="5">
        <f>+O4-O5+O6</f>
        <v>31395.514900000002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CZ54"/>
  <sheetViews>
    <sheetView tabSelected="1"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R16" sqref="R16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2.7109375" bestFit="1" customWidth="1"/>
    <col min="19" max="19" width="11.28515625" bestFit="1" customWidth="1"/>
  </cols>
  <sheetData>
    <row r="1" spans="1:104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S1" t="s">
        <v>67</v>
      </c>
    </row>
    <row r="2" spans="1:10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/>
      <c r="R2" s="2"/>
      <c r="S2" s="2">
        <v>2019</v>
      </c>
      <c r="T2">
        <v>2020</v>
      </c>
      <c r="U2">
        <f>+T2+1</f>
        <v>2021</v>
      </c>
      <c r="V2">
        <f t="shared" ref="V2:X2" si="0">+U2+1</f>
        <v>2022</v>
      </c>
      <c r="W2">
        <f t="shared" si="0"/>
        <v>2023</v>
      </c>
      <c r="X2">
        <f t="shared" si="0"/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</row>
    <row r="3" spans="1:104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6" spans="1:104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S6" s="3">
        <v>362.78</v>
      </c>
      <c r="T6" s="3">
        <v>603.46600000000001</v>
      </c>
      <c r="U6" s="3">
        <v>1028.7840000000001</v>
      </c>
      <c r="V6" s="3">
        <f>SUM($K$6:$N$6)</f>
        <v>1675.1</v>
      </c>
      <c r="W6" s="3">
        <f t="shared" ref="W6:AD6" si="1">V6*(1+$S$23)</f>
        <v>2177.63</v>
      </c>
      <c r="X6" s="3">
        <f t="shared" si="1"/>
        <v>2830.9190000000003</v>
      </c>
      <c r="Y6" s="3">
        <f t="shared" si="1"/>
        <v>3680.1947000000005</v>
      </c>
      <c r="Z6" s="3">
        <f t="shared" si="1"/>
        <v>4784.2531100000006</v>
      </c>
      <c r="AA6" s="3">
        <f t="shared" si="1"/>
        <v>6219.5290430000014</v>
      </c>
      <c r="AB6" s="3">
        <f t="shared" si="1"/>
        <v>8085.387755900002</v>
      </c>
      <c r="AC6" s="3">
        <f t="shared" si="1"/>
        <v>10511.004082670002</v>
      </c>
      <c r="AD6" s="3">
        <f t="shared" si="1"/>
        <v>13664.305307471004</v>
      </c>
      <c r="AE6" s="3">
        <f>AD6*(1+S24)</f>
        <v>13800.948360545714</v>
      </c>
      <c r="AF6" s="3">
        <f t="shared" ref="AF6:CQ6" si="2">AE6*(1+T24)</f>
        <v>13800.948360545714</v>
      </c>
      <c r="AG6" s="3">
        <f t="shared" si="2"/>
        <v>13800.948360545714</v>
      </c>
      <c r="AH6" s="3">
        <f t="shared" si="2"/>
        <v>13800.948360545714</v>
      </c>
      <c r="AI6" s="3">
        <f t="shared" si="2"/>
        <v>13800.948360545714</v>
      </c>
      <c r="AJ6" s="3">
        <f t="shared" si="2"/>
        <v>13800.948360545714</v>
      </c>
      <c r="AK6" s="3">
        <f t="shared" si="2"/>
        <v>13800.948360545714</v>
      </c>
      <c r="AL6" s="3">
        <f t="shared" si="2"/>
        <v>13800.948360545714</v>
      </c>
      <c r="AM6" s="3">
        <f t="shared" si="2"/>
        <v>13800.948360545714</v>
      </c>
      <c r="AN6" s="3">
        <f t="shared" si="2"/>
        <v>13800.948360545714</v>
      </c>
      <c r="AO6" s="3">
        <f t="shared" si="2"/>
        <v>13800.948360545714</v>
      </c>
      <c r="AP6" s="3">
        <f t="shared" si="2"/>
        <v>13800.948360545714</v>
      </c>
      <c r="AQ6" s="3">
        <f t="shared" si="2"/>
        <v>13800.948360545714</v>
      </c>
      <c r="AR6" s="3">
        <f t="shared" si="2"/>
        <v>13800.948360545714</v>
      </c>
      <c r="AS6" s="3">
        <f t="shared" si="2"/>
        <v>13800.948360545714</v>
      </c>
      <c r="AT6" s="3">
        <f t="shared" si="2"/>
        <v>13800.948360545714</v>
      </c>
      <c r="AU6" s="3">
        <f t="shared" si="2"/>
        <v>13800.948360545714</v>
      </c>
      <c r="AV6" s="3">
        <f t="shared" si="2"/>
        <v>13800.948360545714</v>
      </c>
      <c r="AW6" s="3">
        <f t="shared" si="2"/>
        <v>13800.948360545714</v>
      </c>
      <c r="AX6" s="3">
        <f t="shared" si="2"/>
        <v>13800.948360545714</v>
      </c>
      <c r="AY6" s="3">
        <f t="shared" si="2"/>
        <v>13800.948360545714</v>
      </c>
      <c r="AZ6" s="3">
        <f t="shared" si="2"/>
        <v>13800.948360545714</v>
      </c>
      <c r="BA6" s="3">
        <f t="shared" si="2"/>
        <v>13800.948360545714</v>
      </c>
      <c r="BB6" s="3">
        <f t="shared" si="2"/>
        <v>13800.948360545714</v>
      </c>
      <c r="BC6" s="3">
        <f t="shared" si="2"/>
        <v>13800.948360545714</v>
      </c>
      <c r="BD6" s="3">
        <f t="shared" si="2"/>
        <v>13800.948360545714</v>
      </c>
      <c r="BE6" s="3">
        <f t="shared" si="2"/>
        <v>13800.948360545714</v>
      </c>
      <c r="BF6" s="3">
        <f t="shared" si="2"/>
        <v>13800.948360545714</v>
      </c>
      <c r="BG6" s="3">
        <f t="shared" si="2"/>
        <v>13800.948360545714</v>
      </c>
      <c r="BH6" s="3">
        <f t="shared" si="2"/>
        <v>13800.948360545714</v>
      </c>
      <c r="BI6" s="3">
        <f t="shared" si="2"/>
        <v>13800.948360545714</v>
      </c>
      <c r="BJ6" s="3">
        <f t="shared" si="2"/>
        <v>13800.948360545714</v>
      </c>
      <c r="BK6" s="3">
        <f t="shared" si="2"/>
        <v>13800.948360545714</v>
      </c>
      <c r="BL6" s="3">
        <f t="shared" si="2"/>
        <v>13800.948360545714</v>
      </c>
      <c r="BM6" s="3">
        <f t="shared" si="2"/>
        <v>13800.948360545714</v>
      </c>
      <c r="BN6" s="3">
        <f t="shared" si="2"/>
        <v>13800.948360545714</v>
      </c>
      <c r="BO6" s="3">
        <f t="shared" si="2"/>
        <v>13800.948360545714</v>
      </c>
      <c r="BP6" s="3">
        <f t="shared" si="2"/>
        <v>13800.948360545714</v>
      </c>
      <c r="BQ6" s="3">
        <f t="shared" si="2"/>
        <v>13800.948360545714</v>
      </c>
      <c r="BR6" s="3">
        <f t="shared" si="2"/>
        <v>13800.948360545714</v>
      </c>
      <c r="BS6" s="3">
        <f t="shared" si="2"/>
        <v>13800.948360545714</v>
      </c>
      <c r="BT6" s="3">
        <f t="shared" si="2"/>
        <v>13800.948360545714</v>
      </c>
      <c r="BU6" s="3">
        <f t="shared" si="2"/>
        <v>13800.948360545714</v>
      </c>
      <c r="BV6" s="3">
        <f t="shared" si="2"/>
        <v>13800.948360545714</v>
      </c>
      <c r="BW6" s="3">
        <f t="shared" si="2"/>
        <v>13800.948360545714</v>
      </c>
      <c r="BX6" s="3">
        <f t="shared" si="2"/>
        <v>13800.948360545714</v>
      </c>
      <c r="BY6" s="3">
        <f t="shared" si="2"/>
        <v>13800.948360545714</v>
      </c>
      <c r="BZ6" s="3">
        <f t="shared" si="2"/>
        <v>13800.948360545714</v>
      </c>
      <c r="CA6" s="3">
        <f t="shared" si="2"/>
        <v>13800.948360545714</v>
      </c>
      <c r="CB6" s="3">
        <f t="shared" si="2"/>
        <v>13800.948360545714</v>
      </c>
      <c r="CC6" s="3">
        <f t="shared" si="2"/>
        <v>13800.948360545714</v>
      </c>
      <c r="CD6" s="3">
        <f t="shared" si="2"/>
        <v>13800.948360545714</v>
      </c>
      <c r="CE6" s="3">
        <f t="shared" si="2"/>
        <v>13800.948360545714</v>
      </c>
      <c r="CF6" s="3">
        <f t="shared" si="2"/>
        <v>13800.948360545714</v>
      </c>
      <c r="CG6" s="3">
        <f t="shared" si="2"/>
        <v>13800.948360545714</v>
      </c>
      <c r="CH6" s="3">
        <f t="shared" si="2"/>
        <v>13800.948360545714</v>
      </c>
      <c r="CI6" s="3">
        <f t="shared" si="2"/>
        <v>13800.948360545714</v>
      </c>
      <c r="CJ6" s="3">
        <f t="shared" si="2"/>
        <v>13800.948360545714</v>
      </c>
      <c r="CK6" s="3">
        <f t="shared" si="2"/>
        <v>13800.948360545714</v>
      </c>
      <c r="CL6" s="3">
        <f t="shared" si="2"/>
        <v>13800.948360545714</v>
      </c>
      <c r="CM6" s="3">
        <f t="shared" si="2"/>
        <v>13800.948360545714</v>
      </c>
      <c r="CN6" s="3">
        <f t="shared" si="2"/>
        <v>13800.948360545714</v>
      </c>
      <c r="CO6" s="3">
        <f t="shared" si="2"/>
        <v>13800.948360545714</v>
      </c>
      <c r="CP6" s="3">
        <f t="shared" si="2"/>
        <v>13800.948360545714</v>
      </c>
      <c r="CQ6" s="3">
        <f t="shared" si="2"/>
        <v>13800.948360545714</v>
      </c>
      <c r="CR6" s="3">
        <f t="shared" ref="CR6:CZ6" si="3">CQ6*(1+CF24)</f>
        <v>13800.948360545714</v>
      </c>
      <c r="CS6" s="3">
        <f t="shared" si="3"/>
        <v>13800.948360545714</v>
      </c>
      <c r="CT6" s="3">
        <f t="shared" si="3"/>
        <v>13800.948360545714</v>
      </c>
      <c r="CU6" s="3">
        <f t="shared" si="3"/>
        <v>13800.948360545714</v>
      </c>
      <c r="CV6" s="3">
        <f t="shared" si="3"/>
        <v>13800.948360545714</v>
      </c>
      <c r="CW6" s="3">
        <f t="shared" si="3"/>
        <v>13800.948360545714</v>
      </c>
      <c r="CX6" s="3">
        <f t="shared" si="3"/>
        <v>13800.948360545714</v>
      </c>
      <c r="CY6" s="3">
        <f t="shared" si="3"/>
        <v>13800.948360545714</v>
      </c>
      <c r="CZ6" s="3">
        <f t="shared" si="3"/>
        <v>13800.948360545714</v>
      </c>
    </row>
    <row r="7" spans="1:104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S7" s="3">
        <v>362.78</v>
      </c>
      <c r="T7" s="3">
        <v>603.46600000000001</v>
      </c>
      <c r="U7" s="3">
        <v>1028.7840000000001</v>
      </c>
      <c r="V7" s="3">
        <f>SUM($K$6:$N$6)</f>
        <v>1675.1</v>
      </c>
      <c r="W7" s="5">
        <f>SUM(O6:R6)</f>
        <v>991.35400000000004</v>
      </c>
    </row>
    <row r="8" spans="1:104" s="5" customFormat="1" x14ac:dyDescent="0.2">
      <c r="B8" s="5" t="s">
        <v>21</v>
      </c>
      <c r="C8" s="6"/>
      <c r="D8" s="6"/>
      <c r="E8" s="6">
        <f t="shared" ref="E8:P8" si="4">+E6-E7</f>
        <v>120.691</v>
      </c>
      <c r="F8" s="6">
        <f t="shared" si="4"/>
        <v>136.67500000000001</v>
      </c>
      <c r="G8" s="6">
        <f t="shared" si="4"/>
        <v>151.88300000000001</v>
      </c>
      <c r="H8" s="6">
        <f t="shared" si="4"/>
        <v>176.45100000000002</v>
      </c>
      <c r="I8" s="6">
        <f t="shared" si="4"/>
        <v>207.15600000000001</v>
      </c>
      <c r="J8" s="6">
        <f t="shared" si="4"/>
        <v>259.04899999999998</v>
      </c>
      <c r="K8" s="6">
        <f t="shared" si="4"/>
        <v>288.56799999999998</v>
      </c>
      <c r="L8" s="6">
        <f t="shared" si="4"/>
        <v>324.21299999999997</v>
      </c>
      <c r="M8" s="6">
        <f t="shared" si="4"/>
        <v>342.93400000000003</v>
      </c>
      <c r="N8" s="6">
        <f t="shared" si="4"/>
        <v>372.642</v>
      </c>
      <c r="O8" s="6">
        <f t="shared" si="4"/>
        <v>381.8</v>
      </c>
      <c r="P8" s="6">
        <f t="shared" si="4"/>
        <v>407.79399999999998</v>
      </c>
    </row>
    <row r="9" spans="1:104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</row>
    <row r="10" spans="1:104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</row>
    <row r="11" spans="1:104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</row>
    <row r="12" spans="1:104" s="5" customFormat="1" x14ac:dyDescent="0.2">
      <c r="B12" s="5" t="s">
        <v>25</v>
      </c>
      <c r="C12" s="6"/>
      <c r="D12" s="6"/>
      <c r="E12" s="6">
        <f t="shared" ref="E12:P12" si="5">SUM(E9:E11)</f>
        <v>129.958</v>
      </c>
      <c r="F12" s="6">
        <f t="shared" si="5"/>
        <v>145.613</v>
      </c>
      <c r="G12" s="6">
        <f t="shared" si="5"/>
        <v>164.71299999999999</v>
      </c>
      <c r="H12" s="6">
        <f t="shared" si="5"/>
        <v>186.33699999999999</v>
      </c>
      <c r="I12" s="6">
        <f t="shared" si="5"/>
        <v>212.05100000000002</v>
      </c>
      <c r="J12" s="6">
        <f t="shared" si="5"/>
        <v>250.59399999999999</v>
      </c>
      <c r="K12" s="6">
        <f t="shared" si="5"/>
        <v>278.154</v>
      </c>
      <c r="L12" s="6">
        <f t="shared" si="5"/>
        <v>327.35199999999998</v>
      </c>
      <c r="M12" s="6">
        <f t="shared" si="5"/>
        <v>374.27599999999995</v>
      </c>
      <c r="N12" s="6">
        <f t="shared" si="5"/>
        <v>407.27</v>
      </c>
      <c r="O12" s="6">
        <f t="shared" si="5"/>
        <v>416.77</v>
      </c>
      <c r="P12" s="6">
        <f t="shared" si="5"/>
        <v>429.62</v>
      </c>
    </row>
    <row r="13" spans="1:104" s="5" customFormat="1" x14ac:dyDescent="0.2">
      <c r="B13" s="5" t="s">
        <v>26</v>
      </c>
      <c r="C13" s="6"/>
      <c r="D13" s="6"/>
      <c r="E13" s="6">
        <f t="shared" ref="E13:P13" si="6">E8-E12</f>
        <v>-9.2669999999999959</v>
      </c>
      <c r="F13" s="6">
        <f t="shared" si="6"/>
        <v>-8.9379999999999882</v>
      </c>
      <c r="G13" s="6">
        <f t="shared" si="6"/>
        <v>-12.829999999999984</v>
      </c>
      <c r="H13" s="6">
        <f t="shared" si="6"/>
        <v>-9.8859999999999673</v>
      </c>
      <c r="I13" s="6">
        <f t="shared" si="6"/>
        <v>-4.8950000000000102</v>
      </c>
      <c r="J13" s="6">
        <f t="shared" si="6"/>
        <v>8.4549999999999841</v>
      </c>
      <c r="K13" s="6">
        <f t="shared" si="6"/>
        <v>10.413999999999987</v>
      </c>
      <c r="L13" s="6">
        <f>L8-L12</f>
        <v>-3.13900000000001</v>
      </c>
      <c r="M13" s="6">
        <f t="shared" si="6"/>
        <v>-31.341999999999928</v>
      </c>
      <c r="N13" s="6">
        <f t="shared" si="6"/>
        <v>-34.627999999999986</v>
      </c>
      <c r="O13" s="6">
        <f t="shared" si="6"/>
        <v>-34.96999999999997</v>
      </c>
      <c r="P13" s="6">
        <f t="shared" si="6"/>
        <v>-21.826000000000022</v>
      </c>
    </row>
    <row r="14" spans="1:104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</row>
    <row r="15" spans="1:104" s="5" customFormat="1" x14ac:dyDescent="0.2">
      <c r="B15" s="5" t="s">
        <v>28</v>
      </c>
      <c r="C15" s="6"/>
      <c r="D15" s="6"/>
      <c r="E15" s="6">
        <f t="shared" ref="E15:P15" si="7">+E13+E14</f>
        <v>-14.554999999999996</v>
      </c>
      <c r="F15" s="6">
        <f t="shared" si="7"/>
        <v>-15.166999999999987</v>
      </c>
      <c r="G15" s="6">
        <f t="shared" si="7"/>
        <v>-12.528999999999986</v>
      </c>
      <c r="H15" s="6">
        <f t="shared" si="7"/>
        <v>-9.6579999999999675</v>
      </c>
      <c r="I15" s="6">
        <f t="shared" si="7"/>
        <v>-4.7670000000000101</v>
      </c>
      <c r="J15" s="6">
        <f t="shared" si="7"/>
        <v>8.531999999999984</v>
      </c>
      <c r="K15" s="6">
        <f t="shared" si="7"/>
        <v>10.853999999999989</v>
      </c>
      <c r="L15" s="6">
        <f t="shared" si="7"/>
        <v>-1.1000000000010779E-2</v>
      </c>
      <c r="M15" s="6">
        <f t="shared" si="7"/>
        <v>-22.21599999999993</v>
      </c>
      <c r="N15" s="6">
        <f t="shared" si="7"/>
        <v>-25.009999999999987</v>
      </c>
      <c r="O15" s="6">
        <f t="shared" si="7"/>
        <v>-20.423999999999971</v>
      </c>
      <c r="P15" s="6">
        <f t="shared" si="7"/>
        <v>-0.72800000000002285</v>
      </c>
    </row>
    <row r="16" spans="1:104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</row>
    <row r="17" spans="2:19" s="5" customFormat="1" x14ac:dyDescent="0.2">
      <c r="B17" s="5" t="s">
        <v>29</v>
      </c>
      <c r="C17" s="6"/>
      <c r="D17" s="6"/>
      <c r="E17" s="6">
        <f t="shared" ref="E17:P17" si="8">+E15-E16</f>
        <v>-15.149999999999997</v>
      </c>
      <c r="F17" s="6">
        <f t="shared" si="8"/>
        <v>-16.159999999999986</v>
      </c>
      <c r="G17" s="6">
        <f t="shared" si="8"/>
        <v>-11.989999999999986</v>
      </c>
      <c r="H17" s="6">
        <f t="shared" si="8"/>
        <v>-6.6979999999999675</v>
      </c>
      <c r="I17" s="6">
        <f t="shared" si="8"/>
        <v>-4.0500000000000105</v>
      </c>
      <c r="J17" s="6">
        <f t="shared" si="8"/>
        <v>7.1689999999999845</v>
      </c>
      <c r="K17" s="6">
        <f t="shared" si="8"/>
        <v>9.7379999999999889</v>
      </c>
      <c r="L17" s="6">
        <f t="shared" si="8"/>
        <v>-4.8790000000000111</v>
      </c>
      <c r="M17" s="6">
        <f t="shared" si="8"/>
        <v>-25.141999999999932</v>
      </c>
      <c r="N17" s="6">
        <f t="shared" si="8"/>
        <v>-28.189999999999987</v>
      </c>
      <c r="O17" s="6">
        <f t="shared" si="8"/>
        <v>-24.08599999999997</v>
      </c>
      <c r="P17" s="6">
        <f t="shared" si="8"/>
        <v>-3.7890000000000228</v>
      </c>
    </row>
    <row r="18" spans="2:19" s="1" customFormat="1" x14ac:dyDescent="0.2">
      <c r="B18" s="1" t="s">
        <v>30</v>
      </c>
      <c r="C18" s="7"/>
      <c r="D18" s="7"/>
      <c r="E18" s="7">
        <f t="shared" ref="E18:P18" si="9">+E17/E19</f>
        <v>-5.0073705850856368E-2</v>
      </c>
      <c r="F18" s="7">
        <f t="shared" si="9"/>
        <v>-5.3147929500060795E-2</v>
      </c>
      <c r="G18" s="7">
        <f t="shared" si="9"/>
        <v>-3.9178653352241861E-2</v>
      </c>
      <c r="H18" s="7">
        <f t="shared" si="9"/>
        <v>-2.1745411809011676E-2</v>
      </c>
      <c r="I18" s="7">
        <f t="shared" si="9"/>
        <v>-1.3054114947122809E-2</v>
      </c>
      <c r="J18" s="7">
        <f t="shared" si="9"/>
        <v>2.0727021455604115E-2</v>
      </c>
      <c r="K18" s="7">
        <f t="shared" si="9"/>
        <v>2.8171540321927365E-2</v>
      </c>
      <c r="L18" s="7">
        <f t="shared" si="9"/>
        <v>-1.5498975523753589E-2</v>
      </c>
      <c r="M18" s="7">
        <f t="shared" si="9"/>
        <v>-7.9565809044589805E-2</v>
      </c>
      <c r="N18" s="7">
        <f t="shared" si="9"/>
        <v>-8.8829928028536453E-2</v>
      </c>
      <c r="O18" s="7">
        <f t="shared" si="9"/>
        <v>-7.5437068960117162E-2</v>
      </c>
      <c r="P18" s="7">
        <f t="shared" si="9"/>
        <v>-1.1759229086169245E-2</v>
      </c>
    </row>
    <row r="19" spans="2:19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</row>
    <row r="21" spans="2:19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0">+I6/E6-1</f>
        <v>0.74875060610958455</v>
      </c>
      <c r="J21" s="10">
        <f t="shared" si="10"/>
        <v>0.83741431074009598</v>
      </c>
      <c r="K21" s="10">
        <f t="shared" si="10"/>
        <v>0.82841515192723181</v>
      </c>
      <c r="L21" s="10">
        <f>+L6/H6-1</f>
        <v>0.73898411040081502</v>
      </c>
      <c r="M21" s="10">
        <f>+M6/I6-1</f>
        <v>0.61387196474520134</v>
      </c>
      <c r="N21" s="10">
        <f>+N6/J6-1</f>
        <v>0.43900023911857233</v>
      </c>
      <c r="O21" s="10">
        <f>+O6/K6-1</f>
        <v>0.32692614935404807</v>
      </c>
      <c r="P21" s="10">
        <f>+P6/L6-1</f>
        <v>0.25484441249033574</v>
      </c>
    </row>
    <row r="22" spans="2:19" x14ac:dyDescent="0.2">
      <c r="B22" s="5" t="s">
        <v>46</v>
      </c>
      <c r="E22" s="12">
        <f t="shared" ref="E22:H22" si="11">+E8/E6</f>
        <v>0.78028770001616288</v>
      </c>
      <c r="F22" s="12">
        <f t="shared" si="11"/>
        <v>0.76986554460911061</v>
      </c>
      <c r="G22" s="12">
        <f t="shared" si="11"/>
        <v>0.7649648197674126</v>
      </c>
      <c r="H22" s="12">
        <f t="shared" si="11"/>
        <v>0.75552025485015994</v>
      </c>
      <c r="I22" s="12">
        <f t="shared" ref="I22:K22" si="12">+I8/I6</f>
        <v>0.76586022300434775</v>
      </c>
      <c r="J22" s="12">
        <f t="shared" si="12"/>
        <v>0.79414649997854059</v>
      </c>
      <c r="K22" s="12">
        <f t="shared" si="12"/>
        <v>0.79488747486433631</v>
      </c>
      <c r="L22" s="12">
        <f>+L8/L6</f>
        <v>0.79828284967178642</v>
      </c>
      <c r="M22" s="12">
        <f t="shared" ref="M22:P22" si="13">+M8/M6</f>
        <v>0.78558551129009724</v>
      </c>
      <c r="N22" s="12">
        <f t="shared" si="13"/>
        <v>0.79387045988593929</v>
      </c>
      <c r="O22" s="12">
        <f t="shared" si="13"/>
        <v>0.79258647247121738</v>
      </c>
      <c r="P22" s="12">
        <f t="shared" si="13"/>
        <v>0.8001608978887057</v>
      </c>
    </row>
    <row r="23" spans="2:19" x14ac:dyDescent="0.2">
      <c r="R23" s="15" t="s">
        <v>62</v>
      </c>
      <c r="S23" s="20">
        <v>0.3</v>
      </c>
    </row>
    <row r="24" spans="2:19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R24" s="17" t="s">
        <v>61</v>
      </c>
      <c r="S24" s="16">
        <v>0.01</v>
      </c>
    </row>
    <row r="25" spans="2:19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R25" s="17" t="s">
        <v>60</v>
      </c>
      <c r="S25" s="16">
        <v>0.11</v>
      </c>
    </row>
    <row r="26" spans="2:19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R26" s="17" t="s">
        <v>63</v>
      </c>
      <c r="S26" s="18">
        <f>NPV(S25,S6:CZ6)</f>
        <v>57693.064395439622</v>
      </c>
    </row>
    <row r="27" spans="2:19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R27" s="17" t="s">
        <v>1</v>
      </c>
      <c r="S27" s="21">
        <f>Main!O3</f>
        <v>296.27</v>
      </c>
    </row>
    <row r="28" spans="2:19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R28" s="17" t="s">
        <v>64</v>
      </c>
      <c r="S28" s="19">
        <f>S26/S27</f>
        <v>194.73137474411729</v>
      </c>
    </row>
    <row r="29" spans="2:19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R29" s="17" t="s">
        <v>65</v>
      </c>
      <c r="S29" s="20">
        <f>(S28-Main!O2)/Main!O2</f>
        <v>0.77237985568505763</v>
      </c>
    </row>
    <row r="30" spans="2:19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R30" s="17" t="s">
        <v>66</v>
      </c>
      <c r="S30" s="18">
        <f>S27*S28</f>
        <v>57693.064395439629</v>
      </c>
    </row>
    <row r="31" spans="2:19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19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2024-02-11T02:57:31Z</dcterms:modified>
</cp:coreProperties>
</file>