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C88AB9AE-FF4F-40BD-8881-5052BBAE5BBC}" xr6:coauthVersionLast="47" xr6:coauthVersionMax="47" xr10:uidLastSave="{00000000-0000-0000-0000-000000000000}"/>
  <bookViews>
    <workbookView xWindow="14235" yWindow="90" windowWidth="37440" windowHeight="20805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" i="2" l="1"/>
  <c r="AB7" i="2" s="1"/>
  <c r="AC7" i="2" s="1"/>
  <c r="AD7" i="2" s="1"/>
  <c r="AE7" i="2" s="1"/>
  <c r="AF7" i="2" s="1"/>
  <c r="AG7" i="2" s="1"/>
  <c r="AH7" i="2" s="1"/>
  <c r="AH8" i="2" s="1"/>
  <c r="X27" i="2"/>
  <c r="V27" i="2"/>
  <c r="AB8" i="2" l="1"/>
  <c r="AA8" i="2"/>
  <c r="AD8" i="2"/>
  <c r="AF8" i="2"/>
  <c r="AG8" i="2"/>
  <c r="AC8" i="2"/>
  <c r="AE8" i="2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Z8" i="2"/>
  <c r="Z7" i="2"/>
  <c r="Y5" i="2"/>
  <c r="X5" i="2"/>
  <c r="W5" i="2"/>
  <c r="Q22" i="2"/>
  <c r="Q21" i="2"/>
  <c r="Q18" i="2"/>
  <c r="Q17" i="2"/>
  <c r="Q15" i="2"/>
  <c r="Q14" i="2"/>
  <c r="Q13" i="2"/>
  <c r="Q12" i="2"/>
  <c r="Q8" i="2"/>
  <c r="P21" i="2"/>
  <c r="Y7" i="2"/>
  <c r="Y6" i="2"/>
  <c r="Z5" i="2" s="1"/>
  <c r="P14" i="2"/>
  <c r="P12" i="2"/>
  <c r="P8" i="2"/>
  <c r="P22" i="2" s="1"/>
  <c r="X26" i="2" l="1"/>
  <c r="X28" i="2" s="1"/>
  <c r="R21" i="2"/>
  <c r="P13" i="2"/>
  <c r="P15" i="2" s="1"/>
  <c r="P17" i="2" s="1"/>
  <c r="P18" i="2" s="1"/>
  <c r="AA6" i="2"/>
  <c r="X29" i="2" l="1"/>
  <c r="X30" i="2"/>
  <c r="AB6" i="2"/>
  <c r="AA5" i="2"/>
  <c r="O14" i="2"/>
  <c r="O12" i="2"/>
  <c r="O8" i="2"/>
  <c r="O22" i="2" s="1"/>
  <c r="N14" i="2"/>
  <c r="N12" i="2"/>
  <c r="N8" i="2"/>
  <c r="N22" i="2" s="1"/>
  <c r="M14" i="2"/>
  <c r="M12" i="2"/>
  <c r="M13" i="2" s="1"/>
  <c r="M15" i="2" s="1"/>
  <c r="M17" i="2" s="1"/>
  <c r="M18" i="2" s="1"/>
  <c r="M8" i="2"/>
  <c r="M22" i="2" s="1"/>
  <c r="O21" i="2"/>
  <c r="K53" i="2"/>
  <c r="K54" i="2" s="1"/>
  <c r="K36" i="2"/>
  <c r="K37" i="2"/>
  <c r="K24" i="2"/>
  <c r="K26" i="2"/>
  <c r="K30" i="2"/>
  <c r="N21" i="2"/>
  <c r="M21" i="2"/>
  <c r="X2" i="2"/>
  <c r="Y2" i="2" s="1"/>
  <c r="Z2" i="2" s="1"/>
  <c r="AA2" i="2" s="1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AC6" i="2" l="1"/>
  <c r="AB5" i="2"/>
  <c r="N13" i="2"/>
  <c r="N15" i="2" s="1"/>
  <c r="N17" i="2" s="1"/>
  <c r="N18" i="2" s="1"/>
  <c r="O13" i="2"/>
  <c r="O15" i="2" s="1"/>
  <c r="O17" i="2" s="1"/>
  <c r="O18" i="2" s="1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AD6" i="2" l="1"/>
  <c r="AC5" i="2"/>
  <c r="K18" i="2"/>
  <c r="K43" i="2"/>
  <c r="O4" i="1"/>
  <c r="O7" i="1" s="1"/>
  <c r="L36" i="2"/>
  <c r="L37" i="2"/>
  <c r="L24" i="2"/>
  <c r="L26" i="2"/>
  <c r="L30" i="2"/>
  <c r="H14" i="2"/>
  <c r="L14" i="2"/>
  <c r="H12" i="2"/>
  <c r="L12" i="2"/>
  <c r="L8" i="2"/>
  <c r="H8" i="2"/>
  <c r="H22" i="2" s="1"/>
  <c r="AE6" i="2" l="1"/>
  <c r="AD5" i="2"/>
  <c r="L22" i="2"/>
  <c r="L13" i="2"/>
  <c r="L15" i="2" s="1"/>
  <c r="L17" i="2" s="1"/>
  <c r="L18" i="2" s="1"/>
  <c r="L32" i="2"/>
  <c r="L41" i="2"/>
  <c r="H13" i="2"/>
  <c r="H15" i="2" s="1"/>
  <c r="H17" i="2" s="1"/>
  <c r="H18" i="2" s="1"/>
  <c r="AF6" i="2" l="1"/>
  <c r="AE5" i="2"/>
  <c r="AG6" i="2" l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AF5" i="2"/>
  <c r="AG5" i="2" l="1"/>
  <c r="V26" i="2" l="1"/>
  <c r="V28" i="2" s="1"/>
  <c r="V29" i="2" s="1"/>
  <c r="AH5" i="2"/>
  <c r="V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Y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Y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<sst xmlns="http://schemas.openxmlformats.org/spreadsheetml/2006/main" count="88" uniqueCount="74">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</sst>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Y6" dT="2022-09-02T14:59:40.61" personId="{6EBEE36F-B86D-4667-B671-D0667117F4FF}" id="{95169845-1F7F-4051-990A-FE3D69449576}">
    <text>Q2: 1610-1630m</text>
  </threadedComment>
  <threadedComment ref="Y6" dT="2022-09-02T15:01:04.51" personId="{6EBEE36F-B86D-4667-B671-D0667117F4FF}" id="{618BFB8A-809A-468A-BF3E-6286A5CBAEB3}" parentId="{95169845-1F7F-4051-990A-FE3D69449576}">
    <text>Q1: 1600-1620m</text>
  </threadedComment>
  <threadedComment ref="Y7" dT="2022-09-02T14:59:40.61" personId="{6EBEE36F-B86D-4667-B671-D0667117F4FF}" id="{939E2C75-C2A6-4046-AF27-AFF4D420F9BB}">
    <text>Q2: 1610-1630m</text>
  </threadedComment>
  <threadedComment ref="Y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abSelected="1" topLeftCell="D1" workbookViewId="0">
      <selection activeCell="H51" sqref="H51"/>
    </sheetView>
  </sheetViews>
  <sheetFormatPr defaultRowHeight="12.75" x14ac:dyDescent="0.2"/>
  <sheetData>
    <row r="2" spans="14:16" x14ac:dyDescent="0.2">
      <c r="N2" t="s">
        <v>0</v>
      </c>
      <c r="O2" s="1">
        <v>134.91</v>
      </c>
    </row>
    <row r="3" spans="14:16" x14ac:dyDescent="0.2">
      <c r="N3" t="s">
        <v>1</v>
      </c>
      <c r="O3" s="5">
        <v>325.55700000000002</v>
      </c>
      <c r="P3" s="2"/>
    </row>
    <row r="4" spans="14:16" x14ac:dyDescent="0.2">
      <c r="N4" t="s">
        <v>2</v>
      </c>
      <c r="O4" s="5">
        <f>+O2*O3</f>
        <v>43920.894870000004</v>
      </c>
    </row>
    <row r="5" spans="14:16" x14ac:dyDescent="0.2">
      <c r="N5" t="s">
        <v>3</v>
      </c>
      <c r="O5" s="5">
        <v>2080</v>
      </c>
      <c r="P5" s="2"/>
    </row>
    <row r="6" spans="14:16" x14ac:dyDescent="0.2">
      <c r="N6" t="s">
        <v>4</v>
      </c>
      <c r="O6" s="5">
        <v>1736.826</v>
      </c>
      <c r="P6" s="2"/>
    </row>
    <row r="7" spans="14:16" x14ac:dyDescent="0.2">
      <c r="N7" t="s">
        <v>5</v>
      </c>
      <c r="O7" s="5">
        <f>+O4-O5+O6</f>
        <v>43577.720870000005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C54"/>
  <sheetViews>
    <sheetView zoomScale="130" zoomScaleNormal="13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X23" sqref="X23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21" max="21" width="12.7109375" bestFit="1" customWidth="1"/>
    <col min="22" max="23" width="11.28515625" bestFit="1" customWidth="1"/>
    <col min="24" max="24" width="14.28515625" customWidth="1"/>
  </cols>
  <sheetData>
    <row r="1" spans="1:107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V1" t="s">
        <v>67</v>
      </c>
    </row>
    <row r="2" spans="1:107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/>
      <c r="T2" s="2"/>
      <c r="U2" s="2"/>
      <c r="V2" s="2">
        <v>2019</v>
      </c>
      <c r="W2">
        <v>2020</v>
      </c>
      <c r="X2">
        <f>+W2+1</f>
        <v>2021</v>
      </c>
      <c r="Y2">
        <f t="shared" ref="Y2:AA2" si="0">+X2+1</f>
        <v>2022</v>
      </c>
      <c r="Z2">
        <f t="shared" si="0"/>
        <v>2023</v>
      </c>
      <c r="AA2">
        <f t="shared" si="0"/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</row>
    <row r="3" spans="1:107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4" spans="1:107" x14ac:dyDescent="0.2">
      <c r="Z4" s="25"/>
    </row>
    <row r="5" spans="1:107" x14ac:dyDescent="0.2">
      <c r="V5" t="s">
        <v>69</v>
      </c>
      <c r="W5" s="22">
        <f>(W6-V6)/V6</f>
        <v>0.66344892221180896</v>
      </c>
      <c r="X5" s="22">
        <f>(X6-W6)/W6</f>
        <v>0.7047919849668417</v>
      </c>
      <c r="Y5" s="22">
        <f>(Y6-X6)/X6</f>
        <v>0.62823294296956378</v>
      </c>
      <c r="Z5" s="24">
        <f>(Z6-Y6)/Y6</f>
        <v>0.25783535311324701</v>
      </c>
      <c r="AA5" s="24">
        <f>(AA6-Z6)/Z6</f>
        <v>0.26000000000000006</v>
      </c>
      <c r="AB5" s="24">
        <f>(AB6-AA6)/AA6</f>
        <v>0.26</v>
      </c>
      <c r="AC5" s="24">
        <f>(AC6-AB6)/AB6</f>
        <v>0.26000000000000012</v>
      </c>
      <c r="AD5" s="24">
        <f>(AD6-AC6)/AC6</f>
        <v>0.26</v>
      </c>
      <c r="AE5" s="24">
        <f>(AE6-AD6)/AD6</f>
        <v>0.26000000000000006</v>
      </c>
      <c r="AF5" s="24">
        <f>(AF6-AE6)/AE6</f>
        <v>0.25999999999999995</v>
      </c>
      <c r="AG5" s="24">
        <f>(AG6-AF6)/AF6</f>
        <v>0.25999999999999995</v>
      </c>
      <c r="AH5" s="24">
        <f>(AH6-AG6)/AG6</f>
        <v>1.0000000000000038E-2</v>
      </c>
    </row>
    <row r="6" spans="1:107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3">
        <v>481.714</v>
      </c>
      <c r="P6" s="3">
        <v>509.64</v>
      </c>
      <c r="Q6" s="3">
        <v>547.53599999999994</v>
      </c>
      <c r="R6" s="3">
        <v>568</v>
      </c>
      <c r="V6" s="3">
        <v>362.78</v>
      </c>
      <c r="W6" s="3">
        <v>603.46600000000001</v>
      </c>
      <c r="X6" s="3">
        <v>1028.7840000000001</v>
      </c>
      <c r="Y6" s="3">
        <f>SUM($K$6:$N$6)</f>
        <v>1675.1</v>
      </c>
      <c r="Z6" s="3">
        <v>2107</v>
      </c>
      <c r="AA6" s="3">
        <f t="shared" ref="Z6:AG7" si="1">Z6*(1+$V$23)</f>
        <v>2654.82</v>
      </c>
      <c r="AB6" s="3">
        <f t="shared" si="1"/>
        <v>3345.0732000000003</v>
      </c>
      <c r="AC6" s="3">
        <f t="shared" si="1"/>
        <v>4214.7922320000007</v>
      </c>
      <c r="AD6" s="3">
        <f t="shared" si="1"/>
        <v>5310.638212320001</v>
      </c>
      <c r="AE6" s="3">
        <f t="shared" si="1"/>
        <v>6691.4041475232016</v>
      </c>
      <c r="AF6" s="3">
        <f t="shared" si="1"/>
        <v>8431.1692258792336</v>
      </c>
      <c r="AG6" s="3">
        <f t="shared" si="1"/>
        <v>10623.273224607834</v>
      </c>
      <c r="AH6" s="3">
        <f>AG6*(1+$V$24)</f>
        <v>10729.505956853913</v>
      </c>
      <c r="AI6" s="3">
        <f t="shared" ref="AI6:CT6" si="2">AH6*(1+$V$24)</f>
        <v>10836.801016422452</v>
      </c>
      <c r="AJ6" s="3">
        <f t="shared" si="2"/>
        <v>10945.169026586676</v>
      </c>
      <c r="AK6" s="3">
        <f t="shared" si="2"/>
        <v>11054.620716852543</v>
      </c>
      <c r="AL6" s="3">
        <f t="shared" si="2"/>
        <v>11165.166924021069</v>
      </c>
      <c r="AM6" s="3">
        <f t="shared" si="2"/>
        <v>11276.81859326128</v>
      </c>
      <c r="AN6" s="3">
        <f t="shared" si="2"/>
        <v>11389.586779193893</v>
      </c>
      <c r="AO6" s="3">
        <f t="shared" si="2"/>
        <v>11503.482646985831</v>
      </c>
      <c r="AP6" s="3">
        <f t="shared" si="2"/>
        <v>11618.517473455689</v>
      </c>
      <c r="AQ6" s="3">
        <f t="shared" si="2"/>
        <v>11734.702648190247</v>
      </c>
      <c r="AR6" s="3">
        <f t="shared" si="2"/>
        <v>11852.049674672149</v>
      </c>
      <c r="AS6" s="3">
        <f t="shared" si="2"/>
        <v>11970.570171418871</v>
      </c>
      <c r="AT6" s="3">
        <f t="shared" si="2"/>
        <v>12090.27587313306</v>
      </c>
      <c r="AU6" s="3">
        <f t="shared" si="2"/>
        <v>12211.17863186439</v>
      </c>
      <c r="AV6" s="3">
        <f t="shared" si="2"/>
        <v>12333.290418183034</v>
      </c>
      <c r="AW6" s="3">
        <f t="shared" si="2"/>
        <v>12456.623322364865</v>
      </c>
      <c r="AX6" s="3">
        <f t="shared" si="2"/>
        <v>12581.189555588513</v>
      </c>
      <c r="AY6" s="3">
        <f t="shared" si="2"/>
        <v>12707.001451144399</v>
      </c>
      <c r="AZ6" s="3">
        <f t="shared" si="2"/>
        <v>12834.071465655843</v>
      </c>
      <c r="BA6" s="3">
        <f t="shared" si="2"/>
        <v>12962.412180312402</v>
      </c>
      <c r="BB6" s="3">
        <f t="shared" si="2"/>
        <v>13092.036302115526</v>
      </c>
      <c r="BC6" s="3">
        <f t="shared" si="2"/>
        <v>13222.956665136682</v>
      </c>
      <c r="BD6" s="3">
        <f t="shared" si="2"/>
        <v>13355.18623178805</v>
      </c>
      <c r="BE6" s="3">
        <f t="shared" si="2"/>
        <v>13488.738094105931</v>
      </c>
      <c r="BF6" s="3">
        <f t="shared" si="2"/>
        <v>13623.625475046991</v>
      </c>
      <c r="BG6" s="3">
        <f t="shared" si="2"/>
        <v>13759.861729797462</v>
      </c>
      <c r="BH6" s="3">
        <f t="shared" si="2"/>
        <v>13897.460347095437</v>
      </c>
      <c r="BI6" s="3">
        <f t="shared" si="2"/>
        <v>14036.434950566392</v>
      </c>
      <c r="BJ6" s="3">
        <f t="shared" si="2"/>
        <v>14176.799300072056</v>
      </c>
      <c r="BK6" s="3">
        <f t="shared" si="2"/>
        <v>14318.567293072776</v>
      </c>
      <c r="BL6" s="3">
        <f t="shared" si="2"/>
        <v>14461.752966003503</v>
      </c>
      <c r="BM6" s="3">
        <f t="shared" si="2"/>
        <v>14606.370495663539</v>
      </c>
      <c r="BN6" s="3">
        <f t="shared" si="2"/>
        <v>14752.434200620175</v>
      </c>
      <c r="BO6" s="3">
        <f t="shared" si="2"/>
        <v>14899.958542626377</v>
      </c>
      <c r="BP6" s="3">
        <f t="shared" si="2"/>
        <v>15048.95812805264</v>
      </c>
      <c r="BQ6" s="3">
        <f t="shared" si="2"/>
        <v>15199.447709333166</v>
      </c>
      <c r="BR6" s="3">
        <f t="shared" si="2"/>
        <v>15351.442186426499</v>
      </c>
      <c r="BS6" s="3">
        <f t="shared" si="2"/>
        <v>15504.956608290764</v>
      </c>
      <c r="BT6" s="3">
        <f t="shared" si="2"/>
        <v>15660.006174373671</v>
      </c>
      <c r="BU6" s="3">
        <f t="shared" si="2"/>
        <v>15816.606236117408</v>
      </c>
      <c r="BV6" s="3">
        <f t="shared" si="2"/>
        <v>15974.772298478581</v>
      </c>
      <c r="BW6" s="3">
        <f t="shared" si="2"/>
        <v>16134.520021463368</v>
      </c>
      <c r="BX6" s="3">
        <f t="shared" si="2"/>
        <v>16295.865221678001</v>
      </c>
      <c r="BY6" s="3">
        <f t="shared" si="2"/>
        <v>16458.82387389478</v>
      </c>
      <c r="BZ6" s="3">
        <f t="shared" si="2"/>
        <v>16623.412112633727</v>
      </c>
      <c r="CA6" s="3">
        <f t="shared" si="2"/>
        <v>16789.646233760064</v>
      </c>
      <c r="CB6" s="3">
        <f t="shared" si="2"/>
        <v>16957.542696097666</v>
      </c>
      <c r="CC6" s="3">
        <f t="shared" si="2"/>
        <v>17127.118123058641</v>
      </c>
      <c r="CD6" s="3">
        <f t="shared" si="2"/>
        <v>17298.389304289227</v>
      </c>
      <c r="CE6" s="3">
        <f t="shared" si="2"/>
        <v>17471.373197332119</v>
      </c>
      <c r="CF6" s="3">
        <f t="shared" si="2"/>
        <v>17646.086929305442</v>
      </c>
      <c r="CG6" s="3">
        <f t="shared" si="2"/>
        <v>17822.547798598498</v>
      </c>
      <c r="CH6" s="3">
        <f t="shared" si="2"/>
        <v>18000.773276584485</v>
      </c>
      <c r="CI6" s="3">
        <f t="shared" si="2"/>
        <v>18180.781009350329</v>
      </c>
      <c r="CJ6" s="3">
        <f t="shared" si="2"/>
        <v>18362.58881944383</v>
      </c>
      <c r="CK6" s="3">
        <f t="shared" si="2"/>
        <v>18546.214707638268</v>
      </c>
      <c r="CL6" s="3">
        <f t="shared" si="2"/>
        <v>18731.676854714649</v>
      </c>
      <c r="CM6" s="3">
        <f t="shared" si="2"/>
        <v>18918.993623261795</v>
      </c>
      <c r="CN6" s="3">
        <f t="shared" si="2"/>
        <v>19108.183559494413</v>
      </c>
      <c r="CO6" s="3">
        <f t="shared" si="2"/>
        <v>19299.265395089358</v>
      </c>
      <c r="CP6" s="3">
        <f t="shared" si="2"/>
        <v>19492.258049040251</v>
      </c>
      <c r="CQ6" s="3">
        <f t="shared" si="2"/>
        <v>19687.180629530652</v>
      </c>
      <c r="CR6" s="3">
        <f t="shared" si="2"/>
        <v>19884.052435825961</v>
      </c>
      <c r="CS6" s="3">
        <f t="shared" si="2"/>
        <v>20082.892960184221</v>
      </c>
      <c r="CT6" s="3">
        <f t="shared" si="2"/>
        <v>20283.721889786062</v>
      </c>
      <c r="CU6" s="3">
        <f t="shared" ref="CU6:DC6" si="3">CT6*(1+$V$24)</f>
        <v>20486.559108683923</v>
      </c>
      <c r="CV6" s="3">
        <f t="shared" si="3"/>
        <v>20691.424699770763</v>
      </c>
      <c r="CW6" s="3">
        <f t="shared" si="3"/>
        <v>20898.338946768472</v>
      </c>
      <c r="CX6" s="3">
        <f t="shared" si="3"/>
        <v>21107.322336236157</v>
      </c>
      <c r="CY6" s="3">
        <f t="shared" si="3"/>
        <v>21318.395559598517</v>
      </c>
      <c r="CZ6" s="3">
        <f t="shared" si="3"/>
        <v>21531.579515194502</v>
      </c>
      <c r="DA6" s="3">
        <f t="shared" si="3"/>
        <v>21746.895310346448</v>
      </c>
      <c r="DB6" s="3">
        <f t="shared" si="3"/>
        <v>21964.364263449912</v>
      </c>
      <c r="DC6" s="3">
        <f t="shared" si="3"/>
        <v>22184.007906084411</v>
      </c>
    </row>
    <row r="7" spans="1:107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5">
        <v>99.914000000000001</v>
      </c>
      <c r="P7" s="5">
        <v>101.846</v>
      </c>
      <c r="Q7" s="5">
        <v>103.319</v>
      </c>
      <c r="V7" s="3">
        <v>362.78</v>
      </c>
      <c r="W7" s="3">
        <v>603.46600000000001</v>
      </c>
      <c r="X7" s="3">
        <v>1028.7840000000001</v>
      </c>
      <c r="Y7" s="3">
        <f>SUM($K$6:$N$6)</f>
        <v>1675.1</v>
      </c>
      <c r="Z7" s="5">
        <f>SUM(O6:U6)</f>
        <v>2106.89</v>
      </c>
      <c r="AA7" s="3">
        <f>Z7*(1+$X$23)</f>
        <v>2738.9569999999999</v>
      </c>
      <c r="AB7" s="3">
        <f>AA7*(1+$X$23)</f>
        <v>3560.6441</v>
      </c>
      <c r="AC7" s="3">
        <f>AB7*(1+$X$23)</f>
        <v>4628.8373300000003</v>
      </c>
      <c r="AD7" s="3">
        <f>AC7*(1+$X$23)</f>
        <v>6017.4885290000002</v>
      </c>
      <c r="AE7" s="3">
        <f>AD7*(1+$X$23)</f>
        <v>7822.7350877000008</v>
      </c>
      <c r="AF7" s="3">
        <f>AE7*(1+$X$23)</f>
        <v>10169.555614010002</v>
      </c>
      <c r="AG7" s="3">
        <f>AF7*(1+$X$23)</f>
        <v>13220.422298213003</v>
      </c>
      <c r="AH7" s="3">
        <f>AG7*(1+$V$24)</f>
        <v>13352.626521195134</v>
      </c>
      <c r="AI7" s="3">
        <f>AH7*(1+$V$24)</f>
        <v>13486.152786407085</v>
      </c>
      <c r="AJ7" s="3">
        <f t="shared" ref="AJ7:CU7" si="4">AI7*(1+$V$24)</f>
        <v>13621.014314271157</v>
      </c>
      <c r="AK7" s="3">
        <f t="shared" si="4"/>
        <v>13757.224457413868</v>
      </c>
      <c r="AL7" s="3">
        <f t="shared" si="4"/>
        <v>13894.796701988007</v>
      </c>
      <c r="AM7" s="3">
        <f t="shared" si="4"/>
        <v>14033.744669007887</v>
      </c>
      <c r="AN7" s="3">
        <f t="shared" si="4"/>
        <v>14174.082115697965</v>
      </c>
      <c r="AO7" s="3">
        <f t="shared" si="4"/>
        <v>14315.822936854946</v>
      </c>
      <c r="AP7" s="3">
        <f t="shared" si="4"/>
        <v>14458.981166223495</v>
      </c>
      <c r="AQ7" s="3">
        <f t="shared" si="4"/>
        <v>14603.570977885731</v>
      </c>
      <c r="AR7" s="3">
        <f t="shared" si="4"/>
        <v>14749.606687664589</v>
      </c>
      <c r="AS7" s="3">
        <f t="shared" si="4"/>
        <v>14897.102754541234</v>
      </c>
      <c r="AT7" s="3">
        <f t="shared" si="4"/>
        <v>15046.073782086647</v>
      </c>
      <c r="AU7" s="3">
        <f t="shared" si="4"/>
        <v>15196.534519907515</v>
      </c>
      <c r="AV7" s="3">
        <f t="shared" si="4"/>
        <v>15348.499865106591</v>
      </c>
      <c r="AW7" s="3">
        <f t="shared" si="4"/>
        <v>15501.984863757656</v>
      </c>
      <c r="AX7" s="3">
        <f t="shared" si="4"/>
        <v>15657.004712395234</v>
      </c>
      <c r="AY7" s="3">
        <f t="shared" si="4"/>
        <v>15813.574759519186</v>
      </c>
      <c r="AZ7" s="3">
        <f t="shared" si="4"/>
        <v>15971.710507114378</v>
      </c>
      <c r="BA7" s="3">
        <f t="shared" si="4"/>
        <v>16131.427612185522</v>
      </c>
      <c r="BB7" s="3">
        <f t="shared" si="4"/>
        <v>16292.741888307377</v>
      </c>
      <c r="BC7" s="3">
        <f t="shared" si="4"/>
        <v>16455.669307190452</v>
      </c>
      <c r="BD7" s="3">
        <f t="shared" si="4"/>
        <v>16620.226000262355</v>
      </c>
      <c r="BE7" s="3">
        <f t="shared" si="4"/>
        <v>16786.42826026498</v>
      </c>
      <c r="BF7" s="3">
        <f t="shared" si="4"/>
        <v>16954.292542867632</v>
      </c>
      <c r="BG7" s="3">
        <f t="shared" si="4"/>
        <v>17123.835468296307</v>
      </c>
      <c r="BH7" s="3">
        <f t="shared" si="4"/>
        <v>17295.07382297927</v>
      </c>
      <c r="BI7" s="3">
        <f t="shared" si="4"/>
        <v>17468.024561209062</v>
      </c>
      <c r="BJ7" s="3">
        <f t="shared" si="4"/>
        <v>17642.704806821152</v>
      </c>
      <c r="BK7" s="3">
        <f t="shared" si="4"/>
        <v>17819.131854889365</v>
      </c>
      <c r="BL7" s="3">
        <f t="shared" si="4"/>
        <v>17997.323173438257</v>
      </c>
      <c r="BM7" s="3">
        <f t="shared" si="4"/>
        <v>18177.296405172641</v>
      </c>
      <c r="BN7" s="3">
        <f t="shared" si="4"/>
        <v>18359.069369224369</v>
      </c>
      <c r="BO7" s="3">
        <f t="shared" si="4"/>
        <v>18542.660062916613</v>
      </c>
      <c r="BP7" s="3">
        <f t="shared" si="4"/>
        <v>18728.086663545779</v>
      </c>
      <c r="BQ7" s="3">
        <f t="shared" si="4"/>
        <v>18915.367530181236</v>
      </c>
      <c r="BR7" s="3">
        <f t="shared" si="4"/>
        <v>19104.521205483048</v>
      </c>
      <c r="BS7" s="3">
        <f t="shared" si="4"/>
        <v>19295.566417537877</v>
      </c>
      <c r="BT7" s="3">
        <f t="shared" si="4"/>
        <v>19488.522081713258</v>
      </c>
      <c r="BU7" s="3">
        <f t="shared" si="4"/>
        <v>19683.407302530391</v>
      </c>
      <c r="BV7" s="3">
        <f t="shared" si="4"/>
        <v>19880.241375555695</v>
      </c>
      <c r="BW7" s="3">
        <f t="shared" si="4"/>
        <v>20079.043789311254</v>
      </c>
      <c r="BX7" s="3">
        <f t="shared" si="4"/>
        <v>20279.834227204366</v>
      </c>
      <c r="BY7" s="3">
        <f t="shared" si="4"/>
        <v>20482.632569476409</v>
      </c>
      <c r="BZ7" s="3">
        <f t="shared" si="4"/>
        <v>20687.458895171174</v>
      </c>
      <c r="CA7" s="3">
        <f t="shared" si="4"/>
        <v>20894.333484122886</v>
      </c>
      <c r="CB7" s="3">
        <f t="shared" si="4"/>
        <v>21103.276818964114</v>
      </c>
      <c r="CC7" s="3">
        <f t="shared" si="4"/>
        <v>21314.309587153755</v>
      </c>
      <c r="CD7" s="3">
        <f t="shared" si="4"/>
        <v>21527.452683025294</v>
      </c>
      <c r="CE7" s="3">
        <f t="shared" si="4"/>
        <v>21742.727209855548</v>
      </c>
      <c r="CF7" s="3">
        <f t="shared" si="4"/>
        <v>21960.154481954105</v>
      </c>
      <c r="CG7" s="3">
        <f t="shared" si="4"/>
        <v>22179.756026773648</v>
      </c>
      <c r="CH7" s="3">
        <f t="shared" si="4"/>
        <v>22401.553587041384</v>
      </c>
      <c r="CI7" s="3">
        <f t="shared" si="4"/>
        <v>22625.569122911798</v>
      </c>
      <c r="CJ7" s="3">
        <f t="shared" si="4"/>
        <v>22851.824814140917</v>
      </c>
      <c r="CK7" s="3">
        <f t="shared" si="4"/>
        <v>23080.343062282325</v>
      </c>
      <c r="CL7" s="3">
        <f t="shared" si="4"/>
        <v>23311.146492905147</v>
      </c>
      <c r="CM7" s="3">
        <f t="shared" si="4"/>
        <v>23544.257957834197</v>
      </c>
      <c r="CN7" s="3">
        <f t="shared" si="4"/>
        <v>23779.70053741254</v>
      </c>
      <c r="CO7" s="3">
        <f t="shared" si="4"/>
        <v>24017.497542786667</v>
      </c>
      <c r="CP7" s="3">
        <f t="shared" si="4"/>
        <v>24257.672518214535</v>
      </c>
      <c r="CQ7" s="3">
        <f t="shared" si="4"/>
        <v>24500.24924339668</v>
      </c>
      <c r="CR7" s="3">
        <f t="shared" si="4"/>
        <v>24745.251735830647</v>
      </c>
      <c r="CS7" s="3">
        <f t="shared" si="4"/>
        <v>24992.704253188953</v>
      </c>
      <c r="CT7" s="3">
        <f t="shared" si="4"/>
        <v>25242.631295720843</v>
      </c>
      <c r="CU7" s="3">
        <f t="shared" si="4"/>
        <v>25495.057608678053</v>
      </c>
      <c r="CV7" s="3">
        <f t="shared" ref="CV7:DC7" si="5">CU7*(1+$V$24)</f>
        <v>25750.008184764833</v>
      </c>
      <c r="CW7" s="3">
        <f t="shared" si="5"/>
        <v>26007.50826661248</v>
      </c>
      <c r="CX7" s="3">
        <f t="shared" si="5"/>
        <v>26267.583349278604</v>
      </c>
      <c r="CY7" s="3">
        <f t="shared" si="5"/>
        <v>26530.259182771391</v>
      </c>
      <c r="CZ7" s="3">
        <f t="shared" si="5"/>
        <v>26795.561774599104</v>
      </c>
      <c r="DA7" s="3">
        <f t="shared" si="5"/>
        <v>27063.517392345097</v>
      </c>
      <c r="DB7" s="3">
        <f t="shared" si="5"/>
        <v>27334.152566268549</v>
      </c>
      <c r="DC7" s="3">
        <f t="shared" si="5"/>
        <v>27607.494091931236</v>
      </c>
    </row>
    <row r="8" spans="1:107" s="5" customFormat="1" x14ac:dyDescent="0.2">
      <c r="B8" s="5" t="s">
        <v>21</v>
      </c>
      <c r="C8" s="6"/>
      <c r="D8" s="6"/>
      <c r="E8" s="6">
        <f t="shared" ref="E8:Q8" si="6">+E6-E7</f>
        <v>120.691</v>
      </c>
      <c r="F8" s="6">
        <f t="shared" si="6"/>
        <v>136.67500000000001</v>
      </c>
      <c r="G8" s="6">
        <f t="shared" si="6"/>
        <v>151.88300000000001</v>
      </c>
      <c r="H8" s="6">
        <f t="shared" si="6"/>
        <v>176.45100000000002</v>
      </c>
      <c r="I8" s="6">
        <f t="shared" si="6"/>
        <v>207.15600000000001</v>
      </c>
      <c r="J8" s="6">
        <f t="shared" si="6"/>
        <v>259.04899999999998</v>
      </c>
      <c r="K8" s="6">
        <f t="shared" si="6"/>
        <v>288.56799999999998</v>
      </c>
      <c r="L8" s="6">
        <f t="shared" si="6"/>
        <v>324.21299999999997</v>
      </c>
      <c r="M8" s="6">
        <f t="shared" si="6"/>
        <v>342.93400000000003</v>
      </c>
      <c r="N8" s="6">
        <f t="shared" si="6"/>
        <v>372.642</v>
      </c>
      <c r="O8" s="6">
        <f t="shared" si="6"/>
        <v>381.8</v>
      </c>
      <c r="P8" s="6">
        <f t="shared" si="6"/>
        <v>407.79399999999998</v>
      </c>
      <c r="Q8" s="6">
        <f t="shared" si="6"/>
        <v>444.21699999999993</v>
      </c>
      <c r="Z8" s="24">
        <f>(Z7-Y7)/Y7</f>
        <v>0.25776968539191691</v>
      </c>
      <c r="AA8" s="22">
        <f>(AA7-Z7)/Z7</f>
        <v>0.30000000000000004</v>
      </c>
      <c r="AB8" s="22">
        <f>(AB7-AA7)/AA7</f>
        <v>0.30000000000000004</v>
      </c>
      <c r="AC8" s="22">
        <f>(AC7-AB7)/AB7</f>
        <v>0.3000000000000001</v>
      </c>
      <c r="AD8" s="22">
        <f>(AD7-AC7)/AC7</f>
        <v>0.29999999999999993</v>
      </c>
      <c r="AE8" s="22">
        <f>(AE7-AD7)/AD7</f>
        <v>0.3000000000000001</v>
      </c>
      <c r="AF8" s="22">
        <f>(AF7-AE7)/AE7</f>
        <v>0.30000000000000004</v>
      </c>
      <c r="AG8" s="22">
        <f>(AG7-AF7)/AF7</f>
        <v>0.3000000000000001</v>
      </c>
      <c r="AH8" s="22">
        <f>(AH7-AG7)/AG7</f>
        <v>1.0000000000000064E-2</v>
      </c>
    </row>
    <row r="9" spans="1:107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5">
        <v>229.47800000000001</v>
      </c>
      <c r="P9" s="5">
        <v>239.494</v>
      </c>
      <c r="Q9" s="5">
        <v>240.22499999999999</v>
      </c>
    </row>
    <row r="10" spans="1:107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5">
        <v>144.971</v>
      </c>
      <c r="P10" s="5">
        <v>147.45500000000001</v>
      </c>
      <c r="Q10" s="5">
        <v>156.87</v>
      </c>
    </row>
    <row r="11" spans="1:107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5">
        <v>42.320999999999998</v>
      </c>
      <c r="P11" s="5">
        <v>42.670999999999999</v>
      </c>
      <c r="Q11" s="5">
        <v>51.351999999999997</v>
      </c>
    </row>
    <row r="12" spans="1:107" s="5" customFormat="1" x14ac:dyDescent="0.2">
      <c r="B12" s="5" t="s">
        <v>25</v>
      </c>
      <c r="C12" s="6"/>
      <c r="D12" s="6"/>
      <c r="E12" s="6">
        <f t="shared" ref="E12:Q12" si="7">SUM(E9:E11)</f>
        <v>129.958</v>
      </c>
      <c r="F12" s="6">
        <f t="shared" si="7"/>
        <v>145.613</v>
      </c>
      <c r="G12" s="6">
        <f t="shared" si="7"/>
        <v>164.71299999999999</v>
      </c>
      <c r="H12" s="6">
        <f t="shared" si="7"/>
        <v>186.33699999999999</v>
      </c>
      <c r="I12" s="6">
        <f t="shared" si="7"/>
        <v>212.05100000000002</v>
      </c>
      <c r="J12" s="6">
        <f t="shared" si="7"/>
        <v>250.59399999999999</v>
      </c>
      <c r="K12" s="6">
        <f t="shared" si="7"/>
        <v>278.154</v>
      </c>
      <c r="L12" s="6">
        <f t="shared" si="7"/>
        <v>327.35199999999998</v>
      </c>
      <c r="M12" s="6">
        <f t="shared" si="7"/>
        <v>374.27599999999995</v>
      </c>
      <c r="N12" s="6">
        <f t="shared" si="7"/>
        <v>407.27</v>
      </c>
      <c r="O12" s="6">
        <f t="shared" si="7"/>
        <v>416.77</v>
      </c>
      <c r="P12" s="6">
        <f t="shared" si="7"/>
        <v>429.62</v>
      </c>
      <c r="Q12" s="6">
        <f t="shared" si="7"/>
        <v>448.447</v>
      </c>
    </row>
    <row r="13" spans="1:107" s="5" customFormat="1" x14ac:dyDescent="0.2">
      <c r="B13" s="5" t="s">
        <v>26</v>
      </c>
      <c r="C13" s="6"/>
      <c r="D13" s="6"/>
      <c r="E13" s="6">
        <f t="shared" ref="E13:Q13" si="8">E8-E12</f>
        <v>-9.2669999999999959</v>
      </c>
      <c r="F13" s="6">
        <f t="shared" si="8"/>
        <v>-8.9379999999999882</v>
      </c>
      <c r="G13" s="6">
        <f t="shared" si="8"/>
        <v>-12.829999999999984</v>
      </c>
      <c r="H13" s="6">
        <f t="shared" si="8"/>
        <v>-9.8859999999999673</v>
      </c>
      <c r="I13" s="6">
        <f t="shared" si="8"/>
        <v>-4.8950000000000102</v>
      </c>
      <c r="J13" s="6">
        <f t="shared" si="8"/>
        <v>8.4549999999999841</v>
      </c>
      <c r="K13" s="6">
        <f t="shared" si="8"/>
        <v>10.413999999999987</v>
      </c>
      <c r="L13" s="6">
        <f>L8-L12</f>
        <v>-3.13900000000001</v>
      </c>
      <c r="M13" s="6">
        <f t="shared" si="8"/>
        <v>-31.341999999999928</v>
      </c>
      <c r="N13" s="6">
        <f t="shared" si="8"/>
        <v>-34.627999999999986</v>
      </c>
      <c r="O13" s="6">
        <f t="shared" si="8"/>
        <v>-34.96999999999997</v>
      </c>
      <c r="P13" s="6">
        <f t="shared" si="8"/>
        <v>-21.826000000000022</v>
      </c>
      <c r="Q13" s="6">
        <f t="shared" si="8"/>
        <v>-4.230000000000075</v>
      </c>
    </row>
    <row r="14" spans="1:107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12.011-2.885</f>
        <v>9.1259999999999994</v>
      </c>
      <c r="N14" s="6">
        <f>11.793-2.175</f>
        <v>9.6179999999999986</v>
      </c>
      <c r="O14" s="5">
        <f>16.727-2.181</f>
        <v>14.545999999999999</v>
      </c>
      <c r="P14" s="5">
        <f>22.624-1.526</f>
        <v>21.097999999999999</v>
      </c>
      <c r="Q14" s="5">
        <f>-1.303+29.883</f>
        <v>28.58</v>
      </c>
    </row>
    <row r="15" spans="1:107" s="5" customFormat="1" x14ac:dyDescent="0.2">
      <c r="B15" s="5" t="s">
        <v>28</v>
      </c>
      <c r="C15" s="6"/>
      <c r="D15" s="6"/>
      <c r="E15" s="6">
        <f t="shared" ref="E15:Q15" si="9">+E13+E14</f>
        <v>-14.554999999999996</v>
      </c>
      <c r="F15" s="6">
        <f t="shared" si="9"/>
        <v>-15.166999999999987</v>
      </c>
      <c r="G15" s="6">
        <f t="shared" si="9"/>
        <v>-12.528999999999986</v>
      </c>
      <c r="H15" s="6">
        <f t="shared" si="9"/>
        <v>-9.6579999999999675</v>
      </c>
      <c r="I15" s="6">
        <f t="shared" si="9"/>
        <v>-4.7670000000000101</v>
      </c>
      <c r="J15" s="6">
        <f t="shared" si="9"/>
        <v>8.531999999999984</v>
      </c>
      <c r="K15" s="6">
        <f t="shared" si="9"/>
        <v>10.853999999999989</v>
      </c>
      <c r="L15" s="6">
        <f t="shared" si="9"/>
        <v>-1.1000000000010779E-2</v>
      </c>
      <c r="M15" s="6">
        <f t="shared" si="9"/>
        <v>-22.21599999999993</v>
      </c>
      <c r="N15" s="6">
        <f t="shared" si="9"/>
        <v>-25.009999999999987</v>
      </c>
      <c r="O15" s="6">
        <f t="shared" si="9"/>
        <v>-20.423999999999971</v>
      </c>
      <c r="P15" s="6">
        <f t="shared" si="9"/>
        <v>-0.72800000000002285</v>
      </c>
      <c r="Q15" s="6">
        <f t="shared" si="9"/>
        <v>24.349999999999923</v>
      </c>
    </row>
    <row r="16" spans="1:107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5">
        <v>3.6619999999999999</v>
      </c>
      <c r="P16" s="5">
        <v>3.0609999999999999</v>
      </c>
      <c r="Q16" s="5">
        <v>1.67</v>
      </c>
    </row>
    <row r="17" spans="2:24" s="5" customFormat="1" x14ac:dyDescent="0.2">
      <c r="B17" s="5" t="s">
        <v>29</v>
      </c>
      <c r="C17" s="6"/>
      <c r="D17" s="6"/>
      <c r="E17" s="6">
        <f t="shared" ref="E17:Q17" si="10">+E15-E16</f>
        <v>-15.149999999999997</v>
      </c>
      <c r="F17" s="6">
        <f t="shared" si="10"/>
        <v>-16.159999999999986</v>
      </c>
      <c r="G17" s="6">
        <f t="shared" si="10"/>
        <v>-11.989999999999986</v>
      </c>
      <c r="H17" s="6">
        <f t="shared" si="10"/>
        <v>-6.6979999999999675</v>
      </c>
      <c r="I17" s="6">
        <f t="shared" si="10"/>
        <v>-4.0500000000000105</v>
      </c>
      <c r="J17" s="6">
        <f t="shared" si="10"/>
        <v>7.1689999999999845</v>
      </c>
      <c r="K17" s="6">
        <f t="shared" si="10"/>
        <v>9.7379999999999889</v>
      </c>
      <c r="L17" s="6">
        <f t="shared" si="10"/>
        <v>-4.8790000000000111</v>
      </c>
      <c r="M17" s="6">
        <f t="shared" si="10"/>
        <v>-25.141999999999932</v>
      </c>
      <c r="N17" s="6">
        <f t="shared" si="10"/>
        <v>-28.189999999999987</v>
      </c>
      <c r="O17" s="6">
        <f t="shared" si="10"/>
        <v>-24.08599999999997</v>
      </c>
      <c r="P17" s="6">
        <f t="shared" si="10"/>
        <v>-3.7890000000000228</v>
      </c>
      <c r="Q17" s="6">
        <f t="shared" si="10"/>
        <v>22.679999999999922</v>
      </c>
    </row>
    <row r="18" spans="2:24" s="1" customFormat="1" x14ac:dyDescent="0.2">
      <c r="B18" s="1" t="s">
        <v>30</v>
      </c>
      <c r="C18" s="7"/>
      <c r="D18" s="7"/>
      <c r="E18" s="7">
        <f t="shared" ref="E18:Q18" si="11">+E17/E19</f>
        <v>-5.0073705850856368E-2</v>
      </c>
      <c r="F18" s="7">
        <f t="shared" si="11"/>
        <v>-5.3147929500060795E-2</v>
      </c>
      <c r="G18" s="7">
        <f t="shared" si="11"/>
        <v>-3.9178653352241861E-2</v>
      </c>
      <c r="H18" s="7">
        <f t="shared" si="11"/>
        <v>-2.1745411809011676E-2</v>
      </c>
      <c r="I18" s="7">
        <f t="shared" si="11"/>
        <v>-1.3054114947122809E-2</v>
      </c>
      <c r="J18" s="7">
        <f t="shared" si="11"/>
        <v>2.0727021455604115E-2</v>
      </c>
      <c r="K18" s="7">
        <f t="shared" si="11"/>
        <v>2.8171540321927365E-2</v>
      </c>
      <c r="L18" s="7">
        <f t="shared" si="11"/>
        <v>-1.5498975523753589E-2</v>
      </c>
      <c r="M18" s="7">
        <f t="shared" si="11"/>
        <v>-7.9565809044589805E-2</v>
      </c>
      <c r="N18" s="7">
        <f t="shared" si="11"/>
        <v>-8.8829928028536453E-2</v>
      </c>
      <c r="O18" s="7">
        <f t="shared" si="11"/>
        <v>-7.5437068960117162E-2</v>
      </c>
      <c r="P18" s="7">
        <f t="shared" si="11"/>
        <v>-1.1759229086169245E-2</v>
      </c>
      <c r="Q18" s="7">
        <f t="shared" si="11"/>
        <v>6.9665219915406279E-2</v>
      </c>
    </row>
    <row r="19" spans="2:24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5">
        <v>319.286</v>
      </c>
      <c r="P19" s="5">
        <v>322.21499999999997</v>
      </c>
      <c r="Q19" s="5">
        <v>325.55700000000002</v>
      </c>
    </row>
    <row r="21" spans="2:24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12">+I6/E6-1</f>
        <v>0.74875060610958455</v>
      </c>
      <c r="J21" s="10">
        <f t="shared" si="12"/>
        <v>0.83741431074009598</v>
      </c>
      <c r="K21" s="10">
        <f t="shared" si="12"/>
        <v>0.82841515192723181</v>
      </c>
      <c r="L21" s="10">
        <f>+L6/H6-1</f>
        <v>0.73898411040081502</v>
      </c>
      <c r="M21" s="10">
        <f>+M6/I6-1</f>
        <v>0.61387196474520134</v>
      </c>
      <c r="N21" s="10">
        <f>+N6/J6-1</f>
        <v>0.43900023911857233</v>
      </c>
      <c r="O21" s="10">
        <f>+O6/K6-1</f>
        <v>0.32692614935404807</v>
      </c>
      <c r="P21" s="10">
        <f>+P6/L6-1</f>
        <v>0.25484441249033574</v>
      </c>
      <c r="Q21" s="10">
        <f>+Q6/M6-1</f>
        <v>0.25428318134024219</v>
      </c>
      <c r="R21" s="10">
        <f>+R6/N6-1</f>
        <v>0.21005796774172936</v>
      </c>
    </row>
    <row r="22" spans="2:24" x14ac:dyDescent="0.2">
      <c r="B22" s="5" t="s">
        <v>46</v>
      </c>
      <c r="E22" s="12">
        <f t="shared" ref="E22:H22" si="13">+E8/E6</f>
        <v>0.78028770001616288</v>
      </c>
      <c r="F22" s="12">
        <f t="shared" si="13"/>
        <v>0.76986554460911061</v>
      </c>
      <c r="G22" s="12">
        <f t="shared" si="13"/>
        <v>0.7649648197674126</v>
      </c>
      <c r="H22" s="12">
        <f t="shared" si="13"/>
        <v>0.75552025485015994</v>
      </c>
      <c r="I22" s="12">
        <f t="shared" ref="I22:K22" si="14">+I8/I6</f>
        <v>0.76586022300434775</v>
      </c>
      <c r="J22" s="12">
        <f t="shared" si="14"/>
        <v>0.79414649997854059</v>
      </c>
      <c r="K22" s="12">
        <f t="shared" si="14"/>
        <v>0.79488747486433631</v>
      </c>
      <c r="L22" s="12">
        <f>+L8/L6</f>
        <v>0.79828284967178642</v>
      </c>
      <c r="M22" s="12">
        <f t="shared" ref="M22:Q22" si="15">+M8/M6</f>
        <v>0.78558551129009724</v>
      </c>
      <c r="N22" s="12">
        <f t="shared" si="15"/>
        <v>0.79387045988593929</v>
      </c>
      <c r="O22" s="12">
        <f t="shared" si="15"/>
        <v>0.79258647247121738</v>
      </c>
      <c r="P22" s="12">
        <f t="shared" si="15"/>
        <v>0.8001608978887057</v>
      </c>
      <c r="Q22" s="12">
        <f t="shared" si="15"/>
        <v>0.81130190526285029</v>
      </c>
      <c r="U22" t="s">
        <v>71</v>
      </c>
      <c r="W22" t="s">
        <v>72</v>
      </c>
      <c r="X22" t="s">
        <v>73</v>
      </c>
    </row>
    <row r="23" spans="2:24" x14ac:dyDescent="0.2">
      <c r="U23" s="15" t="s">
        <v>62</v>
      </c>
      <c r="V23" s="23">
        <v>0.26</v>
      </c>
      <c r="W23" s="15" t="s">
        <v>62</v>
      </c>
      <c r="X23" s="23">
        <v>0.3</v>
      </c>
    </row>
    <row r="24" spans="2:24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U24" s="17" t="s">
        <v>61</v>
      </c>
      <c r="V24" s="16">
        <v>0.01</v>
      </c>
    </row>
    <row r="25" spans="2:24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U25" s="17" t="s">
        <v>60</v>
      </c>
      <c r="V25" s="16">
        <v>0.1</v>
      </c>
    </row>
    <row r="26" spans="2:24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U26" s="17" t="s">
        <v>63</v>
      </c>
      <c r="V26" s="18">
        <f>NPV(V25,V6:DC6)</f>
        <v>58324.781680299697</v>
      </c>
      <c r="W26" s="17" t="s">
        <v>63</v>
      </c>
      <c r="X26" s="26">
        <f>NPV($V$25,V7:DC7)</f>
        <v>70118.732659662914</v>
      </c>
    </row>
    <row r="27" spans="2:24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U27" s="17" t="s">
        <v>1</v>
      </c>
      <c r="V27" s="21">
        <f>Main!$O$3</f>
        <v>325.55700000000002</v>
      </c>
      <c r="W27" s="17" t="s">
        <v>1</v>
      </c>
      <c r="X27" s="21">
        <f>Main!$O$3</f>
        <v>325.55700000000002</v>
      </c>
    </row>
    <row r="28" spans="2:24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U28" s="17" t="s">
        <v>64</v>
      </c>
      <c r="V28" s="19">
        <f>V26/V27</f>
        <v>179.1538246153506</v>
      </c>
      <c r="W28" s="17" t="s">
        <v>64</v>
      </c>
      <c r="X28" s="19">
        <f>X26/X27</f>
        <v>215.38081706018579</v>
      </c>
    </row>
    <row r="29" spans="2:24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U29" s="17" t="s">
        <v>65</v>
      </c>
      <c r="V29" s="20">
        <f>(V28-Main!$O$2)/Main!$O$2</f>
        <v>0.32795066796642652</v>
      </c>
      <c r="W29" s="17" t="s">
        <v>65</v>
      </c>
      <c r="X29" s="20">
        <f>(X28-Main!$O$2)/Main!$O$2</f>
        <v>0.59647777822389592</v>
      </c>
    </row>
    <row r="30" spans="2:24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U30" s="17" t="s">
        <v>66</v>
      </c>
      <c r="V30" s="18">
        <f>V27*V28</f>
        <v>58324.781680299697</v>
      </c>
      <c r="W30" s="17" t="s">
        <v>66</v>
      </c>
      <c r="X30" s="18">
        <f>X27*X28</f>
        <v>70118.732659662914</v>
      </c>
    </row>
    <row r="31" spans="2:24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</row>
    <row r="32" spans="2:24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</row>
    <row r="34" spans="2:14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</row>
    <row r="35" spans="2:14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</row>
    <row r="36" spans="2:14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</row>
    <row r="37" spans="2:14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</row>
    <row r="38" spans="2:14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</row>
    <row r="39" spans="2:14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</row>
    <row r="40" spans="2:14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</row>
    <row r="41" spans="2:14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</row>
    <row r="43" spans="2:14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</row>
    <row r="44" spans="2:14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</row>
    <row r="45" spans="2:14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</row>
    <row r="46" spans="2:14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</row>
    <row r="47" spans="2:14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</row>
    <row r="48" spans="2:14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</row>
    <row r="49" spans="2:14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</row>
    <row r="50" spans="2:14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</row>
    <row r="51" spans="2:14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</row>
    <row r="52" spans="2:14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</row>
    <row r="53" spans="2:14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</row>
    <row r="54" spans="2:14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2024-02-11T05:20:47Z</dcterms:modified>
</cp:coreProperties>
</file>