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em\Desktop\"/>
    </mc:Choice>
  </mc:AlternateContent>
  <bookViews>
    <workbookView xWindow="0" yWindow="0" windowWidth="28800" windowHeight="12900" activeTab="2"/>
  </bookViews>
  <sheets>
    <sheet name="estoque" sheetId="1" r:id="rId1"/>
    <sheet name="pedidos" sheetId="2" r:id="rId2"/>
    <sheet name="dashboard" sheetId="3" r:id="rId3"/>
    <sheet name="apoio" sheetId="4" r:id="rId4"/>
  </sheets>
  <definedNames>
    <definedName name="SegmentaçãodeDados_categoria">#N/A</definedName>
    <definedName name="SegmentaçãodeDados_Cliente">#N/A</definedName>
    <definedName name="SegmentaçãodeDados_Cliente1">#N/A</definedName>
    <definedName name="SegmentaçãodeDados_Forma_de_pagamento">#N/A</definedName>
    <definedName name="SegmentaçãodeDados_Forma_de_pagamento1">#N/A</definedName>
    <definedName name="SegmentaçãodeDados_mês">#N/A</definedName>
    <definedName name="SegmentaçãodeDados_mês1">#N/A</definedName>
  </definedNames>
  <calcPr calcId="171027" concurrentCalc="0"/>
  <pivotCaches>
    <pivotCache cacheId="5" r:id="rId5"/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4" l="1"/>
  <c r="Z6" i="4"/>
  <c r="Y6" i="4"/>
  <c r="X6" i="4"/>
  <c r="W6" i="4"/>
  <c r="V6" i="4"/>
  <c r="U6" i="4"/>
  <c r="T6" i="4"/>
  <c r="S6" i="4"/>
  <c r="R6" i="4"/>
  <c r="Q6" i="4"/>
  <c r="P6" i="4"/>
  <c r="O6" i="4"/>
  <c r="Z5" i="4"/>
  <c r="Y5" i="4"/>
  <c r="X5" i="4"/>
  <c r="W5" i="4"/>
  <c r="V5" i="4"/>
  <c r="U5" i="4"/>
  <c r="T5" i="4"/>
  <c r="S5" i="4"/>
  <c r="R5" i="4"/>
  <c r="Q5" i="4"/>
  <c r="P5" i="4"/>
  <c r="O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L4" i="2"/>
  <c r="N4" i="2"/>
  <c r="O4" i="2"/>
  <c r="L5" i="2"/>
  <c r="N5" i="2"/>
  <c r="O5" i="2"/>
  <c r="L6" i="2"/>
  <c r="N6" i="2"/>
  <c r="O6" i="2"/>
  <c r="L7" i="2"/>
  <c r="N7" i="2"/>
  <c r="O7" i="2"/>
  <c r="L8" i="2"/>
  <c r="N8" i="2"/>
  <c r="O8" i="2"/>
  <c r="L9" i="2"/>
  <c r="N9" i="2"/>
  <c r="O9" i="2"/>
  <c r="L10" i="2"/>
  <c r="N10" i="2"/>
  <c r="O10" i="2"/>
  <c r="L11" i="2"/>
  <c r="N11" i="2"/>
  <c r="O11" i="2"/>
  <c r="L12" i="2"/>
  <c r="N12" i="2"/>
  <c r="O12" i="2"/>
  <c r="L13" i="2"/>
  <c r="N13" i="2"/>
  <c r="O13" i="2"/>
  <c r="L14" i="2"/>
  <c r="N14" i="2"/>
  <c r="O14" i="2"/>
  <c r="L15" i="2"/>
  <c r="N15" i="2"/>
  <c r="O15" i="2"/>
  <c r="L16" i="2"/>
  <c r="N16" i="2"/>
  <c r="O16" i="2"/>
  <c r="L17" i="2"/>
  <c r="N17" i="2"/>
  <c r="O17" i="2"/>
  <c r="L18" i="2"/>
  <c r="N18" i="2"/>
  <c r="O18" i="2"/>
  <c r="L19" i="2"/>
  <c r="N19" i="2"/>
  <c r="O19" i="2"/>
  <c r="L20" i="2"/>
  <c r="N20" i="2"/>
  <c r="O20" i="2"/>
  <c r="L21" i="2"/>
  <c r="N21" i="2"/>
  <c r="O21" i="2"/>
  <c r="L22" i="2"/>
  <c r="N22" i="2"/>
  <c r="O22" i="2"/>
  <c r="L23" i="2"/>
  <c r="N23" i="2"/>
  <c r="O23" i="2"/>
  <c r="O24" i="2"/>
  <c r="P2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</calcChain>
</file>

<file path=xl/sharedStrings.xml><?xml version="1.0" encoding="utf-8"?>
<sst xmlns="http://schemas.openxmlformats.org/spreadsheetml/2006/main" count="307" uniqueCount="141">
  <si>
    <t>Modelagem de dados</t>
  </si>
  <si>
    <t>BATOM CREMOSO HEATS TOGETHER</t>
  </si>
  <si>
    <t>ESMALTE CAREFREE CORAL</t>
  </si>
  <si>
    <t>ILUMINADOR GLOWING FINISH</t>
  </si>
  <si>
    <t>COLEÇÃO SPA PARA OS PÉS</t>
  </si>
  <si>
    <t>ESMALTE PEARL ROSE</t>
  </si>
  <si>
    <t>ESMALTE LAGOON</t>
  </si>
  <si>
    <t>QUINTETO DE SOMBRAS EMERALD NOIR</t>
  </si>
  <si>
    <t>Produtos</t>
  </si>
  <si>
    <t>Categoria</t>
  </si>
  <si>
    <t>ED. LIMITADA</t>
  </si>
  <si>
    <t>qtd</t>
  </si>
  <si>
    <t>Valor</t>
  </si>
  <si>
    <t>Total</t>
  </si>
  <si>
    <t>CUIDADOS COM A PELE - TIME WISE</t>
  </si>
  <si>
    <t>GEL DE LIMPEZA 3EM1 (M/O)</t>
  </si>
  <si>
    <t>CREME DE LIMPEZA 3EM1 (S/N)</t>
  </si>
  <si>
    <t>HIDRATANTE REDUTOR DE LINHAS (M/O)</t>
  </si>
  <si>
    <t>HIDRATANTE REDUTOR DE LINHAS (S/N)</t>
  </si>
  <si>
    <t>HIDRATANTE REDUTOR DE LINHAS FPS30</t>
  </si>
  <si>
    <t>SOLUÇÃO DIURNA FPS30</t>
  </si>
  <si>
    <t>SOLUÇÃO NOTURNA</t>
  </si>
  <si>
    <t>KIT TIME WISE (M/O)</t>
  </si>
  <si>
    <t>KIT TIME WISE (S/N)</t>
  </si>
  <si>
    <t>KIT SOLUÇÃO DIURNA E NOTURNA</t>
  </si>
  <si>
    <t>SABONETE 3 EM 1 DE LIMPEZA FACIAL</t>
  </si>
  <si>
    <t>CREME FIRMADOR P/ AREA DOS OLHOS</t>
  </si>
  <si>
    <t>KIT MICRODERMOABRASÃO</t>
  </si>
  <si>
    <t>MICRODERMOABRASÃO PASSO 1: REFINAR</t>
  </si>
  <si>
    <t>MICRODERMOABRASÃO PASSO 2: RESTAURAR</t>
  </si>
  <si>
    <t>SERUM CLAREADOR EVEN COMPLEXION</t>
  </si>
  <si>
    <t>LOÇÃO EVEN COMPLEXION</t>
  </si>
  <si>
    <t>SÉRUM CORRETOR DE TOM FACIAL TIME WISE</t>
  </si>
  <si>
    <t>LOÇÃO CORPORAL FIRMADORA TARGETED-ACTION</t>
  </si>
  <si>
    <t>GEL CREME REDUTOR DE CELULITE</t>
  </si>
  <si>
    <t>MASSAGEADOR CORPORAL</t>
  </si>
  <si>
    <t>KIT VOLU-FIRM TIMEWISE REPAIR</t>
  </si>
  <si>
    <t xml:space="preserve">ESPUMA DE LIMPEZA VOLU-FIRM </t>
  </si>
  <si>
    <t xml:space="preserve">SÉRUM LIFTING VOLU-FIRM </t>
  </si>
  <si>
    <t>CREME DIURNO FPS30</t>
  </si>
  <si>
    <t>CREME NOTURNO</t>
  </si>
  <si>
    <t>CREME P/ AREA DOS OLHOS VOLU-FIRM</t>
  </si>
  <si>
    <t>PEELING FACIAL RENOVADOR EM GEL TIMEWISE REPAIR</t>
  </si>
  <si>
    <t>PREENCHEDOR DE RUGAS VOLU-FILL</t>
  </si>
  <si>
    <t>KIT CREME DIURNO E CREME NOTURNO</t>
  </si>
  <si>
    <t>CUIDADOS COM A PELE - TIME WISE REPAIR</t>
  </si>
  <si>
    <t>GEL DE LIMPEZA (M/O)</t>
  </si>
  <si>
    <t>ESFOLIANTE REVIGORANTE</t>
  </si>
  <si>
    <t>TÔNICO FACIAL REFRESCANTE</t>
  </si>
  <si>
    <t>GEL HIDRATANTE</t>
  </si>
  <si>
    <t>HIDRATANTE FPS30 BOTANICAL EFFECTS</t>
  </si>
  <si>
    <t>CUIDADOS COM A PELE - BOTANICAL EFFECTS</t>
  </si>
  <si>
    <t>AMBER BLAZE</t>
  </si>
  <si>
    <t>SPARKLING WHITE</t>
  </si>
  <si>
    <t>CRYSTALLINE</t>
  </si>
  <si>
    <t>GLISTENING GOLD</t>
  </si>
  <si>
    <t>GOLDEN VANILLA</t>
  </si>
  <si>
    <t xml:space="preserve">ANTIQUE ROSE </t>
  </si>
  <si>
    <t>ROSEGOLD</t>
  </si>
  <si>
    <t>CINNABAR</t>
  </si>
  <si>
    <t>ESPRESSO</t>
  </si>
  <si>
    <t>IRIS</t>
  </si>
  <si>
    <t>SWEET PLUM</t>
  </si>
  <si>
    <t>ROYAL PURPLE</t>
  </si>
  <si>
    <t>AZURE</t>
  </si>
  <si>
    <t>MIDNIGHT STAR</t>
  </si>
  <si>
    <t>PEACOCK BLUE</t>
  </si>
  <si>
    <t>CLASSIC NAVY</t>
  </si>
  <si>
    <t>EMERALD</t>
  </si>
  <si>
    <t>GRANITE</t>
  </si>
  <si>
    <t>SILVER SATIN</t>
  </si>
  <si>
    <t>BRILLIANT BLACK</t>
  </si>
  <si>
    <t>FRENCH ROAST</t>
  </si>
  <si>
    <t>COAL</t>
  </si>
  <si>
    <t>Nome</t>
  </si>
  <si>
    <t>Endereço</t>
  </si>
  <si>
    <t>Celular</t>
  </si>
  <si>
    <t>Cauã Raymond</t>
  </si>
  <si>
    <t>Rua Rica, 1000</t>
  </si>
  <si>
    <t>Item</t>
  </si>
  <si>
    <t>total</t>
  </si>
  <si>
    <t>Pedido</t>
  </si>
  <si>
    <t>Data do pedido</t>
  </si>
  <si>
    <t>Data da Venda</t>
  </si>
  <si>
    <t>Forma de pagamento</t>
  </si>
  <si>
    <t>crédito</t>
  </si>
  <si>
    <t>Ivete Sangalo</t>
  </si>
  <si>
    <t>Luciano Hulk</t>
  </si>
  <si>
    <t>Neymar Junior</t>
  </si>
  <si>
    <t>Grazzi Massafera</t>
  </si>
  <si>
    <t>Isis Valverde</t>
  </si>
  <si>
    <t>Rua Rica, 1001</t>
  </si>
  <si>
    <t>Rua Rica, 1002</t>
  </si>
  <si>
    <t>Rua Rica, 1003</t>
  </si>
  <si>
    <t>Rua Rica, 1004</t>
  </si>
  <si>
    <t>Rua Rica, 1005</t>
  </si>
  <si>
    <t>Rua Rica, 1006</t>
  </si>
  <si>
    <t>Rua Rica, 1007</t>
  </si>
  <si>
    <t>Rua Rica, 1008</t>
  </si>
  <si>
    <t>Rua Rica, 1009</t>
  </si>
  <si>
    <t>Rua Rica, 1010</t>
  </si>
  <si>
    <t>Rua Rica, 1011</t>
  </si>
  <si>
    <t>Rua Rica, 1012</t>
  </si>
  <si>
    <t>Rua Rica, 1013</t>
  </si>
  <si>
    <t>Rua Rica, 1014</t>
  </si>
  <si>
    <t>Rua Rica, 1015</t>
  </si>
  <si>
    <t>Rua Rica, 1016</t>
  </si>
  <si>
    <t>Rua Rica, 1017</t>
  </si>
  <si>
    <t>Rua Rica, 1018</t>
  </si>
  <si>
    <t>Rua Rica, 1019</t>
  </si>
  <si>
    <t>dinheiro</t>
  </si>
  <si>
    <t>débito</t>
  </si>
  <si>
    <t>valor comissão</t>
  </si>
  <si>
    <t>total comissão</t>
  </si>
  <si>
    <t>categoria</t>
  </si>
  <si>
    <t>Cliente</t>
  </si>
  <si>
    <t>igreja</t>
  </si>
  <si>
    <t>salão</t>
  </si>
  <si>
    <t>condomínio</t>
  </si>
  <si>
    <t>Soma de qtd</t>
  </si>
  <si>
    <t>Total Geral</t>
  </si>
  <si>
    <t>qtd estoque por categoria</t>
  </si>
  <si>
    <t>total em reais - estoque por categoria</t>
  </si>
  <si>
    <t>Soma de Total</t>
  </si>
  <si>
    <t>MAQUIAGEM EM REFIL - SOMBRA MINERAL</t>
  </si>
  <si>
    <t>mês</t>
  </si>
  <si>
    <t>qtd de pedidos</t>
  </si>
  <si>
    <t>Soma de total comissão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</si>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</sst>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6" formatCode="0,&quot;k&quot;"/>
    <numFmt numFmtId="167" formatCode="0.00,&quot;k&quot;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44" fontId="0" fillId="0" borderId="0" xfId="1" applyFont="1" applyFill="1" applyBorder="1" applyAlignment="1" applyProtection="1"/>
    <xf numFmtId="16" fontId="0" fillId="0" borderId="0" xfId="0" applyNumberFormat="1"/>
    <xf numFmtId="0" fontId="0" fillId="0" borderId="0" xfId="0" applyFill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21">
    <dxf>
      <font>
        <sz val="10"/>
        <color theme="0"/>
      </font>
      <fill>
        <patternFill>
          <bgColor theme="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numFmt numFmtId="21" formatCode="dd/mmm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0,&quot;k&quot;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21" formatCode="dd/mmm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numFmt numFmtId="21" formatCode="dd/mmm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Estilo de Segmentação de Dados 1" pivot="0" table="0" count="2">
      <tableStyleElement type="wholeTable" dxfId="0"/>
    </tableStyle>
  </tableStyles>
  <colors>
    <mruColors>
      <color rgb="FFFFFFFF"/>
      <color rgb="FF7F7F7F"/>
    </mruColors>
  </colors>
  <extLst>
    <ext xmlns:x14="http://schemas.microsoft.com/office/spreadsheetml/2009/9/main" uri="{46F421CA-312F-682f-3DD2-61675219B42D}">
      <x14:dxfs count="2">
        <dxf>
          <font>
            <color theme="1"/>
          </font>
          <fill>
            <patternFill>
              <bgColor theme="5" tint="0.79998168889431442"/>
            </patternFill>
          </fill>
        </dxf>
        <dxf>
          <font>
            <color theme="1"/>
          </font>
          <fill>
            <patternFill>
              <bgColor theme="5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[aula_mk.xlsx]apoio!Tabela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4219873951586861"/>
          <c:y val="2.3090618827285768E-2"/>
          <c:w val="0.33363315924975895"/>
          <c:h val="0.9125821901128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apoio!$C$4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apoio!$B$5:$B$10</c:f>
              <c:strCache>
                <c:ptCount val="5"/>
                <c:pt idx="0">
                  <c:v>MAQUIAGEM EM REFIL - SOMBRA MINERAL</c:v>
                </c:pt>
                <c:pt idx="1">
                  <c:v>CUIDADOS COM A PELE - TIME WISE</c:v>
                </c:pt>
                <c:pt idx="2">
                  <c:v>CUIDADOS COM A PELE - TIME WISE REPAIR</c:v>
                </c:pt>
                <c:pt idx="3">
                  <c:v>ED. LIMITADA</c:v>
                </c:pt>
                <c:pt idx="4">
                  <c:v>CUIDADOS COM A PELE - BOTANICAL EFFECTS</c:v>
                </c:pt>
              </c:strCache>
            </c:strRef>
          </c:cat>
          <c:val>
            <c:numRef>
              <c:f>apoio!$C$5:$C$10</c:f>
              <c:numCache>
                <c:formatCode>General</c:formatCode>
                <c:ptCount val="5"/>
                <c:pt idx="0">
                  <c:v>120</c:v>
                </c:pt>
                <c:pt idx="1">
                  <c:v>92</c:v>
                </c:pt>
                <c:pt idx="2">
                  <c:v>55</c:v>
                </c:pt>
                <c:pt idx="3">
                  <c:v>40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703-8E4D-6E75028E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345472"/>
        <c:axId val="490323304"/>
      </c:barChart>
      <c:catAx>
        <c:axId val="38234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23304"/>
        <c:crosses val="autoZero"/>
        <c:auto val="1"/>
        <c:lblAlgn val="ctr"/>
        <c:lblOffset val="100"/>
        <c:noMultiLvlLbl val="0"/>
      </c:catAx>
      <c:valAx>
        <c:axId val="490323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3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[aula_mk.xlsx]apoio!Tabela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4639692510346327"/>
          <c:y val="2.3090618827285768E-2"/>
          <c:w val="0.31759413576210044"/>
          <c:h val="0.935053820519626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apoio!$F$4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apoio!$E$5:$E$10</c:f>
              <c:strCache>
                <c:ptCount val="5"/>
                <c:pt idx="0">
                  <c:v>MAQUIAGEM EM REFIL - SOMBRA MINERAL</c:v>
                </c:pt>
                <c:pt idx="1">
                  <c:v>CUIDADOS COM A PELE - TIME WISE</c:v>
                </c:pt>
                <c:pt idx="2">
                  <c:v>CUIDADOS COM A PELE - TIME WISE REPAIR</c:v>
                </c:pt>
                <c:pt idx="3">
                  <c:v>CUIDADOS COM A PELE - BOTANICAL EFFECTS</c:v>
                </c:pt>
                <c:pt idx="4">
                  <c:v>ED. LIMITADA</c:v>
                </c:pt>
              </c:strCache>
            </c:strRef>
          </c:cat>
          <c:val>
            <c:numRef>
              <c:f>apoio!$F$5:$F$10</c:f>
              <c:numCache>
                <c:formatCode>0,"k"</c:formatCode>
                <c:ptCount val="5"/>
                <c:pt idx="0">
                  <c:v>7367</c:v>
                </c:pt>
                <c:pt idx="1">
                  <c:v>4801.1000000000004</c:v>
                </c:pt>
                <c:pt idx="2">
                  <c:v>3310</c:v>
                </c:pt>
                <c:pt idx="3">
                  <c:v>2124</c:v>
                </c:pt>
                <c:pt idx="4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703-8E4D-6E75028E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345472"/>
        <c:axId val="490323304"/>
      </c:barChart>
      <c:catAx>
        <c:axId val="38234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323304"/>
        <c:crosses val="autoZero"/>
        <c:auto val="1"/>
        <c:lblAlgn val="ctr"/>
        <c:lblOffset val="100"/>
        <c:noMultiLvlLbl val="0"/>
      </c:catAx>
      <c:valAx>
        <c:axId val="490323304"/>
        <c:scaling>
          <c:orientation val="minMax"/>
        </c:scaling>
        <c:delete val="1"/>
        <c:axPos val="b"/>
        <c:numFmt formatCode="0,&quot;k&quot;" sourceLinked="1"/>
        <c:majorTickMark val="none"/>
        <c:minorTickMark val="none"/>
        <c:tickLblPos val="nextTo"/>
        <c:crossAx val="3823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[aula_mk.xlsx]apoio!Tabela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FA9C9F">
              <a:lumMod val="20000"/>
              <a:lumOff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25267800882167E-2"/>
          <c:y val="0.25555555555555554"/>
          <c:w val="0.94454946439823562"/>
          <c:h val="0.55453718285214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apoio!$I$4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A9C9F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apoio!$H$5:$H$8</c:f>
              <c:strCache>
                <c:ptCount val="3"/>
                <c:pt idx="0">
                  <c:v>CUIDADOS COM A PELE - TIME WISE</c:v>
                </c:pt>
                <c:pt idx="1">
                  <c:v>ED. LIMITADA</c:v>
                </c:pt>
                <c:pt idx="2">
                  <c:v>MAQUIAGEM EM REFIL - SOMBRA MINERAL</c:v>
                </c:pt>
              </c:strCache>
            </c:strRef>
          </c:cat>
          <c:val>
            <c:numRef>
              <c:f>apoio!$I$5:$I$8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E-486A-99E7-89308C43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9056"/>
        <c:axId val="85941352"/>
      </c:barChart>
      <c:catAx>
        <c:axId val="859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41352"/>
        <c:crosses val="autoZero"/>
        <c:auto val="1"/>
        <c:lblAlgn val="ctr"/>
        <c:lblOffset val="100"/>
        <c:noMultiLvlLbl val="0"/>
      </c:catAx>
      <c:valAx>
        <c:axId val="85941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9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[aula_mk.xlsx]apoio!Tabela dinâmica4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solidFill>
              <a:srgbClr val="FFFFFF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</a:schemeClr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apoio!$L$4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C0-418F-A1E1-B531D4022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C0-418F-A1E1-B531D4022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C0-418F-A1E1-B531D402248D}"/>
              </c:ext>
            </c:extLst>
          </c:dPt>
          <c:dLbls>
            <c:numFmt formatCode="#,##0" sourceLinked="0"/>
            <c:spPr>
              <a:solidFill>
                <a:srgbClr val="FFFFFF">
                  <a:alpha val="69804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apoio!$K$5:$K$8</c:f>
              <c:strCache>
                <c:ptCount val="3"/>
                <c:pt idx="0">
                  <c:v>crédito</c:v>
                </c:pt>
                <c:pt idx="1">
                  <c:v>débito</c:v>
                </c:pt>
                <c:pt idx="2">
                  <c:v>dinheiro</c:v>
                </c:pt>
              </c:strCache>
            </c:strRef>
          </c:cat>
          <c:val>
            <c:numRef>
              <c:f>apoio!$L$5:$L$8</c:f>
              <c:numCache>
                <c:formatCode>General</c:formatCode>
                <c:ptCount val="3"/>
                <c:pt idx="0">
                  <c:v>90.925000000000011</c:v>
                </c:pt>
                <c:pt idx="1">
                  <c:v>91</c:v>
                </c:pt>
                <c:pt idx="2">
                  <c:v>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0-418F-A1E1-B531D402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[aula_mk.xlsx]apoio!Tabela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solidFill>
              <a:srgbClr val="FFFFFF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</a:schemeClr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solidFill>
              <a:srgbClr val="FFFFFF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95000"/>
            </a:schemeClr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solidFill>
              <a:srgbClr val="FFFFFF">
                <a:alpha val="69804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95000"/>
            </a:schemeClr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schemeClr val="bg1">
                <a:alpha val="40000"/>
              </a:scheme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apoio!$L$4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2E-4B59-BBF8-687353DBEA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2E-4B59-BBF8-687353DBEA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2E-4B59-BBF8-687353DBEA53}"/>
              </c:ext>
            </c:extLst>
          </c:dPt>
          <c:dLbls>
            <c:numFmt formatCode="0.00%" sourceLinked="0"/>
            <c:spPr>
              <a:solidFill>
                <a:srgbClr val="FFFFFF">
                  <a:alpha val="69804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apoio!$K$5:$K$8</c:f>
              <c:strCache>
                <c:ptCount val="3"/>
                <c:pt idx="0">
                  <c:v>crédito</c:v>
                </c:pt>
                <c:pt idx="1">
                  <c:v>débito</c:v>
                </c:pt>
                <c:pt idx="2">
                  <c:v>dinheiro</c:v>
                </c:pt>
              </c:strCache>
            </c:strRef>
          </c:cat>
          <c:val>
            <c:numRef>
              <c:f>apoio!$L$5:$L$8</c:f>
              <c:numCache>
                <c:formatCode>General</c:formatCode>
                <c:ptCount val="3"/>
                <c:pt idx="0">
                  <c:v>90.925000000000011</c:v>
                </c:pt>
                <c:pt idx="1">
                  <c:v>91</c:v>
                </c:pt>
                <c:pt idx="2">
                  <c:v>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E-4B59-BBF8-687353DB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apoio!$N$6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</c:marker>
          <c:dLbls>
            <c:spPr>
              <a:solidFill>
                <a:srgbClr val="FFFFFF">
                  <a:alpha val="69804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apoio!$O$4:$Z$4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apoio!$O$6:$Z$6</c:f>
              <c:numCache>
                <c:formatCode>0.00,"k"</c:formatCode>
                <c:ptCount val="12"/>
                <c:pt idx="0">
                  <c:v>#N/A</c:v>
                </c:pt>
                <c:pt idx="1">
                  <c:v>238.82499999999999</c:v>
                </c:pt>
                <c:pt idx="2">
                  <c:v>234.54999999999998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A93-B8E7-35D21DC9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33512"/>
        <c:axId val="564033840"/>
      </c:lineChart>
      <c:catAx>
        <c:axId val="5640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033840"/>
        <c:crosses val="autoZero"/>
        <c:auto val="1"/>
        <c:lblAlgn val="ctr"/>
        <c:lblOffset val="100"/>
        <c:noMultiLvlLbl val="0"/>
      </c:catAx>
      <c:valAx>
        <c:axId val="564033840"/>
        <c:scaling>
          <c:orientation val="minMax"/>
        </c:scaling>
        <c:delete val="1"/>
        <c:axPos val="l"/>
        <c:numFmt formatCode="0.00,&quot;k&quot;" sourceLinked="1"/>
        <c:majorTickMark val="none"/>
        <c:minorTickMark val="none"/>
        <c:tickLblPos val="nextTo"/>
        <c:crossAx val="56403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1362076</xdr:colOff>
      <xdr:row>1</xdr:row>
      <xdr:rowOff>295275</xdr:rowOff>
    </xdr:from>
    <xdr:to>
      <xdr:col>7</xdr:col>
      <xdr:colOff>1085851</xdr:colOff>
      <xdr:row>1</xdr:row>
      <xdr:rowOff>1447800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E180548B-1438-4542-8963-85BDD672B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1851" y="485775"/>
              <a:ext cx="126682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1162050</xdr:colOff>
      <xdr:row>1</xdr:row>
      <xdr:rowOff>295275</xdr:rowOff>
    </xdr:from>
    <xdr:to>
      <xdr:col>9</xdr:col>
      <xdr:colOff>2028825</xdr:colOff>
      <xdr:row>1</xdr:row>
      <xdr:rowOff>1438274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2FAFEA61-0542-4DAD-AE17-CA65BFAAD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5" y="485775"/>
              <a:ext cx="3057525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180975</xdr:colOff>
      <xdr:row>1</xdr:row>
      <xdr:rowOff>323851</xdr:rowOff>
    </xdr:from>
    <xdr:to>
      <xdr:col>6</xdr:col>
      <xdr:colOff>1181100</xdr:colOff>
      <xdr:row>1</xdr:row>
      <xdr:rowOff>781050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Forma de pagamento">
              <a:extLst>
                <a:ext uri="{FF2B5EF4-FFF2-40B4-BE49-F238E27FC236}">
                  <a16:creationId xmlns:a16="http://schemas.microsoft.com/office/drawing/2014/main" id="{C45D3F52-37AC-4B58-BC4B-7E3A5711C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514351"/>
              <a:ext cx="4105275" cy="457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9525</xdr:colOff>
      <xdr:row>1</xdr:row>
      <xdr:rowOff>971551</xdr:rowOff>
    </xdr:from>
    <xdr:to>
      <xdr:col>6</xdr:col>
      <xdr:colOff>1190625</xdr:colOff>
      <xdr:row>1</xdr:row>
      <xdr:rowOff>1447800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91346243-DD0C-4CF9-B605-647CA64D9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162051"/>
              <a:ext cx="6391275" cy="47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123825</xdr:rowOff>
    </xdr:from>
    <xdr:to>
      <xdr:col>27</xdr:col>
      <xdr:colOff>581025</xdr:colOff>
      <xdr:row>36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67AECAA-924E-448A-BA52-37C090D69EB6}"/>
            </a:ext>
          </a:extLst>
        </xdr:cNvPr>
        <xdr:cNvSpPr/>
      </xdr:nvSpPr>
      <xdr:spPr>
        <a:xfrm>
          <a:off x="228600" y="123825"/>
          <a:ext cx="16811625" cy="6858000"/>
        </a:xfrm>
        <a:prstGeom prst="rect">
          <a:avLst/>
        </a:prstGeom>
        <a:solidFill>
          <a:schemeClr val="tx1"/>
        </a:solidFill>
        <a:ln w="762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23</xdr:col>
      <xdr:colOff>46538</xdr:colOff>
      <xdr:row>32</xdr:row>
      <xdr:rowOff>85726</xdr:rowOff>
    </xdr:from>
    <xdr:to>
      <xdr:col>27</xdr:col>
      <xdr:colOff>428626</xdr:colOff>
      <xdr:row>36</xdr:row>
      <xdr:rowOff>28576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A75348-0552-48CF-B539-C8DEB65C72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903" b="27251"/>
        <a:stretch/>
      </xdr:blipFill>
      <xdr:spPr>
        <a:xfrm>
          <a:off x="14067338" y="6181726"/>
          <a:ext cx="2820488" cy="704850"/>
        </a:xfrm>
        <a:prstGeom prst="rect">
          <a:avLst/>
        </a:prstGeom>
      </xdr:spPr>
    </xdr:pic>
    <xdr:clientData/>
  </xdr:twoCellAnchor>
  <xdr:oneCellAnchor>
    <xdr:from>
      <xdr:col>8</xdr:col>
      <xdr:colOff>476591</xdr:colOff>
      <xdr:row>0</xdr:row>
      <xdr:rowOff>140785</xdr:rowOff>
    </xdr:from>
    <xdr:ext cx="6285824" cy="927946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623446B-2FA2-4C98-9C1D-F65DBD1C969F}"/>
            </a:ext>
          </a:extLst>
        </xdr:cNvPr>
        <xdr:cNvSpPr/>
      </xdr:nvSpPr>
      <xdr:spPr>
        <a:xfrm>
          <a:off x="5353391" y="140785"/>
          <a:ext cx="6285824" cy="92794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DASHBOARD DE VENDAS</a:t>
          </a:r>
        </a:p>
      </xdr:txBody>
    </xdr:sp>
    <xdr:clientData/>
  </xdr:oneCellAnchor>
  <xdr:twoCellAnchor>
    <xdr:from>
      <xdr:col>0</xdr:col>
      <xdr:colOff>409575</xdr:colOff>
      <xdr:row>11</xdr:row>
      <xdr:rowOff>38100</xdr:rowOff>
    </xdr:from>
    <xdr:to>
      <xdr:col>9</xdr:col>
      <xdr:colOff>133350</xdr:colOff>
      <xdr:row>23</xdr:row>
      <xdr:rowOff>19050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EE9F36A-D0D3-42ED-87D5-4D135361817F}"/>
            </a:ext>
          </a:extLst>
        </xdr:cNvPr>
        <xdr:cNvSpPr/>
      </xdr:nvSpPr>
      <xdr:spPr>
        <a:xfrm>
          <a:off x="409575" y="2133600"/>
          <a:ext cx="5210175" cy="2266950"/>
        </a:xfrm>
        <a:prstGeom prst="rect">
          <a:avLst/>
        </a:pr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569688</xdr:colOff>
      <xdr:row>6</xdr:row>
      <xdr:rowOff>7435</xdr:rowOff>
    </xdr:from>
    <xdr:ext cx="2194383" cy="844334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479B849-D24E-4E16-9F68-869432A6096A}"/>
            </a:ext>
          </a:extLst>
        </xdr:cNvPr>
        <xdr:cNvSpPr/>
      </xdr:nvSpPr>
      <xdr:spPr>
        <a:xfrm>
          <a:off x="1788888" y="1150435"/>
          <a:ext cx="2194383" cy="8443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ESTOQUE</a:t>
          </a:r>
        </a:p>
      </xdr:txBody>
    </xdr:sp>
    <xdr:clientData/>
  </xdr:oneCellAnchor>
  <xdr:oneCellAnchor>
    <xdr:from>
      <xdr:col>9</xdr:col>
      <xdr:colOff>544396</xdr:colOff>
      <xdr:row>6</xdr:row>
      <xdr:rowOff>36010</xdr:rowOff>
    </xdr:from>
    <xdr:ext cx="2054473" cy="844334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58030781-A191-4DA7-8F41-AFF9CF1C57F5}"/>
            </a:ext>
          </a:extLst>
        </xdr:cNvPr>
        <xdr:cNvSpPr/>
      </xdr:nvSpPr>
      <xdr:spPr>
        <a:xfrm>
          <a:off x="6030796" y="1179010"/>
          <a:ext cx="2054473" cy="8443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PEDIDOS</a:t>
          </a:r>
        </a:p>
      </xdr:txBody>
    </xdr:sp>
    <xdr:clientData/>
  </xdr:oneCellAnchor>
  <xdr:twoCellAnchor>
    <xdr:from>
      <xdr:col>9</xdr:col>
      <xdr:colOff>285750</xdr:colOff>
      <xdr:row>7</xdr:row>
      <xdr:rowOff>123825</xdr:rowOff>
    </xdr:from>
    <xdr:to>
      <xdr:col>9</xdr:col>
      <xdr:colOff>285750</xdr:colOff>
      <xdr:row>36</xdr:row>
      <xdr:rowOff>19050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DAD7FFB8-3D4F-476A-A5BF-3D727ADA1801}"/>
            </a:ext>
          </a:extLst>
        </xdr:cNvPr>
        <xdr:cNvCxnSpPr/>
      </xdr:nvCxnSpPr>
      <xdr:spPr>
        <a:xfrm>
          <a:off x="5772150" y="1457325"/>
          <a:ext cx="0" cy="54197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352426</xdr:colOff>
      <xdr:row>12</xdr:row>
      <xdr:rowOff>85725</xdr:rowOff>
    </xdr:from>
    <xdr:to>
      <xdr:col>10</xdr:col>
      <xdr:colOff>180975</xdr:colOff>
      <xdr:row>23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8A91EF5-4A37-47BF-B2F4-B64794A2A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461514</xdr:colOff>
      <xdr:row>10</xdr:row>
      <xdr:rowOff>26485</xdr:rowOff>
    </xdr:from>
    <xdr:ext cx="2010680" cy="426655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4C6C6C6B-DF0F-4D73-87D1-28317CDC6B80}"/>
            </a:ext>
          </a:extLst>
        </xdr:cNvPr>
        <xdr:cNvSpPr/>
      </xdr:nvSpPr>
      <xdr:spPr>
        <a:xfrm>
          <a:off x="461514" y="1931485"/>
          <a:ext cx="2010680" cy="4266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QTD DE PRODUTOS</a:t>
          </a:r>
        </a:p>
      </xdr:txBody>
    </xdr:sp>
    <xdr:clientData/>
  </xdr:oneCellAnchor>
  <xdr:twoCellAnchor>
    <xdr:from>
      <xdr:col>0</xdr:col>
      <xdr:colOff>409575</xdr:colOff>
      <xdr:row>25</xdr:row>
      <xdr:rowOff>19050</xdr:rowOff>
    </xdr:from>
    <xdr:to>
      <xdr:col>9</xdr:col>
      <xdr:colOff>133350</xdr:colOff>
      <xdr:row>36</xdr:row>
      <xdr:rowOff>28575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140BDB1-807B-45C8-9A27-7074974704B4}"/>
            </a:ext>
          </a:extLst>
        </xdr:cNvPr>
        <xdr:cNvSpPr/>
      </xdr:nvSpPr>
      <xdr:spPr>
        <a:xfrm>
          <a:off x="409575" y="4781550"/>
          <a:ext cx="5210175" cy="2105025"/>
        </a:xfrm>
        <a:prstGeom prst="rect">
          <a:avLst/>
        </a:pr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466725</xdr:colOff>
      <xdr:row>11</xdr:row>
      <xdr:rowOff>38100</xdr:rowOff>
    </xdr:from>
    <xdr:to>
      <xdr:col>18</xdr:col>
      <xdr:colOff>190500</xdr:colOff>
      <xdr:row>23</xdr:row>
      <xdr:rowOff>19050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3E2814DA-9035-4F70-A07B-8254C7522F51}"/>
            </a:ext>
          </a:extLst>
        </xdr:cNvPr>
        <xdr:cNvSpPr/>
      </xdr:nvSpPr>
      <xdr:spPr>
        <a:xfrm>
          <a:off x="5953125" y="2133600"/>
          <a:ext cx="5210175" cy="2266950"/>
        </a:xfrm>
        <a:prstGeom prst="rect">
          <a:avLst/>
        </a:pr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458518</xdr:colOff>
      <xdr:row>24</xdr:row>
      <xdr:rowOff>7435</xdr:rowOff>
    </xdr:from>
    <xdr:ext cx="3235886" cy="426655"/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D18D102-F63A-45CF-9EF9-FDE8FA98321D}"/>
            </a:ext>
          </a:extLst>
        </xdr:cNvPr>
        <xdr:cNvSpPr/>
      </xdr:nvSpPr>
      <xdr:spPr>
        <a:xfrm>
          <a:off x="458518" y="4579435"/>
          <a:ext cx="3235886" cy="4266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TOTAL</a:t>
          </a:r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 EM REAIS POR PRODUTO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dobe Fangsong Std R" panose="02020400000000000000" pitchFamily="18" charset="-128"/>
            <a:ea typeface="Adobe Fangsong Std R" panose="02020400000000000000" pitchFamily="18" charset="-128"/>
          </a:endParaRPr>
        </a:p>
      </xdr:txBody>
    </xdr:sp>
    <xdr:clientData/>
  </xdr:oneCellAnchor>
  <xdr:twoCellAnchor>
    <xdr:from>
      <xdr:col>0</xdr:col>
      <xdr:colOff>457200</xdr:colOff>
      <xdr:row>26</xdr:row>
      <xdr:rowOff>104775</xdr:rowOff>
    </xdr:from>
    <xdr:to>
      <xdr:col>10</xdr:col>
      <xdr:colOff>57149</xdr:colOff>
      <xdr:row>35</xdr:row>
      <xdr:rowOff>85725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74473AC-5507-4B4B-A219-F8A68F049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11</xdr:row>
      <xdr:rowOff>47625</xdr:rowOff>
    </xdr:from>
    <xdr:to>
      <xdr:col>18</xdr:col>
      <xdr:colOff>95250</xdr:colOff>
      <xdr:row>23</xdr:row>
      <xdr:rowOff>47625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0E39286-25DC-43E1-8CD6-537829138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5</xdr:row>
      <xdr:rowOff>66675</xdr:rowOff>
    </xdr:from>
    <xdr:to>
      <xdr:col>27</xdr:col>
      <xdr:colOff>552450</xdr:colOff>
      <xdr:row>5</xdr:row>
      <xdr:rowOff>66675</xdr:rowOff>
    </xdr:to>
    <xdr:cxnSp macro="">
      <xdr:nvCxnSpPr>
        <xdr:cNvPr id="49" name="Conector reto 48">
          <a:extLst>
            <a:ext uri="{FF2B5EF4-FFF2-40B4-BE49-F238E27FC236}">
              <a16:creationId xmlns:a16="http://schemas.microsoft.com/office/drawing/2014/main" id="{6C338CA7-3759-4FFA-933B-D32E3E0845C3}"/>
            </a:ext>
          </a:extLst>
        </xdr:cNvPr>
        <xdr:cNvCxnSpPr/>
      </xdr:nvCxnSpPr>
      <xdr:spPr>
        <a:xfrm>
          <a:off x="504825" y="1019175"/>
          <a:ext cx="1650682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295274</xdr:colOff>
      <xdr:row>6</xdr:row>
      <xdr:rowOff>180975</xdr:rowOff>
    </xdr:from>
    <xdr:to>
      <xdr:col>23</xdr:col>
      <xdr:colOff>304799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 1">
              <a:extLst>
                <a:ext uri="{FF2B5EF4-FFF2-40B4-BE49-F238E27FC236}">
                  <a16:creationId xmlns:a16="http://schemas.microsoft.com/office/drawing/2014/main" id="{FC665962-86C4-4703-834E-91CBE8834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4" y="1323975"/>
              <a:ext cx="6105525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400049</xdr:colOff>
      <xdr:row>2</xdr:row>
      <xdr:rowOff>57150</xdr:rowOff>
    </xdr:from>
    <xdr:to>
      <xdr:col>27</xdr:col>
      <xdr:colOff>457200</xdr:colOff>
      <xdr:row>9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Cliente 1">
              <a:extLst>
                <a:ext uri="{FF2B5EF4-FFF2-40B4-BE49-F238E27FC236}">
                  <a16:creationId xmlns:a16="http://schemas.microsoft.com/office/drawing/2014/main" id="{F0240194-2A76-42E9-AAD6-23C6F70E4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49" y="438150"/>
              <a:ext cx="2495551" cy="1343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200025</xdr:colOff>
      <xdr:row>2</xdr:row>
      <xdr:rowOff>47626</xdr:rowOff>
    </xdr:from>
    <xdr:to>
      <xdr:col>23</xdr:col>
      <xdr:colOff>304800</xdr:colOff>
      <xdr:row>5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Forma de pagamento 1">
              <a:extLst>
                <a:ext uri="{FF2B5EF4-FFF2-40B4-BE49-F238E27FC236}">
                  <a16:creationId xmlns:a16="http://schemas.microsoft.com/office/drawing/2014/main" id="{CF41DB14-EF75-4952-9F09-8B29FA901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2425" y="428626"/>
              <a:ext cx="25431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395420</xdr:colOff>
      <xdr:row>10</xdr:row>
      <xdr:rowOff>26485</xdr:rowOff>
    </xdr:from>
    <xdr:ext cx="4843329" cy="426655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FE0734C0-C860-478F-8CB5-44A4C3DEA9B3}"/>
            </a:ext>
          </a:extLst>
        </xdr:cNvPr>
        <xdr:cNvSpPr/>
      </xdr:nvSpPr>
      <xdr:spPr>
        <a:xfrm>
          <a:off x="5272220" y="1931485"/>
          <a:ext cx="4843329" cy="42665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QTD DE PRODUTOS X CATEGORIA</a:t>
          </a:r>
        </a:p>
      </xdr:txBody>
    </xdr:sp>
    <xdr:clientData/>
  </xdr:oneCellAnchor>
  <xdr:twoCellAnchor>
    <xdr:from>
      <xdr:col>9</xdr:col>
      <xdr:colOff>514350</xdr:colOff>
      <xdr:row>25</xdr:row>
      <xdr:rowOff>19050</xdr:rowOff>
    </xdr:from>
    <xdr:to>
      <xdr:col>18</xdr:col>
      <xdr:colOff>238125</xdr:colOff>
      <xdr:row>36</xdr:row>
      <xdr:rowOff>28575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5536528F-87B0-46B9-B10E-11C3705C1060}"/>
            </a:ext>
          </a:extLst>
        </xdr:cNvPr>
        <xdr:cNvSpPr/>
      </xdr:nvSpPr>
      <xdr:spPr>
        <a:xfrm>
          <a:off x="6000750" y="4781550"/>
          <a:ext cx="5210175" cy="2105025"/>
        </a:xfrm>
        <a:prstGeom prst="rect">
          <a:avLst/>
        </a:pr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563293</xdr:colOff>
      <xdr:row>24</xdr:row>
      <xdr:rowOff>7435</xdr:rowOff>
    </xdr:from>
    <xdr:ext cx="3235886" cy="426655"/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83C2F6C5-3C8E-4B3C-8B22-F9318D46B769}"/>
            </a:ext>
          </a:extLst>
        </xdr:cNvPr>
        <xdr:cNvSpPr/>
      </xdr:nvSpPr>
      <xdr:spPr>
        <a:xfrm>
          <a:off x="6049693" y="4579435"/>
          <a:ext cx="3235886" cy="4266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TOTAL</a:t>
          </a:r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 EM REAIS POR PRODUTO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dobe Fangsong Std R" panose="02020400000000000000" pitchFamily="18" charset="-128"/>
            <a:ea typeface="Adobe Fangsong Std R" panose="02020400000000000000" pitchFamily="18" charset="-128"/>
          </a:endParaRPr>
        </a:p>
      </xdr:txBody>
    </xdr:sp>
    <xdr:clientData/>
  </xdr:oneCellAnchor>
  <xdr:twoCellAnchor>
    <xdr:from>
      <xdr:col>9</xdr:col>
      <xdr:colOff>180975</xdr:colOff>
      <xdr:row>26</xdr:row>
      <xdr:rowOff>104775</xdr:rowOff>
    </xdr:from>
    <xdr:to>
      <xdr:col>14</xdr:col>
      <xdr:colOff>390525</xdr:colOff>
      <xdr:row>36</xdr:row>
      <xdr:rowOff>9525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9EA1523-CF3E-4244-8B1D-7F2F87FA2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26</xdr:row>
      <xdr:rowOff>142875</xdr:rowOff>
    </xdr:from>
    <xdr:to>
      <xdr:col>18</xdr:col>
      <xdr:colOff>304800</xdr:colOff>
      <xdr:row>36</xdr:row>
      <xdr:rowOff>47625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DB92264F-B42A-4A27-AC78-2BF6764C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457199</xdr:colOff>
      <xdr:row>25</xdr:row>
      <xdr:rowOff>19049</xdr:rowOff>
    </xdr:from>
    <xdr:to>
      <xdr:col>27</xdr:col>
      <xdr:colOff>180974</xdr:colOff>
      <xdr:row>36</xdr:row>
      <xdr:rowOff>28574</xdr:rowOff>
    </xdr:to>
    <xdr:sp macro="" textlink="">
      <xdr:nvSpPr>
        <xdr:cNvPr id="42" name="Forma Livre: Forma 41">
          <a:extLst>
            <a:ext uri="{FF2B5EF4-FFF2-40B4-BE49-F238E27FC236}">
              <a16:creationId xmlns:a16="http://schemas.microsoft.com/office/drawing/2014/main" id="{205FFE02-8AE2-45D6-A82F-C8AF235394B7}"/>
            </a:ext>
          </a:extLst>
        </xdr:cNvPr>
        <xdr:cNvSpPr/>
      </xdr:nvSpPr>
      <xdr:spPr>
        <a:xfrm>
          <a:off x="11429999" y="4781549"/>
          <a:ext cx="5210175" cy="2105025"/>
        </a:xfrm>
        <a:custGeom>
          <a:avLst/>
          <a:gdLst>
            <a:gd name="connsiteX0" fmla="*/ 0 w 3557588"/>
            <a:gd name="connsiteY0" fmla="*/ 0 h 1448594"/>
            <a:gd name="connsiteX1" fmla="*/ 3557588 w 3557588"/>
            <a:gd name="connsiteY1" fmla="*/ 0 h 1448594"/>
            <a:gd name="connsiteX2" fmla="*/ 3557588 w 3557588"/>
            <a:gd name="connsiteY2" fmla="*/ 1019175 h 1448594"/>
            <a:gd name="connsiteX3" fmla="*/ 1995487 w 3557588"/>
            <a:gd name="connsiteY3" fmla="*/ 1019175 h 1448594"/>
            <a:gd name="connsiteX4" fmla="*/ 1995487 w 3557588"/>
            <a:gd name="connsiteY4" fmla="*/ 1448594 h 1448594"/>
            <a:gd name="connsiteX5" fmla="*/ 0 w 3557588"/>
            <a:gd name="connsiteY5" fmla="*/ 1448594 h 14485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557588" h="1448594">
              <a:moveTo>
                <a:pt x="0" y="0"/>
              </a:moveTo>
              <a:lnTo>
                <a:pt x="3557588" y="0"/>
              </a:lnTo>
              <a:lnTo>
                <a:pt x="3557588" y="1019175"/>
              </a:lnTo>
              <a:lnTo>
                <a:pt x="1995487" y="1019175"/>
              </a:lnTo>
              <a:lnTo>
                <a:pt x="1995487" y="1448594"/>
              </a:lnTo>
              <a:lnTo>
                <a:pt x="0" y="1448594"/>
              </a:lnTo>
              <a:close/>
            </a:path>
          </a:pathLst>
        </a:cu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466725</xdr:colOff>
      <xdr:row>11</xdr:row>
      <xdr:rowOff>47625</xdr:rowOff>
    </xdr:from>
    <xdr:to>
      <xdr:col>27</xdr:col>
      <xdr:colOff>190500</xdr:colOff>
      <xdr:row>23</xdr:row>
      <xdr:rowOff>38100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C74F4580-7DE0-4DA8-A705-F4B48592C5E3}"/>
            </a:ext>
          </a:extLst>
        </xdr:cNvPr>
        <xdr:cNvSpPr/>
      </xdr:nvSpPr>
      <xdr:spPr>
        <a:xfrm>
          <a:off x="11439525" y="2143125"/>
          <a:ext cx="5210175" cy="2276475"/>
        </a:xfrm>
        <a:prstGeom prst="rect">
          <a:avLst/>
        </a:prstGeom>
        <a:solidFill>
          <a:schemeClr val="tx1">
            <a:lumMod val="75000"/>
            <a:lumOff val="25000"/>
            <a:alpha val="69804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18</xdr:col>
      <xdr:colOff>461685</xdr:colOff>
      <xdr:row>24</xdr:row>
      <xdr:rowOff>7435</xdr:rowOff>
    </xdr:from>
    <xdr:ext cx="4105869" cy="426655"/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59AE3EA4-5ABD-4DEC-AD0E-41F350EC9428}"/>
            </a:ext>
          </a:extLst>
        </xdr:cNvPr>
        <xdr:cNvSpPr/>
      </xdr:nvSpPr>
      <xdr:spPr>
        <a:xfrm>
          <a:off x="11434485" y="4579435"/>
          <a:ext cx="4105869" cy="4266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TOTAL DE VENDAS POR TIPO DE CLIENTE</a:t>
          </a:r>
        </a:p>
      </xdr:txBody>
    </xdr:sp>
    <xdr:clientData/>
  </xdr:oneCellAnchor>
  <xdr:twoCellAnchor>
    <xdr:from>
      <xdr:col>18</xdr:col>
      <xdr:colOff>600074</xdr:colOff>
      <xdr:row>12</xdr:row>
      <xdr:rowOff>133351</xdr:rowOff>
    </xdr:from>
    <xdr:to>
      <xdr:col>26</xdr:col>
      <xdr:colOff>558799</xdr:colOff>
      <xdr:row>22</xdr:row>
      <xdr:rowOff>47625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BDB5CD5-6CA6-4192-B33B-84E6CE13C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18</xdr:col>
      <xdr:colOff>499932</xdr:colOff>
      <xdr:row>10</xdr:row>
      <xdr:rowOff>36010</xdr:rowOff>
    </xdr:from>
    <xdr:ext cx="3076869" cy="426655"/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B958B31-A68A-4A51-85D6-47B6BE55E87C}"/>
            </a:ext>
          </a:extLst>
        </xdr:cNvPr>
        <xdr:cNvSpPr/>
      </xdr:nvSpPr>
      <xdr:spPr>
        <a:xfrm>
          <a:off x="11472732" y="1941010"/>
          <a:ext cx="3076869" cy="42665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EVOLUÇÃO</a:t>
          </a:r>
          <a:r>
            <a:rPr lang="pt-BR" sz="16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dobe Fangsong Std R" panose="02020400000000000000" pitchFamily="18" charset="-128"/>
              <a:ea typeface="Adobe Fangsong Std R" panose="02020400000000000000" pitchFamily="18" charset="-128"/>
            </a:rPr>
            <a:t> DE FATURAMENTO</a:t>
          </a:r>
          <a:endParaRPr lang="pt-BR" sz="16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dobe Fangsong Std R" panose="02020400000000000000" pitchFamily="18" charset="-128"/>
            <a:ea typeface="Adobe Fangsong Std R" panose="02020400000000000000" pitchFamily="18" charset="-128"/>
          </a:endParaRPr>
        </a:p>
      </xdr:txBody>
    </xdr:sp>
    <xdr:clientData/>
  </xdr:oneCellAnchor>
  <xdr:twoCellAnchor>
    <xdr:from>
      <xdr:col>19</xdr:col>
      <xdr:colOff>247650</xdr:colOff>
      <xdr:row>27</xdr:row>
      <xdr:rowOff>85725</xdr:rowOff>
    </xdr:from>
    <xdr:to>
      <xdr:col>22</xdr:col>
      <xdr:colOff>504825</xdr:colOff>
      <xdr:row>35</xdr:row>
      <xdr:rowOff>66675</xdr:rowOff>
    </xdr:to>
    <xdr:sp macro="" textlink="apoio!AG5">
      <xdr:nvSpPr>
        <xdr:cNvPr id="44" name="CaixaDeTexto 43">
          <a:extLst>
            <a:ext uri="{FF2B5EF4-FFF2-40B4-BE49-F238E27FC236}">
              <a16:creationId xmlns:a16="http://schemas.microsoft.com/office/drawing/2014/main" id="{6675D9EA-AF7F-4890-B6BF-C414C9AEC966}"/>
            </a:ext>
          </a:extLst>
        </xdr:cNvPr>
        <xdr:cNvSpPr txBox="1"/>
      </xdr:nvSpPr>
      <xdr:spPr>
        <a:xfrm>
          <a:off x="11830050" y="5229225"/>
          <a:ext cx="2085975" cy="150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FC799F3-BFF6-406C-AFBE-3CE2774E4BA1}" type="TxLink">
            <a:rPr lang="en-US" sz="6600" b="1" i="0" u="none" strike="noStrike">
              <a:solidFill>
                <a:schemeClr val="accent2">
                  <a:lumMod val="20000"/>
                  <a:lumOff val="80000"/>
                </a:schemeClr>
              </a:solidFill>
              <a:latin typeface="Calibri"/>
            </a:rPr>
            <a:pPr algn="ctr"/>
            <a:t>9,5%</a:t>
          </a:fld>
          <a:endParaRPr lang="pt-BR" sz="6600" b="1">
            <a:solidFill>
              <a:schemeClr val="accent2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22</xdr:col>
      <xdr:colOff>495300</xdr:colOff>
      <xdr:row>29</xdr:row>
      <xdr:rowOff>152400</xdr:rowOff>
    </xdr:from>
    <xdr:to>
      <xdr:col>23</xdr:col>
      <xdr:colOff>561975</xdr:colOff>
      <xdr:row>30</xdr:row>
      <xdr:rowOff>171450</xdr:rowOff>
    </xdr:to>
    <xdr:cxnSp macro="">
      <xdr:nvCxnSpPr>
        <xdr:cNvPr id="46" name="Conector de Seta Reta 45">
          <a:extLst>
            <a:ext uri="{FF2B5EF4-FFF2-40B4-BE49-F238E27FC236}">
              <a16:creationId xmlns:a16="http://schemas.microsoft.com/office/drawing/2014/main" id="{07D0D0F4-464C-47AF-9EB3-061D27B74AD9}"/>
            </a:ext>
          </a:extLst>
        </xdr:cNvPr>
        <xdr:cNvCxnSpPr/>
      </xdr:nvCxnSpPr>
      <xdr:spPr>
        <a:xfrm flipV="1">
          <a:off x="13906500" y="5676900"/>
          <a:ext cx="6762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476250</xdr:colOff>
      <xdr:row>25</xdr:row>
      <xdr:rowOff>85725</xdr:rowOff>
    </xdr:from>
    <xdr:to>
      <xdr:col>27</xdr:col>
      <xdr:colOff>123825</xdr:colOff>
      <xdr:row>33</xdr:row>
      <xdr:rowOff>66675</xdr:rowOff>
    </xdr:to>
    <xdr:sp macro="" textlink="apoio!AE5">
      <xdr:nvSpPr>
        <xdr:cNvPr id="47" name="CaixaDeTexto 46">
          <a:extLst>
            <a:ext uri="{FF2B5EF4-FFF2-40B4-BE49-F238E27FC236}">
              <a16:creationId xmlns:a16="http://schemas.microsoft.com/office/drawing/2014/main" id="{096E7BB5-0180-4809-A1CA-A89D5A2C5714}"/>
            </a:ext>
          </a:extLst>
        </xdr:cNvPr>
        <xdr:cNvSpPr txBox="1"/>
      </xdr:nvSpPr>
      <xdr:spPr>
        <a:xfrm>
          <a:off x="14497050" y="4848225"/>
          <a:ext cx="2085975" cy="150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90419A5-8D59-4B24-8D0D-E3DDB664624D}" type="TxLink">
            <a:rPr lang="en-US" sz="2800" b="0" i="0" u="none" strike="noStrike">
              <a:solidFill>
                <a:schemeClr val="bg1"/>
              </a:solidFill>
              <a:latin typeface="Calibri"/>
            </a:rPr>
            <a:t>condomínio</a:t>
          </a:fld>
          <a:endParaRPr lang="pt-BR" sz="166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em" refreshedDate="43174.874868981482" missingItemsLimit="0" createdVersion="6" refreshedVersion="6" minRefreshableVersion="3" recordCount="64">
  <cacheSource type="worksheet">
    <worksheetSource name="base_estoque"/>
  </cacheSource>
  <cacheFields count="5">
    <cacheField name="Produtos" numFmtId="0">
      <sharedItems/>
    </cacheField>
    <cacheField name="Categoria" numFmtId="0">
      <sharedItems count="5">
        <s v="ED. LIMITADA"/>
        <s v="CUIDADOS COM A PELE - TIME WISE"/>
        <s v="CUIDADOS COM A PELE - TIME WISE REPAIR"/>
        <s v="CUIDADOS COM A PELE - BOTANICAL EFFECTS"/>
        <s v="MAQUIAGEM EM REFIL - SOMBRA MINERAL"/>
      </sharedItems>
    </cacheField>
    <cacheField name="qtd" numFmtId="0">
      <sharedItems containsSemiMixedTypes="0" containsString="0" containsNumber="1" containsInteger="1" minValue="0" maxValue="10"/>
    </cacheField>
    <cacheField name="Valor" numFmtId="44">
      <sharedItems containsSemiMixedTypes="0" containsString="0" containsNumber="1" minValue="28" maxValue="99"/>
    </cacheField>
    <cacheField name="Total" numFmtId="0">
      <sharedItems containsSemiMixedTypes="0" containsString="0" containsNumber="1" minValue="0" maxValue="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em" refreshedDate="43174.886195023151" missingItemsLimit="0" createdVersion="6" refreshedVersion="6" minRefreshableVersion="3" recordCount="20">
  <cacheSource type="worksheet">
    <worksheetSource name="base_pedidos"/>
  </cacheSource>
  <cacheFields count="15">
    <cacheField name="Pedido" numFmtId="0">
      <sharedItems containsSemiMixedTypes="0" containsString="0" containsNumber="1" containsInteger="1" minValue="112" maxValue="131"/>
    </cacheField>
    <cacheField name="Data do pedido" numFmtId="16">
      <sharedItems containsSemiMixedTypes="0" containsNonDate="0" containsDate="1" containsString="0" minDate="2018-02-05T00:00:00" maxDate="2018-03-06T00:00:00"/>
    </cacheField>
    <cacheField name="mês" numFmtId="16">
      <sharedItems count="2">
        <s v="fev"/>
        <s v="mar"/>
      </sharedItems>
    </cacheField>
    <cacheField name="Data da Venda" numFmtId="16">
      <sharedItems containsSemiMixedTypes="0" containsNonDate="0" containsDate="1" containsString="0" minDate="2018-01-07T00:00:00" maxDate="2018-03-12T00:00:00"/>
    </cacheField>
    <cacheField name="Nome" numFmtId="0">
      <sharedItems/>
    </cacheField>
    <cacheField name="Cliente" numFmtId="0">
      <sharedItems count="3">
        <s v="igreja"/>
        <s v="salão"/>
        <s v="condomínio"/>
      </sharedItems>
    </cacheField>
    <cacheField name="Endereço" numFmtId="0">
      <sharedItems/>
    </cacheField>
    <cacheField name="Celular" numFmtId="0">
      <sharedItems containsSemiMixedTypes="0" containsString="0" containsNumber="1" containsInteger="1" minValue="11912345678" maxValue="11912345678"/>
    </cacheField>
    <cacheField name="Item" numFmtId="0">
      <sharedItems/>
    </cacheField>
    <cacheField name="categoria" numFmtId="0">
      <sharedItems count="3">
        <s v="ED. LIMITADA"/>
        <s v="CUIDADOS COM A PELE - TIME WISE"/>
        <s v="MAQUIAGEM EM REFIL - SOMBRA MINERAL"/>
      </sharedItems>
    </cacheField>
    <cacheField name="Valor" numFmtId="0">
      <sharedItems containsSemiMixedTypes="0" containsString="0" containsNumber="1" minValue="28" maxValue="99"/>
    </cacheField>
    <cacheField name="qtd" numFmtId="0">
      <sharedItems containsSemiMixedTypes="0" containsString="0" containsNumber="1" containsInteger="1" minValue="1" maxValue="3"/>
    </cacheField>
    <cacheField name="total" numFmtId="0">
      <sharedItems containsSemiMixedTypes="0" containsString="0" containsNumber="1" minValue="28" maxValue="237"/>
    </cacheField>
    <cacheField name="total comissão" numFmtId="0">
      <sharedItems containsSemiMixedTypes="0" containsString="0" containsNumber="1" minValue="7" maxValue="59.25"/>
    </cacheField>
    <cacheField name="Forma de pagamento" numFmtId="0">
      <sharedItems count="3">
        <s v="crédito"/>
        <s v="dinheiro"/>
        <s v="débit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BATOM CREMOSO HEATS TOGETHER"/>
    <x v="0"/>
    <n v="10"/>
    <n v="49.9"/>
    <n v="499"/>
  </r>
  <r>
    <s v="ESMALTE CAREFREE CORAL"/>
    <x v="0"/>
    <n v="10"/>
    <n v="28"/>
    <n v="280"/>
  </r>
  <r>
    <s v="ILUMINADOR GLOWING FINISH"/>
    <x v="0"/>
    <n v="4"/>
    <n v="89"/>
    <n v="356"/>
  </r>
  <r>
    <s v="COLEÇÃO SPA PARA OS PÉS"/>
    <x v="0"/>
    <n v="3"/>
    <n v="99"/>
    <n v="297"/>
  </r>
  <r>
    <s v="ESMALTE PEARL ROSE"/>
    <x v="0"/>
    <n v="0"/>
    <n v="28"/>
    <n v="0"/>
  </r>
  <r>
    <s v="ESMALTE LAGOON"/>
    <x v="0"/>
    <n v="10"/>
    <n v="28"/>
    <n v="280"/>
  </r>
  <r>
    <s v="QUINTETO DE SOMBRAS EMERALD NOIR"/>
    <x v="0"/>
    <n v="3"/>
    <n v="79"/>
    <n v="237"/>
  </r>
  <r>
    <s v="GEL DE LIMPEZA 3EM1 (M/O)"/>
    <x v="1"/>
    <n v="6"/>
    <n v="49.9"/>
    <n v="299.39999999999998"/>
  </r>
  <r>
    <s v="CREME DE LIMPEZA 3EM1 (S/N)"/>
    <x v="1"/>
    <n v="5"/>
    <n v="28"/>
    <n v="140"/>
  </r>
  <r>
    <s v="HIDRATANTE REDUTOR DE LINHAS (M/O)"/>
    <x v="1"/>
    <n v="0"/>
    <n v="89"/>
    <n v="0"/>
  </r>
  <r>
    <s v="HIDRATANTE REDUTOR DE LINHAS (S/N)"/>
    <x v="1"/>
    <n v="7"/>
    <n v="99"/>
    <n v="693"/>
  </r>
  <r>
    <s v="HIDRATANTE REDUTOR DE LINHAS FPS30"/>
    <x v="1"/>
    <n v="9"/>
    <n v="28"/>
    <n v="252"/>
  </r>
  <r>
    <s v="SOLUÇÃO DIURNA FPS30"/>
    <x v="1"/>
    <n v="8"/>
    <n v="28"/>
    <n v="224"/>
  </r>
  <r>
    <s v="SOLUÇÃO NOTURNA"/>
    <x v="1"/>
    <n v="7"/>
    <n v="79"/>
    <n v="553"/>
  </r>
  <r>
    <s v="KIT TIME WISE (M/O)"/>
    <x v="1"/>
    <n v="3"/>
    <n v="49.9"/>
    <n v="149.69999999999999"/>
  </r>
  <r>
    <s v="KIT TIME WISE (S/N)"/>
    <x v="1"/>
    <n v="7"/>
    <n v="28"/>
    <n v="196"/>
  </r>
  <r>
    <s v="KIT SOLUÇÃO DIURNA E NOTURNA"/>
    <x v="1"/>
    <n v="1"/>
    <n v="89"/>
    <n v="89"/>
  </r>
  <r>
    <s v="SABONETE 3 EM 1 DE LIMPEZA FACIAL"/>
    <x v="1"/>
    <n v="4"/>
    <n v="99"/>
    <n v="396"/>
  </r>
  <r>
    <s v="CREME FIRMADOR P/ AREA DOS OLHOS"/>
    <x v="1"/>
    <n v="8"/>
    <n v="28"/>
    <n v="224"/>
  </r>
  <r>
    <s v="KIT MICRODERMOABRASÃO"/>
    <x v="1"/>
    <n v="2"/>
    <n v="28"/>
    <n v="56"/>
  </r>
  <r>
    <s v="MICRODERMOABRASÃO PASSO 1: REFINAR"/>
    <x v="1"/>
    <n v="0"/>
    <n v="79"/>
    <n v="0"/>
  </r>
  <r>
    <s v="MICRODERMOABRASÃO PASSO 2: RESTAURAR"/>
    <x v="1"/>
    <n v="10"/>
    <n v="49.9"/>
    <n v="499"/>
  </r>
  <r>
    <s v="SERUM CLAREADOR EVEN COMPLEXION"/>
    <x v="1"/>
    <n v="0"/>
    <n v="28"/>
    <n v="0"/>
  </r>
  <r>
    <s v="LOÇÃO EVEN COMPLEXION"/>
    <x v="1"/>
    <n v="10"/>
    <n v="89"/>
    <n v="890"/>
  </r>
  <r>
    <s v="SÉRUM CORRETOR DE TOM FACIAL TIME WISE"/>
    <x v="1"/>
    <n v="0"/>
    <n v="99"/>
    <n v="0"/>
  </r>
  <r>
    <s v="LOÇÃO CORPORAL FIRMADORA TARGETED-ACTION"/>
    <x v="1"/>
    <n v="0"/>
    <n v="28"/>
    <n v="0"/>
  </r>
  <r>
    <s v="GEL CREME REDUTOR DE CELULITE"/>
    <x v="1"/>
    <n v="5"/>
    <n v="28"/>
    <n v="140"/>
  </r>
  <r>
    <s v="MASSAGEADOR CORPORAL"/>
    <x v="1"/>
    <n v="0"/>
    <n v="79"/>
    <n v="0"/>
  </r>
  <r>
    <s v="KIT VOLU-FIRM TIMEWISE REPAIR"/>
    <x v="2"/>
    <n v="10"/>
    <n v="49.9"/>
    <n v="499"/>
  </r>
  <r>
    <s v="ESPUMA DE LIMPEZA VOLU-FIRM "/>
    <x v="2"/>
    <n v="6"/>
    <n v="28"/>
    <n v="168"/>
  </r>
  <r>
    <s v="SÉRUM LIFTING VOLU-FIRM "/>
    <x v="2"/>
    <n v="7"/>
    <n v="89"/>
    <n v="623"/>
  </r>
  <r>
    <s v="CREME DIURNO FPS30"/>
    <x v="2"/>
    <n v="7"/>
    <n v="99"/>
    <n v="693"/>
  </r>
  <r>
    <s v="CREME NOTURNO"/>
    <x v="2"/>
    <n v="7"/>
    <n v="28"/>
    <n v="196"/>
  </r>
  <r>
    <s v="CREME P/ AREA DOS OLHOS VOLU-FIRM"/>
    <x v="2"/>
    <n v="0"/>
    <n v="28"/>
    <n v="0"/>
  </r>
  <r>
    <s v="PEELING FACIAL RENOVADOR EM GEL TIMEWISE REPAIR"/>
    <x v="2"/>
    <n v="8"/>
    <n v="79"/>
    <n v="632"/>
  </r>
  <r>
    <s v="PREENCHEDOR DE RUGAS VOLU-FILL"/>
    <x v="2"/>
    <n v="10"/>
    <n v="49.9"/>
    <n v="499"/>
  </r>
  <r>
    <s v="KIT CREME DIURNO E CREME NOTURNO"/>
    <x v="2"/>
    <n v="0"/>
    <n v="28"/>
    <n v="0"/>
  </r>
  <r>
    <s v="GEL DE LIMPEZA (M/O)"/>
    <x v="3"/>
    <n v="10"/>
    <n v="89"/>
    <n v="890"/>
  </r>
  <r>
    <s v="ESFOLIANTE REVIGORANTE"/>
    <x v="3"/>
    <n v="4"/>
    <n v="99"/>
    <n v="396"/>
  </r>
  <r>
    <s v="TÔNICO FACIAL REFRESCANTE"/>
    <x v="3"/>
    <n v="10"/>
    <n v="28"/>
    <n v="280"/>
  </r>
  <r>
    <s v="GEL HIDRATANTE"/>
    <x v="3"/>
    <n v="3"/>
    <n v="28"/>
    <n v="84"/>
  </r>
  <r>
    <s v="HIDRATANTE FPS30 BOTANICAL EFFECTS"/>
    <x v="3"/>
    <n v="6"/>
    <n v="79"/>
    <n v="474"/>
  </r>
  <r>
    <s v="AMBER BLAZE"/>
    <x v="4"/>
    <n v="8"/>
    <n v="49.9"/>
    <n v="399.2"/>
  </r>
  <r>
    <s v="SPARKLING WHITE"/>
    <x v="4"/>
    <n v="4"/>
    <n v="28"/>
    <n v="112"/>
  </r>
  <r>
    <s v="CRYSTALLINE"/>
    <x v="4"/>
    <n v="6"/>
    <n v="89"/>
    <n v="534"/>
  </r>
  <r>
    <s v="GLISTENING GOLD"/>
    <x v="4"/>
    <n v="7"/>
    <n v="99"/>
    <n v="693"/>
  </r>
  <r>
    <s v="GOLDEN VANILLA"/>
    <x v="4"/>
    <n v="2"/>
    <n v="28"/>
    <n v="56"/>
  </r>
  <r>
    <s v="ANTIQUE ROSE "/>
    <x v="4"/>
    <n v="3"/>
    <n v="28"/>
    <n v="84"/>
  </r>
  <r>
    <s v="ROSEGOLD"/>
    <x v="4"/>
    <n v="8"/>
    <n v="79"/>
    <n v="632"/>
  </r>
  <r>
    <s v="CINNABAR"/>
    <x v="4"/>
    <n v="3"/>
    <n v="49.9"/>
    <n v="149.69999999999999"/>
  </r>
  <r>
    <s v="ESPRESSO"/>
    <x v="4"/>
    <n v="5"/>
    <n v="28"/>
    <n v="140"/>
  </r>
  <r>
    <s v="IRIS"/>
    <x v="4"/>
    <n v="4"/>
    <n v="89"/>
    <n v="356"/>
  </r>
  <r>
    <s v="SWEET PLUM"/>
    <x v="4"/>
    <n v="9"/>
    <n v="99"/>
    <n v="891"/>
  </r>
  <r>
    <s v="ROYAL PURPLE"/>
    <x v="4"/>
    <n v="2"/>
    <n v="28"/>
    <n v="56"/>
  </r>
  <r>
    <s v="AZURE"/>
    <x v="4"/>
    <n v="1"/>
    <n v="28"/>
    <n v="28"/>
  </r>
  <r>
    <s v="MIDNIGHT STAR"/>
    <x v="4"/>
    <n v="9"/>
    <n v="79"/>
    <n v="711"/>
  </r>
  <r>
    <s v="PEACOCK BLUE"/>
    <x v="4"/>
    <n v="7"/>
    <n v="49.9"/>
    <n v="349.3"/>
  </r>
  <r>
    <s v="CLASSIC NAVY"/>
    <x v="4"/>
    <n v="9"/>
    <n v="28"/>
    <n v="252"/>
  </r>
  <r>
    <s v="EMERALD"/>
    <x v="4"/>
    <n v="4"/>
    <n v="89"/>
    <n v="356"/>
  </r>
  <r>
    <s v="GRANITE"/>
    <x v="4"/>
    <n v="5"/>
    <n v="99"/>
    <n v="495"/>
  </r>
  <r>
    <s v="SILVER SATIN"/>
    <x v="4"/>
    <n v="6"/>
    <n v="28"/>
    <n v="168"/>
  </r>
  <r>
    <s v="BRILLIANT BLACK"/>
    <x v="4"/>
    <n v="9"/>
    <n v="28"/>
    <n v="252"/>
  </r>
  <r>
    <s v="FRENCH ROAST"/>
    <x v="4"/>
    <n v="7"/>
    <n v="79"/>
    <n v="553"/>
  </r>
  <r>
    <s v="COAL"/>
    <x v="4"/>
    <n v="2"/>
    <n v="49.9"/>
    <n v="99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12"/>
    <d v="2018-02-05T00:00:00"/>
    <x v="0"/>
    <d v="2018-02-26T00:00:00"/>
    <s v="Cauã Raymond"/>
    <x v="0"/>
    <s v="Rua Rica, 1000"/>
    <n v="11912345678"/>
    <s v="BATOM CREMOSO HEATS TOGETHER"/>
    <x v="0"/>
    <n v="49.9"/>
    <n v="2"/>
    <n v="99.8"/>
    <n v="24.95"/>
    <x v="0"/>
  </r>
  <r>
    <n v="113"/>
    <d v="2018-02-05T00:00:00"/>
    <x v="0"/>
    <d v="2018-02-18T00:00:00"/>
    <s v="Ivete Sangalo"/>
    <x v="1"/>
    <s v="Rua Rica, 1001"/>
    <n v="11912345678"/>
    <s v="ESMALTE CAREFREE CORAL"/>
    <x v="0"/>
    <n v="28"/>
    <n v="1"/>
    <n v="28"/>
    <n v="7"/>
    <x v="1"/>
  </r>
  <r>
    <n v="114"/>
    <d v="2018-02-05T00:00:00"/>
    <x v="0"/>
    <d v="2018-02-19T00:00:00"/>
    <s v="Luciano Hulk"/>
    <x v="2"/>
    <s v="Rua Rica, 1002"/>
    <n v="11912345678"/>
    <s v="QUINTETO DE SOMBRAS EMERALD NOIR"/>
    <x v="0"/>
    <n v="79"/>
    <n v="3"/>
    <n v="237"/>
    <n v="59.25"/>
    <x v="2"/>
  </r>
  <r>
    <n v="115"/>
    <d v="2018-02-05T00:00:00"/>
    <x v="0"/>
    <d v="2018-03-11T00:00:00"/>
    <s v="Neymar Junior"/>
    <x v="0"/>
    <s v="Rua Rica, 1003"/>
    <n v="11912345678"/>
    <s v="ESMALTE CAREFREE CORAL"/>
    <x v="0"/>
    <n v="28"/>
    <n v="2"/>
    <n v="56"/>
    <n v="14"/>
    <x v="0"/>
  </r>
  <r>
    <n v="116"/>
    <d v="2018-02-05T00:00:00"/>
    <x v="0"/>
    <d v="2018-01-31T00:00:00"/>
    <s v="Grazzi Massafera"/>
    <x v="1"/>
    <s v="Rua Rica, 1004"/>
    <n v="11912345678"/>
    <s v="GEL DE LIMPEZA 3EM1 (M/O)"/>
    <x v="1"/>
    <n v="49.9"/>
    <n v="2"/>
    <n v="99.8"/>
    <n v="24.95"/>
    <x v="1"/>
  </r>
  <r>
    <n v="117"/>
    <d v="2018-02-05T00:00:00"/>
    <x v="0"/>
    <d v="2018-01-27T00:00:00"/>
    <s v="Isis Valverde"/>
    <x v="2"/>
    <s v="Rua Rica, 1005"/>
    <n v="11912345678"/>
    <s v="GLISTENING GOLD"/>
    <x v="2"/>
    <n v="99"/>
    <n v="1"/>
    <n v="99"/>
    <n v="24.75"/>
    <x v="2"/>
  </r>
  <r>
    <n v="118"/>
    <d v="2018-02-05T00:00:00"/>
    <x v="0"/>
    <d v="2018-02-14T00:00:00"/>
    <s v="Cauã Raymond"/>
    <x v="0"/>
    <s v="Rua Rica, 1006"/>
    <n v="11912345678"/>
    <s v="AMBER BLAZE"/>
    <x v="2"/>
    <n v="49.9"/>
    <n v="1"/>
    <n v="49.9"/>
    <n v="12.475"/>
    <x v="0"/>
  </r>
  <r>
    <n v="119"/>
    <d v="2018-02-05T00:00:00"/>
    <x v="0"/>
    <d v="2018-01-10T00:00:00"/>
    <s v="Ivete Sangalo"/>
    <x v="1"/>
    <s v="Rua Rica, 1007"/>
    <n v="11912345678"/>
    <s v="BATOM CREMOSO HEATS TOGETHER"/>
    <x v="0"/>
    <n v="49.9"/>
    <n v="2"/>
    <n v="99.8"/>
    <n v="24.95"/>
    <x v="1"/>
  </r>
  <r>
    <n v="120"/>
    <d v="2018-02-05T00:00:00"/>
    <x v="0"/>
    <d v="2018-02-15T00:00:00"/>
    <s v="Luciano Hulk"/>
    <x v="2"/>
    <s v="Rua Rica, 1008"/>
    <n v="11912345678"/>
    <s v="ESMALTE CAREFREE CORAL"/>
    <x v="0"/>
    <n v="28"/>
    <n v="1"/>
    <n v="28"/>
    <n v="7"/>
    <x v="2"/>
  </r>
  <r>
    <n v="121"/>
    <d v="2018-02-05T00:00:00"/>
    <x v="0"/>
    <d v="2018-02-27T00:00:00"/>
    <s v="Neymar Junior"/>
    <x v="0"/>
    <s v="Rua Rica, 1009"/>
    <n v="11912345678"/>
    <s v="QUINTETO DE SOMBRAS EMERALD NOIR"/>
    <x v="0"/>
    <n v="79"/>
    <n v="2"/>
    <n v="158"/>
    <n v="39.5"/>
    <x v="0"/>
  </r>
  <r>
    <n v="122"/>
    <d v="2018-03-05T00:00:00"/>
    <x v="1"/>
    <d v="2018-03-10T00:00:00"/>
    <s v="Grazzi Massafera"/>
    <x v="1"/>
    <s v="Rua Rica, 1010"/>
    <n v="11912345678"/>
    <s v="ESMALTE CAREFREE CORAL"/>
    <x v="0"/>
    <n v="28"/>
    <n v="1"/>
    <n v="28"/>
    <n v="7"/>
    <x v="1"/>
  </r>
  <r>
    <n v="123"/>
    <d v="2018-03-05T00:00:00"/>
    <x v="1"/>
    <d v="2018-01-09T00:00:00"/>
    <s v="Isis Valverde"/>
    <x v="2"/>
    <s v="Rua Rica, 1011"/>
    <n v="11912345678"/>
    <s v="GEL DE LIMPEZA 3EM1 (M/O)"/>
    <x v="1"/>
    <n v="49.9"/>
    <n v="3"/>
    <n v="149.69999999999999"/>
    <n v="37.424999999999997"/>
    <x v="2"/>
  </r>
  <r>
    <n v="124"/>
    <d v="2018-03-05T00:00:00"/>
    <x v="1"/>
    <d v="2018-02-16T00:00:00"/>
    <s v="Cauã Raymond"/>
    <x v="0"/>
    <s v="Rua Rica, 1012"/>
    <n v="11912345678"/>
    <s v="GLISTENING GOLD"/>
    <x v="2"/>
    <n v="99"/>
    <n v="2"/>
    <n v="198"/>
    <n v="49.5"/>
    <x v="0"/>
  </r>
  <r>
    <n v="125"/>
    <d v="2018-03-05T00:00:00"/>
    <x v="1"/>
    <d v="2018-01-26T00:00:00"/>
    <s v="Ivete Sangalo"/>
    <x v="1"/>
    <s v="Rua Rica, 1013"/>
    <n v="11912345678"/>
    <s v="AMBER BLAZE"/>
    <x v="2"/>
    <n v="49.9"/>
    <n v="2"/>
    <n v="99.8"/>
    <n v="24.95"/>
    <x v="1"/>
  </r>
  <r>
    <n v="126"/>
    <d v="2018-03-05T00:00:00"/>
    <x v="1"/>
    <d v="2018-01-07T00:00:00"/>
    <s v="Luciano Hulk"/>
    <x v="2"/>
    <s v="Rua Rica, 1014"/>
    <n v="11912345678"/>
    <s v="BATOM CREMOSO HEATS TOGETHER"/>
    <x v="0"/>
    <n v="49.9"/>
    <n v="1"/>
    <n v="49.9"/>
    <n v="12.475"/>
    <x v="2"/>
  </r>
  <r>
    <n v="127"/>
    <d v="2018-03-05T00:00:00"/>
    <x v="1"/>
    <d v="2018-01-08T00:00:00"/>
    <s v="Neymar Junior"/>
    <x v="0"/>
    <s v="Rua Rica, 1015"/>
    <n v="11912345678"/>
    <s v="ESMALTE CAREFREE CORAL"/>
    <x v="0"/>
    <n v="28"/>
    <n v="1"/>
    <n v="28"/>
    <n v="7"/>
    <x v="0"/>
  </r>
  <r>
    <n v="128"/>
    <d v="2018-03-05T00:00:00"/>
    <x v="1"/>
    <d v="2018-02-12T00:00:00"/>
    <s v="Grazzi Massafera"/>
    <x v="1"/>
    <s v="Rua Rica, 1016"/>
    <n v="11912345678"/>
    <s v="QUINTETO DE SOMBRAS EMERALD NOIR"/>
    <x v="0"/>
    <n v="79"/>
    <n v="2"/>
    <n v="158"/>
    <n v="39.5"/>
    <x v="1"/>
  </r>
  <r>
    <n v="129"/>
    <d v="2018-03-05T00:00:00"/>
    <x v="1"/>
    <d v="2018-01-10T00:00:00"/>
    <s v="Isis Valverde"/>
    <x v="2"/>
    <s v="Rua Rica, 1017"/>
    <n v="11912345678"/>
    <s v="ESMALTE CAREFREE CORAL"/>
    <x v="0"/>
    <n v="28"/>
    <n v="1"/>
    <n v="28"/>
    <n v="7"/>
    <x v="2"/>
  </r>
  <r>
    <n v="130"/>
    <d v="2018-03-05T00:00:00"/>
    <x v="1"/>
    <d v="2018-02-17T00:00:00"/>
    <s v="Cauã Raymond"/>
    <x v="0"/>
    <s v="Rua Rica, 1018"/>
    <n v="11912345678"/>
    <s v="GEL DE LIMPEZA 3EM1 (M/O)"/>
    <x v="1"/>
    <n v="49.9"/>
    <n v="2"/>
    <n v="99.8"/>
    <n v="24.95"/>
    <x v="0"/>
  </r>
  <r>
    <n v="131"/>
    <d v="2018-03-05T00:00:00"/>
    <x v="1"/>
    <d v="2018-02-14T00:00:00"/>
    <s v="Ivete Sangalo"/>
    <x v="1"/>
    <s v="Rua Rica, 1019"/>
    <n v="11912345678"/>
    <s v="GLISTENING GOLD"/>
    <x v="2"/>
    <n v="99"/>
    <n v="1"/>
    <n v="99"/>
    <n v="24.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1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8">
  <location ref="AB4:AC8" firstHeaderRow="1" firstDataRow="1" firstDataCol="1"/>
  <pivotFields count="15">
    <pivotField compact="0" outline="0" subtotalTop="0" showAll="0" defaultSubtotal="0"/>
    <pivotField compact="0" numFmtId="16" outline="0" subtotalTop="0" showAll="0" defaultSubtotal="0"/>
    <pivotField compact="0" outline="0" subtotalTop="0" showAll="0" defaultSubtotal="0">
      <items count="2">
        <item x="0"/>
        <item h="1" x="1"/>
      </items>
    </pivotField>
    <pivotField compact="0" numFmtId="16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2"/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>
      <items count="3">
        <item x="0"/>
        <item x="2"/>
        <item x="1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comissão" fld="13" baseField="0" baseItem="0"/>
  </dataField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5" cacheId="11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8">
  <location ref="AE4:AF8" firstHeaderRow="1" firstDataRow="1" firstDataCol="1"/>
  <pivotFields count="15">
    <pivotField compact="0" outline="0" subtotalTop="0" showAll="0" defaultSubtotal="0"/>
    <pivotField compact="0" numFmtId="16" outline="0" subtotalTop="0" showAll="0" defaultSubtotal="0"/>
    <pivotField compact="0" outline="0" subtotalTop="0" showAll="0" defaultSubtotal="0">
      <items count="2">
        <item x="0"/>
        <item h="1" x="1"/>
      </items>
    </pivotField>
    <pivotField compact="0" numFmtId="16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2"/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>
      <items count="3">
        <item x="0"/>
        <item x="2"/>
        <item x="1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comissão" fld="13" baseField="0" baseItem="0"/>
  </dataField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4" cacheId="11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8">
  <location ref="K4:L8" firstHeaderRow="1" firstDataRow="1" firstDataCol="1"/>
  <pivotFields count="15">
    <pivotField compact="0" outline="0" subtotalTop="0" showAll="0" defaultSubtotal="0"/>
    <pivotField compact="0" numFmtId="16" outline="0" subtotalTop="0" showAll="0" defaultSubtotal="0"/>
    <pivotField compact="0" outline="0" subtotalTop="0" showAll="0" defaultSubtotal="0">
      <items count="2">
        <item x="0"/>
        <item h="1" x="1"/>
      </items>
    </pivotField>
    <pivotField compact="0" numFmtId="16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2"/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Row" compact="0" outline="0" subtotalTop="0" showAll="0" defaultSubtotal="0">
      <items count="3">
        <item x="0"/>
        <item x="2"/>
        <item x="1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comissão" fld="13" baseField="0" baseItem="0"/>
  </dataFields>
  <chartFormats count="8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3">
  <location ref="H4:I8" firstHeaderRow="1" firstDataRow="1" firstDataCol="1"/>
  <pivotFields count="15">
    <pivotField compact="0" outline="0" subtotalTop="0" showAll="0" defaultSubtotal="0"/>
    <pivotField compact="0" numFmtId="16" outline="0" subtotalTop="0" showAll="0" defaultSubtotal="0"/>
    <pivotField compact="0" outline="0" subtotalTop="0" showAll="0" defaultSubtotal="0">
      <items count="2">
        <item x="0"/>
        <item h="1" x="1"/>
      </items>
    </pivotField>
    <pivotField compact="0" numFmtId="16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2"/>
        <item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0"/>
        <item x="2"/>
        <item x="1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td" fld="1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3">
  <location ref="E4:F10" firstHeaderRow="1" firstDataRow="1" firstDataCol="1"/>
  <pivotFields count="5">
    <pivotField compact="0" outline="0" subtotalTop="0" showAll="0" defaultSubtotal="0"/>
    <pivotField axis="axisRow" compact="0" outline="0" subtotalTop="0" showAll="0" sortType="descending" defaultSubtotal="0">
      <items count="5">
        <item x="3"/>
        <item x="1"/>
        <item x="2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numFmtId="44" outline="0" subtotalTop="0" showAll="0" defaultSubtotal="0"/>
    <pivotField dataField="1" compact="0" outline="0" subtotalTop="0" showAll="0" defaultSubtotal="0"/>
  </pivotFields>
  <rowFields count="1">
    <field x="1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Soma de Total" fld="4" baseField="0" baseItem="0"/>
  </dataFields>
  <formats count="3">
    <format dxfId="8">
      <pivotArea outline="0" collapsedLevelsAreSubtotals="1" fieldPosition="0">
        <references count="1">
          <reference field="1" count="0" selected="0"/>
        </references>
      </pivotArea>
    </format>
    <format dxfId="7">
      <pivotArea outline="0" collapsedLevelsAreSubtotals="1" fieldPosition="0">
        <references count="1">
          <reference field="1" count="0" selected="0"/>
        </references>
      </pivotArea>
    </format>
    <format dxfId="6">
      <pivotArea outline="0" collapsedLevelsAreSubtotals="1" fieldPosition="0">
        <references count="1">
          <reference field="1" count="0" selected="0"/>
        </references>
      </pivotArea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errorCaption="0" showError="1" missingCaption="-" updatedVersion="6" minRefreshableVersion="3" itemPrintTitles="1" createdVersion="6" indent="0" compact="0" compactData="0" multipleFieldFilters="0" chartFormat="3">
  <location ref="B4:C10" firstHeaderRow="1" firstDataRow="1" firstDataCol="1"/>
  <pivotFields count="5">
    <pivotField compact="0" outline="0" subtotalTop="0" showAll="0" defaultSubtotal="0"/>
    <pivotField axis="axisRow" compact="0" outline="0" subtotalTop="0" showAll="0" measureFilter="1" sortType="descending" defaultSubtotal="0">
      <items count="5">
        <item x="3"/>
        <item x="1"/>
        <item x="2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compact="0" numFmtId="44" outline="0" subtotalTop="0" showAll="0" defaultSubtotal="0"/>
    <pivotField compact="0" outline="0" subtotalTop="0" showAll="0" defaultSubtotal="0"/>
  </pivotFields>
  <rowFields count="1">
    <field x="1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oma de qtd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4" name="Tabela dinâmica3"/>
    <pivotTable tabId="4" name="Tabela dinâmica4"/>
    <pivotTable tabId="4" name="Tabela dinâmica5"/>
    <pivotTable tabId="4" name="Tabela dinâmica6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1" sourceName="Cliente">
  <pivotTables>
    <pivotTable tabId="4" name="Tabela dinâmica3"/>
    <pivotTable tabId="4" name="Tabela dinâmica4"/>
    <pivotTable tabId="4" name="Tabela dinâmica5"/>
  </pivotTables>
  <data>
    <tabular pivotCacheId="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1" sourceName="Forma de pagamento">
  <pivotTables>
    <pivotTable tabId="4" name="Tabela dinâmica3"/>
    <pivotTable tabId="4" name="Tabela dinâmica4"/>
    <pivotTable tabId="4" name="Tabela dinâmica5"/>
    <pivotTable tabId="4" name="Tabela dinâmica6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" sourceName="Cliente">
  <extLst>
    <x:ext xmlns:x15="http://schemas.microsoft.com/office/spreadsheetml/2010/11/main" uri="{2F2917AC-EB37-4324-AD4E-5DD8C200BD13}">
      <x15:tableSlicerCache tableId="2" column="1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extLst>
    <x:ext xmlns:x15="http://schemas.microsoft.com/office/spreadsheetml/2010/11/main" uri="{2F2917AC-EB37-4324-AD4E-5DD8C200BD13}">
      <x15:tableSlicerCache tableId="2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extLst>
    <x:ext xmlns:x15="http://schemas.microsoft.com/office/spreadsheetml/2010/11/main" uri="{2F2917AC-EB37-4324-AD4E-5DD8C200BD13}">
      <x15:tableSlicerCache tableId="2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extLst>
    <x:ext xmlns:x15="http://schemas.microsoft.com/office/spreadsheetml/2010/11/main" uri="{2F2917AC-EB37-4324-AD4E-5DD8C200BD13}">
      <x15:tableSlicerCache tableId="2" column="1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liente" cache="SegmentaçãodeDados_Cliente" caption="Cliente" showCaption="0" style="SlicerStyleLight2" rowHeight="241300"/>
  <slicer name="categoria" cache="SegmentaçãodeDados_categoria" caption="categoria" columnCount="2" showCaption="0" style="SlicerStyleLight2" rowHeight="241300"/>
  <slicer name="Forma de pagamento" cache="SegmentaçãodeDados_Forma_de_pagamento" caption="Forma de pagamento" columnCount="3" showCaption="0" style="SlicerStyleLight2" rowHeight="241300"/>
  <slicer name="mês" cache="SegmentaçãodeDados_mês" caption="mês" columnCount="12" showCaption="0" style="SlicerStyleLight2" rowHeight="25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" columnCount="12" showCaption="0" style="Estilo de Segmentação de Dados 1" rowHeight="241300"/>
  <slicer name="Cliente 1" cache="SegmentaçãodeDados_Cliente1" caption="Cliente" style="Estilo de Segmentação de Dados 1" rowHeight="241300"/>
  <slicer name="Forma de pagamento 1" cache="SegmentaçãodeDados_Forma_de_pagamento1" caption="Forma de pagamento" columnCount="3" style="Estilo de Segmentação de Dados 1" rowHeight="241300"/>
</slicers>
</file>

<file path=xl/tables/table1.xml><?xml version="1.0" encoding="utf-8"?>
<table xmlns="http://schemas.openxmlformats.org/spreadsheetml/2006/main" id="1" name="Base_estoque" displayName="Base_estoque" ref="B5:F69" totalsRowShown="0">
  <autoFilter ref="B5:F69"/>
  <tableColumns count="5">
    <tableColumn id="1" name="Produtos" dataDxfId="20"/>
    <tableColumn id="2" name="Categoria"/>
    <tableColumn id="3" name="qtd" dataDxfId="18"/>
    <tableColumn id="4" name="Valor"/>
    <tableColumn id="5" name="Total" dataDxfId="19">
      <calculatedColumnFormula>Base_estoque[[#This Row],[qtd]]*Base_estoque[[#This Row],[Valor]]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base_pedidos" displayName="base_pedidos" ref="B3:P24" totalsRowCount="1" dataDxfId="16">
  <autoFilter ref="B3:P23">
    <filterColumn colId="2">
      <filters>
        <filter val="mar"/>
      </filters>
    </filterColumn>
    <filterColumn colId="14">
      <filters>
        <filter val="dinheiro"/>
      </filters>
    </filterColumn>
  </autoFilter>
  <tableColumns count="15">
    <tableColumn id="1" name="Pedido" totalsRowLabel="Total"/>
    <tableColumn id="2" name="Data do pedido" dataDxfId="17"/>
    <tableColumn id="16" name="mês" dataDxfId="1">
      <calculatedColumnFormula>TEXT(base_pedidos[[#This Row],[Data do pedido]],"mmm")</calculatedColumnFormula>
    </tableColumn>
    <tableColumn id="3" name="Data da Venda" dataDxfId="11"/>
    <tableColumn id="4" name="Nome"/>
    <tableColumn id="14" name="Cliente"/>
    <tableColumn id="5" name="Endereço"/>
    <tableColumn id="6" name="Celular"/>
    <tableColumn id="7" name="Item" dataDxfId="15" totalsRowDxfId="5"/>
    <tableColumn id="13" name="categoria" dataDxfId="9" totalsRowDxfId="4">
      <calculatedColumnFormula>VLOOKUP(base_pedidos[[#This Row],[Item]],Base_estoque[[Produtos]:[Categoria]],2,0)</calculatedColumnFormula>
    </tableColumn>
    <tableColumn id="8" name="Valor" dataDxfId="14" totalsRowDxfId="3">
      <calculatedColumnFormula>IFERROR(VLOOKUP(base_pedidos[[#This Row],[Item]],Base_estoque[[Produtos]:[Valor]],4,0),"")</calculatedColumnFormula>
    </tableColumn>
    <tableColumn id="9" name="qtd"/>
    <tableColumn id="10" name="total" dataDxfId="13">
      <calculatedColumnFormula>IFERROR(M4*L4,"")</calculatedColumnFormula>
    </tableColumn>
    <tableColumn id="12" name="total comissão" totalsRowFunction="sum" dataDxfId="10">
      <calculatedColumnFormula>base_pedidos[[#This Row],[total]]*$R$4</calculatedColumnFormula>
    </tableColumn>
    <tableColumn id="11" name="Forma de pagamento" totalsRowFunction="count" dataDxfId="12" totalsRow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maryka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FA9C9F"/>
      </a:accent2>
      <a:accent3>
        <a:srgbClr val="9B9B9B"/>
      </a:accent3>
      <a:accent4>
        <a:srgbClr val="F54145"/>
      </a:accent4>
      <a:accent5>
        <a:srgbClr val="83070A"/>
      </a:accent5>
      <a:accent6>
        <a:srgbClr val="D8D8D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marykay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0000"/>
    </a:accent1>
    <a:accent2>
      <a:srgbClr val="FA9C9F"/>
    </a:accent2>
    <a:accent3>
      <a:srgbClr val="9B9B9B"/>
    </a:accent3>
    <a:accent4>
      <a:srgbClr val="F54145"/>
    </a:accent4>
    <a:accent5>
      <a:srgbClr val="83070A"/>
    </a:accent5>
    <a:accent6>
      <a:srgbClr val="D8D8D8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ykay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0000"/>
    </a:accent1>
    <a:accent2>
      <a:srgbClr val="FA9C9F"/>
    </a:accent2>
    <a:accent3>
      <a:srgbClr val="9B9B9B"/>
    </a:accent3>
    <a:accent4>
      <a:srgbClr val="F54145"/>
    </a:accent4>
    <a:accent5>
      <a:srgbClr val="83070A"/>
    </a:accent5>
    <a:accent6>
      <a:srgbClr val="D8D8D8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9"/>
  <sheetViews>
    <sheetView zoomScaleNormal="100" workbookViewId="0">
      <selection activeCell="C7" sqref="C7:C12"/>
    </sheetView>
  </sheetViews>
  <sheetFormatPr defaultRowHeight="15" x14ac:dyDescent="0.25"/>
  <cols>
    <col min="2" max="2" width="37.140625" customWidth="1"/>
    <col min="3" max="3" width="41.7109375" bestFit="1" customWidth="1"/>
    <col min="4" max="5" width="9.5703125" bestFit="1" customWidth="1"/>
  </cols>
  <sheetData>
    <row r="2" spans="2:6" x14ac:dyDescent="0.25">
      <c r="B2" t="s">
        <v>0</v>
      </c>
    </row>
    <row r="5" spans="2:6" x14ac:dyDescent="0.25">
      <c r="B5" t="s">
        <v>8</v>
      </c>
      <c r="C5" t="s">
        <v>9</v>
      </c>
      <c r="D5" t="s">
        <v>11</v>
      </c>
      <c r="E5" t="s">
        <v>12</v>
      </c>
      <c r="F5" t="s">
        <v>13</v>
      </c>
    </row>
    <row r="6" spans="2:6" x14ac:dyDescent="0.25">
      <c r="B6" t="s">
        <v>1</v>
      </c>
      <c r="C6" t="s">
        <v>10</v>
      </c>
      <c r="D6">
        <v>10</v>
      </c>
      <c r="E6" s="4">
        <v>49.9</v>
      </c>
      <c r="F6">
        <f>Base_estoque[[#This Row],[qtd]]*Base_estoque[[#This Row],[Valor]]</f>
        <v>499</v>
      </c>
    </row>
    <row r="7" spans="2:6" x14ac:dyDescent="0.25">
      <c r="B7" t="s">
        <v>2</v>
      </c>
      <c r="C7" t="s">
        <v>10</v>
      </c>
      <c r="D7">
        <v>10</v>
      </c>
      <c r="E7" s="4">
        <v>28</v>
      </c>
      <c r="F7">
        <f>Base_estoque[[#This Row],[qtd]]*Base_estoque[[#This Row],[Valor]]</f>
        <v>280</v>
      </c>
    </row>
    <row r="8" spans="2:6" x14ac:dyDescent="0.25">
      <c r="B8" t="s">
        <v>3</v>
      </c>
      <c r="C8" t="s">
        <v>10</v>
      </c>
      <c r="D8">
        <v>4</v>
      </c>
      <c r="E8" s="4">
        <v>89</v>
      </c>
      <c r="F8">
        <f>Base_estoque[[#This Row],[qtd]]*Base_estoque[[#This Row],[Valor]]</f>
        <v>356</v>
      </c>
    </row>
    <row r="9" spans="2:6" x14ac:dyDescent="0.25">
      <c r="B9" t="s">
        <v>4</v>
      </c>
      <c r="C9" t="s">
        <v>10</v>
      </c>
      <c r="D9">
        <v>3</v>
      </c>
      <c r="E9" s="4">
        <v>99</v>
      </c>
      <c r="F9">
        <f>Base_estoque[[#This Row],[qtd]]*Base_estoque[[#This Row],[Valor]]</f>
        <v>297</v>
      </c>
    </row>
    <row r="10" spans="2:6" x14ac:dyDescent="0.25">
      <c r="B10" t="s">
        <v>5</v>
      </c>
      <c r="C10" t="s">
        <v>10</v>
      </c>
      <c r="D10">
        <v>0</v>
      </c>
      <c r="E10" s="4">
        <v>28</v>
      </c>
      <c r="F10">
        <f>Base_estoque[[#This Row],[qtd]]*Base_estoque[[#This Row],[Valor]]</f>
        <v>0</v>
      </c>
    </row>
    <row r="11" spans="2:6" x14ac:dyDescent="0.25">
      <c r="B11" t="s">
        <v>6</v>
      </c>
      <c r="C11" t="s">
        <v>10</v>
      </c>
      <c r="D11">
        <v>10</v>
      </c>
      <c r="E11" s="4">
        <v>28</v>
      </c>
      <c r="F11">
        <f>Base_estoque[[#This Row],[qtd]]*Base_estoque[[#This Row],[Valor]]</f>
        <v>280</v>
      </c>
    </row>
    <row r="12" spans="2:6" x14ac:dyDescent="0.25">
      <c r="B12" t="s">
        <v>7</v>
      </c>
      <c r="C12" t="s">
        <v>10</v>
      </c>
      <c r="D12">
        <v>3</v>
      </c>
      <c r="E12" s="4">
        <v>79</v>
      </c>
      <c r="F12">
        <f>Base_estoque[[#This Row],[qtd]]*Base_estoque[[#This Row],[Valor]]</f>
        <v>237</v>
      </c>
    </row>
    <row r="13" spans="2:6" x14ac:dyDescent="0.25">
      <c r="B13" s="2" t="s">
        <v>15</v>
      </c>
      <c r="C13" t="s">
        <v>14</v>
      </c>
      <c r="D13">
        <v>6</v>
      </c>
      <c r="E13" s="4">
        <v>49.9</v>
      </c>
      <c r="F13">
        <f>Base_estoque[[#This Row],[qtd]]*Base_estoque[[#This Row],[Valor]]</f>
        <v>299.39999999999998</v>
      </c>
    </row>
    <row r="14" spans="2:6" x14ac:dyDescent="0.25">
      <c r="B14" s="2" t="s">
        <v>16</v>
      </c>
      <c r="C14" t="s">
        <v>14</v>
      </c>
      <c r="D14">
        <v>5</v>
      </c>
      <c r="E14" s="4">
        <v>28</v>
      </c>
      <c r="F14">
        <f>Base_estoque[[#This Row],[qtd]]*Base_estoque[[#This Row],[Valor]]</f>
        <v>140</v>
      </c>
    </row>
    <row r="15" spans="2:6" x14ac:dyDescent="0.25">
      <c r="B15" s="2" t="s">
        <v>17</v>
      </c>
      <c r="C15" t="s">
        <v>14</v>
      </c>
      <c r="D15">
        <v>0</v>
      </c>
      <c r="E15" s="4">
        <v>89</v>
      </c>
      <c r="F15">
        <f>Base_estoque[[#This Row],[qtd]]*Base_estoque[[#This Row],[Valor]]</f>
        <v>0</v>
      </c>
    </row>
    <row r="16" spans="2:6" x14ac:dyDescent="0.25">
      <c r="B16" s="2" t="s">
        <v>18</v>
      </c>
      <c r="C16" t="s">
        <v>14</v>
      </c>
      <c r="D16">
        <v>7</v>
      </c>
      <c r="E16" s="4">
        <v>99</v>
      </c>
      <c r="F16">
        <f>Base_estoque[[#This Row],[qtd]]*Base_estoque[[#This Row],[Valor]]</f>
        <v>693</v>
      </c>
    </row>
    <row r="17" spans="2:6" x14ac:dyDescent="0.25">
      <c r="B17" s="2" t="s">
        <v>19</v>
      </c>
      <c r="C17" t="s">
        <v>14</v>
      </c>
      <c r="D17">
        <v>9</v>
      </c>
      <c r="E17" s="4">
        <v>28</v>
      </c>
      <c r="F17">
        <f>Base_estoque[[#This Row],[qtd]]*Base_estoque[[#This Row],[Valor]]</f>
        <v>252</v>
      </c>
    </row>
    <row r="18" spans="2:6" x14ac:dyDescent="0.25">
      <c r="B18" s="2" t="s">
        <v>20</v>
      </c>
      <c r="C18" t="s">
        <v>14</v>
      </c>
      <c r="D18">
        <v>8</v>
      </c>
      <c r="E18" s="4">
        <v>28</v>
      </c>
      <c r="F18">
        <f>Base_estoque[[#This Row],[qtd]]*Base_estoque[[#This Row],[Valor]]</f>
        <v>224</v>
      </c>
    </row>
    <row r="19" spans="2:6" x14ac:dyDescent="0.25">
      <c r="B19" s="2" t="s">
        <v>21</v>
      </c>
      <c r="C19" t="s">
        <v>14</v>
      </c>
      <c r="D19">
        <v>7</v>
      </c>
      <c r="E19" s="4">
        <v>79</v>
      </c>
      <c r="F19">
        <f>Base_estoque[[#This Row],[qtd]]*Base_estoque[[#This Row],[Valor]]</f>
        <v>553</v>
      </c>
    </row>
    <row r="20" spans="2:6" x14ac:dyDescent="0.25">
      <c r="B20" s="2" t="s">
        <v>22</v>
      </c>
      <c r="C20" t="s">
        <v>14</v>
      </c>
      <c r="D20">
        <v>3</v>
      </c>
      <c r="E20" s="4">
        <v>49.9</v>
      </c>
      <c r="F20">
        <f>Base_estoque[[#This Row],[qtd]]*Base_estoque[[#This Row],[Valor]]</f>
        <v>149.69999999999999</v>
      </c>
    </row>
    <row r="21" spans="2:6" x14ac:dyDescent="0.25">
      <c r="B21" s="2" t="s">
        <v>23</v>
      </c>
      <c r="C21" t="s">
        <v>14</v>
      </c>
      <c r="D21">
        <v>7</v>
      </c>
      <c r="E21" s="4">
        <v>28</v>
      </c>
      <c r="F21">
        <f>Base_estoque[[#This Row],[qtd]]*Base_estoque[[#This Row],[Valor]]</f>
        <v>196</v>
      </c>
    </row>
    <row r="22" spans="2:6" x14ac:dyDescent="0.25">
      <c r="B22" s="2" t="s">
        <v>24</v>
      </c>
      <c r="C22" t="s">
        <v>14</v>
      </c>
      <c r="D22">
        <v>1</v>
      </c>
      <c r="E22" s="4">
        <v>89</v>
      </c>
      <c r="F22">
        <f>Base_estoque[[#This Row],[qtd]]*Base_estoque[[#This Row],[Valor]]</f>
        <v>89</v>
      </c>
    </row>
    <row r="23" spans="2:6" x14ac:dyDescent="0.25">
      <c r="B23" s="2" t="s">
        <v>25</v>
      </c>
      <c r="C23" t="s">
        <v>14</v>
      </c>
      <c r="D23">
        <v>4</v>
      </c>
      <c r="E23" s="4">
        <v>99</v>
      </c>
      <c r="F23">
        <f>Base_estoque[[#This Row],[qtd]]*Base_estoque[[#This Row],[Valor]]</f>
        <v>396</v>
      </c>
    </row>
    <row r="24" spans="2:6" x14ac:dyDescent="0.25">
      <c r="B24" s="2" t="s">
        <v>26</v>
      </c>
      <c r="C24" t="s">
        <v>14</v>
      </c>
      <c r="D24">
        <v>8</v>
      </c>
      <c r="E24" s="4">
        <v>28</v>
      </c>
      <c r="F24">
        <f>Base_estoque[[#This Row],[qtd]]*Base_estoque[[#This Row],[Valor]]</f>
        <v>224</v>
      </c>
    </row>
    <row r="25" spans="2:6" x14ac:dyDescent="0.25">
      <c r="B25" s="2" t="s">
        <v>27</v>
      </c>
      <c r="C25" t="s">
        <v>14</v>
      </c>
      <c r="D25">
        <v>2</v>
      </c>
      <c r="E25" s="4">
        <v>28</v>
      </c>
      <c r="F25">
        <f>Base_estoque[[#This Row],[qtd]]*Base_estoque[[#This Row],[Valor]]</f>
        <v>56</v>
      </c>
    </row>
    <row r="26" spans="2:6" x14ac:dyDescent="0.25">
      <c r="B26" s="2" t="s">
        <v>28</v>
      </c>
      <c r="C26" t="s">
        <v>14</v>
      </c>
      <c r="D26">
        <v>0</v>
      </c>
      <c r="E26" s="4">
        <v>79</v>
      </c>
      <c r="F26">
        <f>Base_estoque[[#This Row],[qtd]]*Base_estoque[[#This Row],[Valor]]</f>
        <v>0</v>
      </c>
    </row>
    <row r="27" spans="2:6" x14ac:dyDescent="0.25">
      <c r="B27" s="2" t="s">
        <v>29</v>
      </c>
      <c r="C27" t="s">
        <v>14</v>
      </c>
      <c r="D27">
        <v>10</v>
      </c>
      <c r="E27" s="4">
        <v>49.9</v>
      </c>
      <c r="F27">
        <f>Base_estoque[[#This Row],[qtd]]*Base_estoque[[#This Row],[Valor]]</f>
        <v>499</v>
      </c>
    </row>
    <row r="28" spans="2:6" x14ac:dyDescent="0.25">
      <c r="B28" s="2" t="s">
        <v>30</v>
      </c>
      <c r="C28" t="s">
        <v>14</v>
      </c>
      <c r="D28">
        <v>0</v>
      </c>
      <c r="E28" s="4">
        <v>28</v>
      </c>
      <c r="F28">
        <f>Base_estoque[[#This Row],[qtd]]*Base_estoque[[#This Row],[Valor]]</f>
        <v>0</v>
      </c>
    </row>
    <row r="29" spans="2:6" x14ac:dyDescent="0.25">
      <c r="B29" s="2" t="s">
        <v>31</v>
      </c>
      <c r="C29" t="s">
        <v>14</v>
      </c>
      <c r="D29">
        <v>10</v>
      </c>
      <c r="E29" s="4">
        <v>89</v>
      </c>
      <c r="F29">
        <f>Base_estoque[[#This Row],[qtd]]*Base_estoque[[#This Row],[Valor]]</f>
        <v>890</v>
      </c>
    </row>
    <row r="30" spans="2:6" x14ac:dyDescent="0.25">
      <c r="B30" s="2" t="s">
        <v>32</v>
      </c>
      <c r="C30" t="s">
        <v>14</v>
      </c>
      <c r="D30">
        <v>0</v>
      </c>
      <c r="E30" s="4">
        <v>99</v>
      </c>
      <c r="F30">
        <f>Base_estoque[[#This Row],[qtd]]*Base_estoque[[#This Row],[Valor]]</f>
        <v>0</v>
      </c>
    </row>
    <row r="31" spans="2:6" x14ac:dyDescent="0.25">
      <c r="B31" s="2" t="s">
        <v>33</v>
      </c>
      <c r="C31" t="s">
        <v>14</v>
      </c>
      <c r="D31">
        <v>0</v>
      </c>
      <c r="E31" s="4">
        <v>28</v>
      </c>
      <c r="F31">
        <f>Base_estoque[[#This Row],[qtd]]*Base_estoque[[#This Row],[Valor]]</f>
        <v>0</v>
      </c>
    </row>
    <row r="32" spans="2:6" x14ac:dyDescent="0.25">
      <c r="B32" s="2" t="s">
        <v>34</v>
      </c>
      <c r="C32" t="s">
        <v>14</v>
      </c>
      <c r="D32">
        <v>5</v>
      </c>
      <c r="E32" s="4">
        <v>28</v>
      </c>
      <c r="F32">
        <f>Base_estoque[[#This Row],[qtd]]*Base_estoque[[#This Row],[Valor]]</f>
        <v>140</v>
      </c>
    </row>
    <row r="33" spans="2:6" x14ac:dyDescent="0.25">
      <c r="B33" s="2" t="s">
        <v>35</v>
      </c>
      <c r="C33" t="s">
        <v>14</v>
      </c>
      <c r="D33">
        <v>0</v>
      </c>
      <c r="E33" s="4">
        <v>79</v>
      </c>
      <c r="F33">
        <f>Base_estoque[[#This Row],[qtd]]*Base_estoque[[#This Row],[Valor]]</f>
        <v>0</v>
      </c>
    </row>
    <row r="34" spans="2:6" x14ac:dyDescent="0.25">
      <c r="B34" s="2" t="s">
        <v>36</v>
      </c>
      <c r="C34" t="s">
        <v>45</v>
      </c>
      <c r="D34">
        <v>10</v>
      </c>
      <c r="E34" s="4">
        <v>49.9</v>
      </c>
      <c r="F34">
        <f>Base_estoque[[#This Row],[qtd]]*Base_estoque[[#This Row],[Valor]]</f>
        <v>499</v>
      </c>
    </row>
    <row r="35" spans="2:6" x14ac:dyDescent="0.25">
      <c r="B35" s="2" t="s">
        <v>37</v>
      </c>
      <c r="C35" t="s">
        <v>45</v>
      </c>
      <c r="D35">
        <v>6</v>
      </c>
      <c r="E35" s="4">
        <v>28</v>
      </c>
      <c r="F35">
        <f>Base_estoque[[#This Row],[qtd]]*Base_estoque[[#This Row],[Valor]]</f>
        <v>168</v>
      </c>
    </row>
    <row r="36" spans="2:6" x14ac:dyDescent="0.25">
      <c r="B36" s="2" t="s">
        <v>38</v>
      </c>
      <c r="C36" t="s">
        <v>45</v>
      </c>
      <c r="D36">
        <v>7</v>
      </c>
      <c r="E36" s="4">
        <v>89</v>
      </c>
      <c r="F36">
        <f>Base_estoque[[#This Row],[qtd]]*Base_estoque[[#This Row],[Valor]]</f>
        <v>623</v>
      </c>
    </row>
    <row r="37" spans="2:6" x14ac:dyDescent="0.25">
      <c r="B37" s="3" t="s">
        <v>39</v>
      </c>
      <c r="C37" t="s">
        <v>45</v>
      </c>
      <c r="D37">
        <v>7</v>
      </c>
      <c r="E37" s="4">
        <v>99</v>
      </c>
      <c r="F37">
        <f>Base_estoque[[#This Row],[qtd]]*Base_estoque[[#This Row],[Valor]]</f>
        <v>693</v>
      </c>
    </row>
    <row r="38" spans="2:6" x14ac:dyDescent="0.25">
      <c r="B38" s="3" t="s">
        <v>40</v>
      </c>
      <c r="C38" t="s">
        <v>45</v>
      </c>
      <c r="D38">
        <v>7</v>
      </c>
      <c r="E38" s="4">
        <v>28</v>
      </c>
      <c r="F38">
        <f>Base_estoque[[#This Row],[qtd]]*Base_estoque[[#This Row],[Valor]]</f>
        <v>196</v>
      </c>
    </row>
    <row r="39" spans="2:6" x14ac:dyDescent="0.25">
      <c r="B39" s="2" t="s">
        <v>41</v>
      </c>
      <c r="C39" t="s">
        <v>45</v>
      </c>
      <c r="D39">
        <v>0</v>
      </c>
      <c r="E39" s="4">
        <v>28</v>
      </c>
      <c r="F39">
        <f>Base_estoque[[#This Row],[qtd]]*Base_estoque[[#This Row],[Valor]]</f>
        <v>0</v>
      </c>
    </row>
    <row r="40" spans="2:6" x14ac:dyDescent="0.25">
      <c r="B40" s="2" t="s">
        <v>42</v>
      </c>
      <c r="C40" t="s">
        <v>45</v>
      </c>
      <c r="D40">
        <v>8</v>
      </c>
      <c r="E40" s="4">
        <v>79</v>
      </c>
      <c r="F40">
        <f>Base_estoque[[#This Row],[qtd]]*Base_estoque[[#This Row],[Valor]]</f>
        <v>632</v>
      </c>
    </row>
    <row r="41" spans="2:6" x14ac:dyDescent="0.25">
      <c r="B41" s="2" t="s">
        <v>43</v>
      </c>
      <c r="C41" t="s">
        <v>45</v>
      </c>
      <c r="D41">
        <v>10</v>
      </c>
      <c r="E41" s="4">
        <v>49.9</v>
      </c>
      <c r="F41">
        <f>Base_estoque[[#This Row],[qtd]]*Base_estoque[[#This Row],[Valor]]</f>
        <v>499</v>
      </c>
    </row>
    <row r="42" spans="2:6" x14ac:dyDescent="0.25">
      <c r="B42" s="2" t="s">
        <v>44</v>
      </c>
      <c r="C42" t="s">
        <v>45</v>
      </c>
      <c r="D42">
        <v>0</v>
      </c>
      <c r="E42" s="4">
        <v>28</v>
      </c>
      <c r="F42">
        <f>Base_estoque[[#This Row],[qtd]]*Base_estoque[[#This Row],[Valor]]</f>
        <v>0</v>
      </c>
    </row>
    <row r="43" spans="2:6" x14ac:dyDescent="0.25">
      <c r="B43" s="2" t="s">
        <v>46</v>
      </c>
      <c r="C43" t="s">
        <v>51</v>
      </c>
      <c r="D43">
        <v>10</v>
      </c>
      <c r="E43" s="4">
        <v>89</v>
      </c>
      <c r="F43">
        <f>Base_estoque[[#This Row],[qtd]]*Base_estoque[[#This Row],[Valor]]</f>
        <v>890</v>
      </c>
    </row>
    <row r="44" spans="2:6" x14ac:dyDescent="0.25">
      <c r="B44" s="2" t="s">
        <v>47</v>
      </c>
      <c r="C44" t="s">
        <v>51</v>
      </c>
      <c r="D44">
        <v>4</v>
      </c>
      <c r="E44" s="4">
        <v>99</v>
      </c>
      <c r="F44">
        <f>Base_estoque[[#This Row],[qtd]]*Base_estoque[[#This Row],[Valor]]</f>
        <v>396</v>
      </c>
    </row>
    <row r="45" spans="2:6" x14ac:dyDescent="0.25">
      <c r="B45" s="2" t="s">
        <v>48</v>
      </c>
      <c r="C45" t="s">
        <v>51</v>
      </c>
      <c r="D45">
        <v>10</v>
      </c>
      <c r="E45" s="4">
        <v>28</v>
      </c>
      <c r="F45">
        <f>Base_estoque[[#This Row],[qtd]]*Base_estoque[[#This Row],[Valor]]</f>
        <v>280</v>
      </c>
    </row>
    <row r="46" spans="2:6" x14ac:dyDescent="0.25">
      <c r="B46" s="2" t="s">
        <v>49</v>
      </c>
      <c r="C46" t="s">
        <v>51</v>
      </c>
      <c r="D46">
        <v>3</v>
      </c>
      <c r="E46" s="4">
        <v>28</v>
      </c>
      <c r="F46">
        <f>Base_estoque[[#This Row],[qtd]]*Base_estoque[[#This Row],[Valor]]</f>
        <v>84</v>
      </c>
    </row>
    <row r="47" spans="2:6" x14ac:dyDescent="0.25">
      <c r="B47" s="2" t="s">
        <v>50</v>
      </c>
      <c r="C47" t="s">
        <v>51</v>
      </c>
      <c r="D47">
        <v>6</v>
      </c>
      <c r="E47" s="4">
        <v>79</v>
      </c>
      <c r="F47">
        <f>Base_estoque[[#This Row],[qtd]]*Base_estoque[[#This Row],[Valor]]</f>
        <v>474</v>
      </c>
    </row>
    <row r="48" spans="2:6" x14ac:dyDescent="0.25">
      <c r="B48" s="1" t="s">
        <v>52</v>
      </c>
      <c r="C48" t="s">
        <v>124</v>
      </c>
      <c r="D48">
        <v>8</v>
      </c>
      <c r="E48" s="4">
        <v>49.9</v>
      </c>
      <c r="F48">
        <f>Base_estoque[[#This Row],[qtd]]*Base_estoque[[#This Row],[Valor]]</f>
        <v>399.2</v>
      </c>
    </row>
    <row r="49" spans="2:6" x14ac:dyDescent="0.25">
      <c r="B49" s="1" t="s">
        <v>53</v>
      </c>
      <c r="C49" t="s">
        <v>124</v>
      </c>
      <c r="D49">
        <v>4</v>
      </c>
      <c r="E49" s="4">
        <v>28</v>
      </c>
      <c r="F49">
        <f>Base_estoque[[#This Row],[qtd]]*Base_estoque[[#This Row],[Valor]]</f>
        <v>112</v>
      </c>
    </row>
    <row r="50" spans="2:6" x14ac:dyDescent="0.25">
      <c r="B50" s="1" t="s">
        <v>54</v>
      </c>
      <c r="C50" t="s">
        <v>124</v>
      </c>
      <c r="D50">
        <v>6</v>
      </c>
      <c r="E50" s="4">
        <v>89</v>
      </c>
      <c r="F50">
        <f>Base_estoque[[#This Row],[qtd]]*Base_estoque[[#This Row],[Valor]]</f>
        <v>534</v>
      </c>
    </row>
    <row r="51" spans="2:6" x14ac:dyDescent="0.25">
      <c r="B51" s="1" t="s">
        <v>55</v>
      </c>
      <c r="C51" t="s">
        <v>124</v>
      </c>
      <c r="D51">
        <v>7</v>
      </c>
      <c r="E51" s="4">
        <v>99</v>
      </c>
      <c r="F51">
        <f>Base_estoque[[#This Row],[qtd]]*Base_estoque[[#This Row],[Valor]]</f>
        <v>693</v>
      </c>
    </row>
    <row r="52" spans="2:6" x14ac:dyDescent="0.25">
      <c r="B52" s="1" t="s">
        <v>56</v>
      </c>
      <c r="C52" t="s">
        <v>124</v>
      </c>
      <c r="D52">
        <v>2</v>
      </c>
      <c r="E52" s="4">
        <v>28</v>
      </c>
      <c r="F52">
        <f>Base_estoque[[#This Row],[qtd]]*Base_estoque[[#This Row],[Valor]]</f>
        <v>56</v>
      </c>
    </row>
    <row r="53" spans="2:6" x14ac:dyDescent="0.25">
      <c r="B53" s="1" t="s">
        <v>57</v>
      </c>
      <c r="C53" t="s">
        <v>124</v>
      </c>
      <c r="D53">
        <v>3</v>
      </c>
      <c r="E53" s="4">
        <v>28</v>
      </c>
      <c r="F53">
        <f>Base_estoque[[#This Row],[qtd]]*Base_estoque[[#This Row],[Valor]]</f>
        <v>84</v>
      </c>
    </row>
    <row r="54" spans="2:6" x14ac:dyDescent="0.25">
      <c r="B54" s="1" t="s">
        <v>58</v>
      </c>
      <c r="C54" t="s">
        <v>124</v>
      </c>
      <c r="D54">
        <v>8</v>
      </c>
      <c r="E54" s="4">
        <v>79</v>
      </c>
      <c r="F54">
        <f>Base_estoque[[#This Row],[qtd]]*Base_estoque[[#This Row],[Valor]]</f>
        <v>632</v>
      </c>
    </row>
    <row r="55" spans="2:6" x14ac:dyDescent="0.25">
      <c r="B55" s="1" t="s">
        <v>59</v>
      </c>
      <c r="C55" t="s">
        <v>124</v>
      </c>
      <c r="D55">
        <v>3</v>
      </c>
      <c r="E55" s="4">
        <v>49.9</v>
      </c>
      <c r="F55">
        <f>Base_estoque[[#This Row],[qtd]]*Base_estoque[[#This Row],[Valor]]</f>
        <v>149.69999999999999</v>
      </c>
    </row>
    <row r="56" spans="2:6" x14ac:dyDescent="0.25">
      <c r="B56" s="1" t="s">
        <v>60</v>
      </c>
      <c r="C56" t="s">
        <v>124</v>
      </c>
      <c r="D56">
        <v>5</v>
      </c>
      <c r="E56" s="4">
        <v>28</v>
      </c>
      <c r="F56">
        <f>Base_estoque[[#This Row],[qtd]]*Base_estoque[[#This Row],[Valor]]</f>
        <v>140</v>
      </c>
    </row>
    <row r="57" spans="2:6" x14ac:dyDescent="0.25">
      <c r="B57" s="1" t="s">
        <v>61</v>
      </c>
      <c r="C57" t="s">
        <v>124</v>
      </c>
      <c r="D57">
        <v>4</v>
      </c>
      <c r="E57" s="4">
        <v>89</v>
      </c>
      <c r="F57">
        <f>Base_estoque[[#This Row],[qtd]]*Base_estoque[[#This Row],[Valor]]</f>
        <v>356</v>
      </c>
    </row>
    <row r="58" spans="2:6" x14ac:dyDescent="0.25">
      <c r="B58" s="1" t="s">
        <v>62</v>
      </c>
      <c r="C58" t="s">
        <v>124</v>
      </c>
      <c r="D58">
        <v>9</v>
      </c>
      <c r="E58" s="4">
        <v>99</v>
      </c>
      <c r="F58">
        <f>Base_estoque[[#This Row],[qtd]]*Base_estoque[[#This Row],[Valor]]</f>
        <v>891</v>
      </c>
    </row>
    <row r="59" spans="2:6" x14ac:dyDescent="0.25">
      <c r="B59" s="2" t="s">
        <v>63</v>
      </c>
      <c r="C59" t="s">
        <v>124</v>
      </c>
      <c r="D59">
        <v>2</v>
      </c>
      <c r="E59" s="4">
        <v>28</v>
      </c>
      <c r="F59">
        <f>Base_estoque[[#This Row],[qtd]]*Base_estoque[[#This Row],[Valor]]</f>
        <v>56</v>
      </c>
    </row>
    <row r="60" spans="2:6" x14ac:dyDescent="0.25">
      <c r="B60" s="1" t="s">
        <v>64</v>
      </c>
      <c r="C60" t="s">
        <v>124</v>
      </c>
      <c r="D60">
        <v>1</v>
      </c>
      <c r="E60" s="4">
        <v>28</v>
      </c>
      <c r="F60">
        <f>Base_estoque[[#This Row],[qtd]]*Base_estoque[[#This Row],[Valor]]</f>
        <v>28</v>
      </c>
    </row>
    <row r="61" spans="2:6" x14ac:dyDescent="0.25">
      <c r="B61" s="1" t="s">
        <v>65</v>
      </c>
      <c r="C61" t="s">
        <v>124</v>
      </c>
      <c r="D61">
        <v>9</v>
      </c>
      <c r="E61" s="4">
        <v>79</v>
      </c>
      <c r="F61">
        <f>Base_estoque[[#This Row],[qtd]]*Base_estoque[[#This Row],[Valor]]</f>
        <v>711</v>
      </c>
    </row>
    <row r="62" spans="2:6" x14ac:dyDescent="0.25">
      <c r="B62" s="1" t="s">
        <v>66</v>
      </c>
      <c r="C62" t="s">
        <v>124</v>
      </c>
      <c r="D62">
        <v>7</v>
      </c>
      <c r="E62" s="4">
        <v>49.9</v>
      </c>
      <c r="F62">
        <f>Base_estoque[[#This Row],[qtd]]*Base_estoque[[#This Row],[Valor]]</f>
        <v>349.3</v>
      </c>
    </row>
    <row r="63" spans="2:6" x14ac:dyDescent="0.25">
      <c r="B63" s="1" t="s">
        <v>67</v>
      </c>
      <c r="C63" t="s">
        <v>124</v>
      </c>
      <c r="D63">
        <v>9</v>
      </c>
      <c r="E63" s="4">
        <v>28</v>
      </c>
      <c r="F63">
        <f>Base_estoque[[#This Row],[qtd]]*Base_estoque[[#This Row],[Valor]]</f>
        <v>252</v>
      </c>
    </row>
    <row r="64" spans="2:6" x14ac:dyDescent="0.25">
      <c r="B64" s="1" t="s">
        <v>68</v>
      </c>
      <c r="C64" t="s">
        <v>124</v>
      </c>
      <c r="D64">
        <v>4</v>
      </c>
      <c r="E64" s="4">
        <v>89</v>
      </c>
      <c r="F64">
        <f>Base_estoque[[#This Row],[qtd]]*Base_estoque[[#This Row],[Valor]]</f>
        <v>356</v>
      </c>
    </row>
    <row r="65" spans="2:6" x14ac:dyDescent="0.25">
      <c r="B65" s="1" t="s">
        <v>69</v>
      </c>
      <c r="C65" t="s">
        <v>124</v>
      </c>
      <c r="D65">
        <v>5</v>
      </c>
      <c r="E65" s="4">
        <v>99</v>
      </c>
      <c r="F65">
        <f>Base_estoque[[#This Row],[qtd]]*Base_estoque[[#This Row],[Valor]]</f>
        <v>495</v>
      </c>
    </row>
    <row r="66" spans="2:6" x14ac:dyDescent="0.25">
      <c r="B66" s="2" t="s">
        <v>70</v>
      </c>
      <c r="C66" t="s">
        <v>124</v>
      </c>
      <c r="D66">
        <v>6</v>
      </c>
      <c r="E66" s="4">
        <v>28</v>
      </c>
      <c r="F66">
        <f>Base_estoque[[#This Row],[qtd]]*Base_estoque[[#This Row],[Valor]]</f>
        <v>168</v>
      </c>
    </row>
    <row r="67" spans="2:6" x14ac:dyDescent="0.25">
      <c r="B67" s="2" t="s">
        <v>71</v>
      </c>
      <c r="C67" t="s">
        <v>124</v>
      </c>
      <c r="D67">
        <v>9</v>
      </c>
      <c r="E67" s="4">
        <v>28</v>
      </c>
      <c r="F67">
        <f>Base_estoque[[#This Row],[qtd]]*Base_estoque[[#This Row],[Valor]]</f>
        <v>252</v>
      </c>
    </row>
    <row r="68" spans="2:6" x14ac:dyDescent="0.25">
      <c r="B68" s="2" t="s">
        <v>72</v>
      </c>
      <c r="C68" t="s">
        <v>124</v>
      </c>
      <c r="D68">
        <v>7</v>
      </c>
      <c r="E68" s="4">
        <v>79</v>
      </c>
      <c r="F68">
        <f>Base_estoque[[#This Row],[qtd]]*Base_estoque[[#This Row],[Valor]]</f>
        <v>553</v>
      </c>
    </row>
    <row r="69" spans="2:6" x14ac:dyDescent="0.25">
      <c r="B69" s="2" t="s">
        <v>73</v>
      </c>
      <c r="C69" t="s">
        <v>124</v>
      </c>
      <c r="D69">
        <v>2</v>
      </c>
      <c r="E69" s="4">
        <v>49.9</v>
      </c>
      <c r="F69">
        <f>Base_estoque[[#This Row],[qtd]]*Base_estoque[[#This Row],[Valor]]</f>
        <v>99.8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zoomScaleNormal="100" workbookViewId="0">
      <selection activeCell="O3" sqref="O3:O23"/>
    </sheetView>
  </sheetViews>
  <sheetFormatPr defaultRowHeight="15" x14ac:dyDescent="0.25"/>
  <cols>
    <col min="3" max="3" width="22.42578125" customWidth="1"/>
    <col min="4" max="4" width="7" bestFit="1" customWidth="1"/>
    <col min="5" max="5" width="21.7109375" customWidth="1"/>
    <col min="6" max="6" width="17.85546875" customWidth="1"/>
    <col min="7" max="7" width="23.140625" customWidth="1"/>
    <col min="8" max="8" width="18.5703125" customWidth="1"/>
    <col min="9" max="9" width="14.28515625" customWidth="1"/>
    <col min="10" max="10" width="33.5703125" bestFit="1" customWidth="1"/>
    <col min="11" max="11" width="39.85546875" bestFit="1" customWidth="1"/>
    <col min="15" max="15" width="16.140625" bestFit="1" customWidth="1"/>
    <col min="16" max="16" width="20.85546875" customWidth="1"/>
    <col min="18" max="18" width="17.5703125" customWidth="1"/>
  </cols>
  <sheetData>
    <row r="2" spans="2:18" ht="148.5" customHeight="1" x14ac:dyDescent="0.25"/>
    <row r="3" spans="2:18" x14ac:dyDescent="0.25">
      <c r="B3" t="s">
        <v>81</v>
      </c>
      <c r="C3" t="s">
        <v>82</v>
      </c>
      <c r="D3" t="s">
        <v>125</v>
      </c>
      <c r="E3" t="s">
        <v>83</v>
      </c>
      <c r="F3" t="s">
        <v>74</v>
      </c>
      <c r="G3" t="s">
        <v>115</v>
      </c>
      <c r="H3" t="s">
        <v>75</v>
      </c>
      <c r="I3" t="s">
        <v>76</v>
      </c>
      <c r="J3" t="s">
        <v>79</v>
      </c>
      <c r="K3" t="s">
        <v>114</v>
      </c>
      <c r="L3" t="s">
        <v>12</v>
      </c>
      <c r="M3" t="s">
        <v>11</v>
      </c>
      <c r="N3" t="s">
        <v>80</v>
      </c>
      <c r="O3" t="s">
        <v>113</v>
      </c>
      <c r="P3" t="s">
        <v>84</v>
      </c>
      <c r="R3" t="s">
        <v>112</v>
      </c>
    </row>
    <row r="4" spans="2:18" hidden="1" x14ac:dyDescent="0.25">
      <c r="B4">
        <v>112</v>
      </c>
      <c r="C4" s="5">
        <v>43136</v>
      </c>
      <c r="D4" s="5" t="str">
        <f>TEXT(base_pedidos[[#This Row],[Data do pedido]],"mmm")</f>
        <v>fev</v>
      </c>
      <c r="E4" s="5">
        <v>43157</v>
      </c>
      <c r="F4" t="s">
        <v>77</v>
      </c>
      <c r="G4" t="s">
        <v>116</v>
      </c>
      <c r="H4" t="s">
        <v>78</v>
      </c>
      <c r="I4">
        <v>11912345678</v>
      </c>
      <c r="J4" s="6" t="s">
        <v>1</v>
      </c>
      <c r="K4" s="6" t="str">
        <f>VLOOKUP(base_pedidos[[#This Row],[Item]],Base_estoque[[Produtos]:[Categoria]],2,0)</f>
        <v>ED. LIMITADA</v>
      </c>
      <c r="L4" s="6">
        <f>IFERROR(VLOOKUP(base_pedidos[[#This Row],[Item]],Base_estoque[[Produtos]:[Valor]],4,0),"")</f>
        <v>49.9</v>
      </c>
      <c r="M4">
        <v>2</v>
      </c>
      <c r="N4">
        <f t="shared" ref="N4:N23" si="0">IFERROR(M4*L4,"")</f>
        <v>99.8</v>
      </c>
      <c r="O4">
        <f>base_pedidos[[#This Row],[total]]*$R$4</f>
        <v>24.95</v>
      </c>
      <c r="P4" s="6" t="s">
        <v>85</v>
      </c>
      <c r="R4" s="7">
        <v>0.25</v>
      </c>
    </row>
    <row r="5" spans="2:18" hidden="1" x14ac:dyDescent="0.25">
      <c r="B5">
        <v>113</v>
      </c>
      <c r="C5" s="5">
        <v>43136</v>
      </c>
      <c r="D5" s="5" t="str">
        <f>TEXT(base_pedidos[[#This Row],[Data do pedido]],"mmm")</f>
        <v>fev</v>
      </c>
      <c r="E5" s="5">
        <v>43149</v>
      </c>
      <c r="F5" t="s">
        <v>86</v>
      </c>
      <c r="G5" t="s">
        <v>117</v>
      </c>
      <c r="H5" t="s">
        <v>91</v>
      </c>
      <c r="I5">
        <v>11912345678</v>
      </c>
      <c r="J5" s="6" t="s">
        <v>2</v>
      </c>
      <c r="K5" s="6" t="str">
        <f>VLOOKUP(base_pedidos[[#This Row],[Item]],Base_estoque[[Produtos]:[Categoria]],2,0)</f>
        <v>ED. LIMITADA</v>
      </c>
      <c r="L5" s="6">
        <f>IFERROR(VLOOKUP(base_pedidos[[#This Row],[Item]],Base_estoque[[Produtos]:[Valor]],4,0),"")</f>
        <v>28</v>
      </c>
      <c r="M5">
        <v>1</v>
      </c>
      <c r="N5">
        <f t="shared" si="0"/>
        <v>28</v>
      </c>
      <c r="O5">
        <f>base_pedidos[[#This Row],[total]]*$R$4</f>
        <v>7</v>
      </c>
      <c r="P5" s="6" t="s">
        <v>110</v>
      </c>
      <c r="R5" s="5"/>
    </row>
    <row r="6" spans="2:18" hidden="1" x14ac:dyDescent="0.25">
      <c r="B6">
        <v>114</v>
      </c>
      <c r="C6" s="5">
        <v>43136</v>
      </c>
      <c r="D6" s="5" t="str">
        <f>TEXT(base_pedidos[[#This Row],[Data do pedido]],"mmm")</f>
        <v>fev</v>
      </c>
      <c r="E6" s="5">
        <v>43150</v>
      </c>
      <c r="F6" t="s">
        <v>87</v>
      </c>
      <c r="G6" t="s">
        <v>118</v>
      </c>
      <c r="H6" t="s">
        <v>92</v>
      </c>
      <c r="I6">
        <v>11912345678</v>
      </c>
      <c r="J6" s="6" t="s">
        <v>7</v>
      </c>
      <c r="K6" s="6" t="str">
        <f>VLOOKUP(base_pedidos[[#This Row],[Item]],Base_estoque[[Produtos]:[Categoria]],2,0)</f>
        <v>ED. LIMITADA</v>
      </c>
      <c r="L6" s="6">
        <f>IFERROR(VLOOKUP(base_pedidos[[#This Row],[Item]],Base_estoque[[Produtos]:[Valor]],4,0),"")</f>
        <v>79</v>
      </c>
      <c r="M6">
        <v>3</v>
      </c>
      <c r="N6">
        <f t="shared" si="0"/>
        <v>237</v>
      </c>
      <c r="O6">
        <f>base_pedidos[[#This Row],[total]]*$R$4</f>
        <v>59.25</v>
      </c>
      <c r="P6" s="6" t="s">
        <v>111</v>
      </c>
    </row>
    <row r="7" spans="2:18" hidden="1" x14ac:dyDescent="0.25">
      <c r="B7">
        <v>115</v>
      </c>
      <c r="C7" s="5">
        <v>43136</v>
      </c>
      <c r="D7" s="5" t="str">
        <f>TEXT(base_pedidos[[#This Row],[Data do pedido]],"mmm")</f>
        <v>fev</v>
      </c>
      <c r="E7" s="5">
        <v>43170</v>
      </c>
      <c r="F7" t="s">
        <v>88</v>
      </c>
      <c r="G7" t="s">
        <v>116</v>
      </c>
      <c r="H7" t="s">
        <v>93</v>
      </c>
      <c r="I7">
        <v>11912345678</v>
      </c>
      <c r="J7" s="6" t="s">
        <v>2</v>
      </c>
      <c r="K7" s="6" t="str">
        <f>VLOOKUP(base_pedidos[[#This Row],[Item]],Base_estoque[[Produtos]:[Categoria]],2,0)</f>
        <v>ED. LIMITADA</v>
      </c>
      <c r="L7" s="6">
        <f>IFERROR(VLOOKUP(base_pedidos[[#This Row],[Item]],Base_estoque[[Produtos]:[Valor]],4,0),"")</f>
        <v>28</v>
      </c>
      <c r="M7">
        <v>2</v>
      </c>
      <c r="N7">
        <f t="shared" si="0"/>
        <v>56</v>
      </c>
      <c r="O7">
        <f>base_pedidos[[#This Row],[total]]*$R$4</f>
        <v>14</v>
      </c>
      <c r="P7" s="6" t="s">
        <v>85</v>
      </c>
    </row>
    <row r="8" spans="2:18" hidden="1" x14ac:dyDescent="0.25">
      <c r="B8">
        <v>116</v>
      </c>
      <c r="C8" s="5">
        <v>43136</v>
      </c>
      <c r="D8" s="5" t="str">
        <f>TEXT(base_pedidos[[#This Row],[Data do pedido]],"mmm")</f>
        <v>fev</v>
      </c>
      <c r="E8" s="5">
        <v>43131</v>
      </c>
      <c r="F8" t="s">
        <v>89</v>
      </c>
      <c r="G8" t="s">
        <v>117</v>
      </c>
      <c r="H8" t="s">
        <v>94</v>
      </c>
      <c r="I8">
        <v>11912345678</v>
      </c>
      <c r="J8" s="6" t="s">
        <v>15</v>
      </c>
      <c r="K8" s="6" t="str">
        <f>VLOOKUP(base_pedidos[[#This Row],[Item]],Base_estoque[[Produtos]:[Categoria]],2,0)</f>
        <v>CUIDADOS COM A PELE - TIME WISE</v>
      </c>
      <c r="L8" s="6">
        <f>IFERROR(VLOOKUP(base_pedidos[[#This Row],[Item]],Base_estoque[[Produtos]:[Valor]],4,0),"")</f>
        <v>49.9</v>
      </c>
      <c r="M8">
        <v>2</v>
      </c>
      <c r="N8">
        <f t="shared" si="0"/>
        <v>99.8</v>
      </c>
      <c r="O8">
        <f>base_pedidos[[#This Row],[total]]*$R$4</f>
        <v>24.95</v>
      </c>
      <c r="P8" s="6" t="s">
        <v>110</v>
      </c>
    </row>
    <row r="9" spans="2:18" hidden="1" x14ac:dyDescent="0.25">
      <c r="B9">
        <v>117</v>
      </c>
      <c r="C9" s="5">
        <v>43136</v>
      </c>
      <c r="D9" s="5" t="str">
        <f>TEXT(base_pedidos[[#This Row],[Data do pedido]],"mmm")</f>
        <v>fev</v>
      </c>
      <c r="E9" s="5">
        <v>43127</v>
      </c>
      <c r="F9" t="s">
        <v>90</v>
      </c>
      <c r="G9" t="s">
        <v>118</v>
      </c>
      <c r="H9" t="s">
        <v>95</v>
      </c>
      <c r="I9">
        <v>11912345678</v>
      </c>
      <c r="J9" s="6" t="s">
        <v>55</v>
      </c>
      <c r="K9" s="6" t="str">
        <f>VLOOKUP(base_pedidos[[#This Row],[Item]],Base_estoque[[Produtos]:[Categoria]],2,0)</f>
        <v>MAQUIAGEM EM REFIL - SOMBRA MINERAL</v>
      </c>
      <c r="L9" s="6">
        <f>IFERROR(VLOOKUP(base_pedidos[[#This Row],[Item]],Base_estoque[[Produtos]:[Valor]],4,0),"")</f>
        <v>99</v>
      </c>
      <c r="M9">
        <v>1</v>
      </c>
      <c r="N9">
        <f t="shared" si="0"/>
        <v>99</v>
      </c>
      <c r="O9">
        <f>base_pedidos[[#This Row],[total]]*$R$4</f>
        <v>24.75</v>
      </c>
      <c r="P9" s="6" t="s">
        <v>111</v>
      </c>
    </row>
    <row r="10" spans="2:18" hidden="1" x14ac:dyDescent="0.25">
      <c r="B10">
        <v>118</v>
      </c>
      <c r="C10" s="5">
        <v>43136</v>
      </c>
      <c r="D10" s="5" t="str">
        <f>TEXT(base_pedidos[[#This Row],[Data do pedido]],"mmm")</f>
        <v>fev</v>
      </c>
      <c r="E10" s="5">
        <v>43145</v>
      </c>
      <c r="F10" t="s">
        <v>77</v>
      </c>
      <c r="G10" t="s">
        <v>116</v>
      </c>
      <c r="H10" t="s">
        <v>96</v>
      </c>
      <c r="I10">
        <v>11912345678</v>
      </c>
      <c r="J10" s="6" t="s">
        <v>52</v>
      </c>
      <c r="K10" s="6" t="str">
        <f>VLOOKUP(base_pedidos[[#This Row],[Item]],Base_estoque[[Produtos]:[Categoria]],2,0)</f>
        <v>MAQUIAGEM EM REFIL - SOMBRA MINERAL</v>
      </c>
      <c r="L10" s="6">
        <f>IFERROR(VLOOKUP(base_pedidos[[#This Row],[Item]],Base_estoque[[Produtos]:[Valor]],4,0),"")</f>
        <v>49.9</v>
      </c>
      <c r="M10">
        <v>1</v>
      </c>
      <c r="N10">
        <f t="shared" si="0"/>
        <v>49.9</v>
      </c>
      <c r="O10">
        <f>base_pedidos[[#This Row],[total]]*$R$4</f>
        <v>12.475</v>
      </c>
      <c r="P10" s="6" t="s">
        <v>85</v>
      </c>
    </row>
    <row r="11" spans="2:18" hidden="1" x14ac:dyDescent="0.25">
      <c r="B11">
        <v>119</v>
      </c>
      <c r="C11" s="5">
        <v>43136</v>
      </c>
      <c r="D11" s="5" t="str">
        <f>TEXT(base_pedidos[[#This Row],[Data do pedido]],"mmm")</f>
        <v>fev</v>
      </c>
      <c r="E11" s="5">
        <v>43110</v>
      </c>
      <c r="F11" t="s">
        <v>86</v>
      </c>
      <c r="G11" t="s">
        <v>117</v>
      </c>
      <c r="H11" t="s">
        <v>97</v>
      </c>
      <c r="I11">
        <v>11912345678</v>
      </c>
      <c r="J11" s="6" t="s">
        <v>1</v>
      </c>
      <c r="K11" s="6" t="str">
        <f>VLOOKUP(base_pedidos[[#This Row],[Item]],Base_estoque[[Produtos]:[Categoria]],2,0)</f>
        <v>ED. LIMITADA</v>
      </c>
      <c r="L11" s="6">
        <f>IFERROR(VLOOKUP(base_pedidos[[#This Row],[Item]],Base_estoque[[Produtos]:[Valor]],4,0),"")</f>
        <v>49.9</v>
      </c>
      <c r="M11">
        <v>2</v>
      </c>
      <c r="N11">
        <f t="shared" si="0"/>
        <v>99.8</v>
      </c>
      <c r="O11">
        <f>base_pedidos[[#This Row],[total]]*$R$4</f>
        <v>24.95</v>
      </c>
      <c r="P11" s="6" t="s">
        <v>110</v>
      </c>
    </row>
    <row r="12" spans="2:18" hidden="1" x14ac:dyDescent="0.25">
      <c r="B12">
        <v>120</v>
      </c>
      <c r="C12" s="5">
        <v>43136</v>
      </c>
      <c r="D12" s="5" t="str">
        <f>TEXT(base_pedidos[[#This Row],[Data do pedido]],"mmm")</f>
        <v>fev</v>
      </c>
      <c r="E12" s="5">
        <v>43146</v>
      </c>
      <c r="F12" t="s">
        <v>87</v>
      </c>
      <c r="G12" t="s">
        <v>118</v>
      </c>
      <c r="H12" t="s">
        <v>98</v>
      </c>
      <c r="I12">
        <v>11912345678</v>
      </c>
      <c r="J12" s="6" t="s">
        <v>2</v>
      </c>
      <c r="K12" s="6" t="str">
        <f>VLOOKUP(base_pedidos[[#This Row],[Item]],Base_estoque[[Produtos]:[Categoria]],2,0)</f>
        <v>ED. LIMITADA</v>
      </c>
      <c r="L12" s="6">
        <f>IFERROR(VLOOKUP(base_pedidos[[#This Row],[Item]],Base_estoque[[Produtos]:[Valor]],4,0),"")</f>
        <v>28</v>
      </c>
      <c r="M12">
        <v>1</v>
      </c>
      <c r="N12">
        <f t="shared" si="0"/>
        <v>28</v>
      </c>
      <c r="O12">
        <f>base_pedidos[[#This Row],[total]]*$R$4</f>
        <v>7</v>
      </c>
      <c r="P12" s="6" t="s">
        <v>111</v>
      </c>
    </row>
    <row r="13" spans="2:18" hidden="1" x14ac:dyDescent="0.25">
      <c r="B13">
        <v>121</v>
      </c>
      <c r="C13" s="5">
        <v>43136</v>
      </c>
      <c r="D13" s="5" t="str">
        <f>TEXT(base_pedidos[[#This Row],[Data do pedido]],"mmm")</f>
        <v>fev</v>
      </c>
      <c r="E13" s="5">
        <v>43158</v>
      </c>
      <c r="F13" t="s">
        <v>88</v>
      </c>
      <c r="G13" t="s">
        <v>116</v>
      </c>
      <c r="H13" t="s">
        <v>99</v>
      </c>
      <c r="I13">
        <v>11912345678</v>
      </c>
      <c r="J13" s="6" t="s">
        <v>7</v>
      </c>
      <c r="K13" s="6" t="str">
        <f>VLOOKUP(base_pedidos[[#This Row],[Item]],Base_estoque[[Produtos]:[Categoria]],2,0)</f>
        <v>ED. LIMITADA</v>
      </c>
      <c r="L13" s="6">
        <f>IFERROR(VLOOKUP(base_pedidos[[#This Row],[Item]],Base_estoque[[Produtos]:[Valor]],4,0),"")</f>
        <v>79</v>
      </c>
      <c r="M13">
        <v>2</v>
      </c>
      <c r="N13">
        <f t="shared" si="0"/>
        <v>158</v>
      </c>
      <c r="O13">
        <f>base_pedidos[[#This Row],[total]]*$R$4</f>
        <v>39.5</v>
      </c>
      <c r="P13" s="6" t="s">
        <v>85</v>
      </c>
    </row>
    <row r="14" spans="2:18" x14ac:dyDescent="0.25">
      <c r="B14">
        <v>122</v>
      </c>
      <c r="C14" s="5">
        <v>43164</v>
      </c>
      <c r="D14" s="5" t="str">
        <f>TEXT(base_pedidos[[#This Row],[Data do pedido]],"mmm")</f>
        <v>mar</v>
      </c>
      <c r="E14" s="5">
        <v>43169</v>
      </c>
      <c r="F14" t="s">
        <v>89</v>
      </c>
      <c r="G14" t="s">
        <v>117</v>
      </c>
      <c r="H14" t="s">
        <v>100</v>
      </c>
      <c r="I14">
        <v>11912345678</v>
      </c>
      <c r="J14" s="6" t="s">
        <v>2</v>
      </c>
      <c r="K14" s="6" t="str">
        <f>VLOOKUP(base_pedidos[[#This Row],[Item]],Base_estoque[[Produtos]:[Categoria]],2,0)</f>
        <v>ED. LIMITADA</v>
      </c>
      <c r="L14" s="6">
        <f>IFERROR(VLOOKUP(base_pedidos[[#This Row],[Item]],Base_estoque[[Produtos]:[Valor]],4,0),"")</f>
        <v>28</v>
      </c>
      <c r="M14">
        <v>1</v>
      </c>
      <c r="N14">
        <f t="shared" si="0"/>
        <v>28</v>
      </c>
      <c r="O14">
        <f>base_pedidos[[#This Row],[total]]*$R$4</f>
        <v>7</v>
      </c>
      <c r="P14" s="6" t="s">
        <v>110</v>
      </c>
    </row>
    <row r="15" spans="2:18" hidden="1" x14ac:dyDescent="0.25">
      <c r="B15">
        <v>123</v>
      </c>
      <c r="C15" s="5">
        <v>43164</v>
      </c>
      <c r="D15" s="5" t="str">
        <f>TEXT(base_pedidos[[#This Row],[Data do pedido]],"mmm")</f>
        <v>mar</v>
      </c>
      <c r="E15" s="5">
        <v>43109</v>
      </c>
      <c r="F15" t="s">
        <v>90</v>
      </c>
      <c r="G15" t="s">
        <v>118</v>
      </c>
      <c r="H15" t="s">
        <v>101</v>
      </c>
      <c r="I15">
        <v>11912345678</v>
      </c>
      <c r="J15" s="6" t="s">
        <v>15</v>
      </c>
      <c r="K15" s="6" t="str">
        <f>VLOOKUP(base_pedidos[[#This Row],[Item]],Base_estoque[[Produtos]:[Categoria]],2,0)</f>
        <v>CUIDADOS COM A PELE - TIME WISE</v>
      </c>
      <c r="L15" s="6">
        <f>IFERROR(VLOOKUP(base_pedidos[[#This Row],[Item]],Base_estoque[[Produtos]:[Valor]],4,0),"")</f>
        <v>49.9</v>
      </c>
      <c r="M15">
        <v>3</v>
      </c>
      <c r="N15">
        <f t="shared" si="0"/>
        <v>149.69999999999999</v>
      </c>
      <c r="O15">
        <f>base_pedidos[[#This Row],[total]]*$R$4</f>
        <v>37.424999999999997</v>
      </c>
      <c r="P15" s="6" t="s">
        <v>111</v>
      </c>
    </row>
    <row r="16" spans="2:18" hidden="1" x14ac:dyDescent="0.25">
      <c r="B16">
        <v>124</v>
      </c>
      <c r="C16" s="5">
        <v>43164</v>
      </c>
      <c r="D16" s="5" t="str">
        <f>TEXT(base_pedidos[[#This Row],[Data do pedido]],"mmm")</f>
        <v>mar</v>
      </c>
      <c r="E16" s="5">
        <v>43147</v>
      </c>
      <c r="F16" t="s">
        <v>77</v>
      </c>
      <c r="G16" t="s">
        <v>116</v>
      </c>
      <c r="H16" t="s">
        <v>102</v>
      </c>
      <c r="I16">
        <v>11912345678</v>
      </c>
      <c r="J16" s="6" t="s">
        <v>55</v>
      </c>
      <c r="K16" s="6" t="str">
        <f>VLOOKUP(base_pedidos[[#This Row],[Item]],Base_estoque[[Produtos]:[Categoria]],2,0)</f>
        <v>MAQUIAGEM EM REFIL - SOMBRA MINERAL</v>
      </c>
      <c r="L16" s="6">
        <f>IFERROR(VLOOKUP(base_pedidos[[#This Row],[Item]],Base_estoque[[Produtos]:[Valor]],4,0),"")</f>
        <v>99</v>
      </c>
      <c r="M16">
        <v>2</v>
      </c>
      <c r="N16">
        <f t="shared" si="0"/>
        <v>198</v>
      </c>
      <c r="O16">
        <f>base_pedidos[[#This Row],[total]]*$R$4</f>
        <v>49.5</v>
      </c>
      <c r="P16" s="6" t="s">
        <v>85</v>
      </c>
    </row>
    <row r="17" spans="2:16" x14ac:dyDescent="0.25">
      <c r="B17">
        <v>125</v>
      </c>
      <c r="C17" s="5">
        <v>43164</v>
      </c>
      <c r="D17" s="5" t="str">
        <f>TEXT(base_pedidos[[#This Row],[Data do pedido]],"mmm")</f>
        <v>mar</v>
      </c>
      <c r="E17" s="5">
        <v>43126</v>
      </c>
      <c r="F17" t="s">
        <v>86</v>
      </c>
      <c r="G17" t="s">
        <v>117</v>
      </c>
      <c r="H17" t="s">
        <v>103</v>
      </c>
      <c r="I17">
        <v>11912345678</v>
      </c>
      <c r="J17" s="6" t="s">
        <v>52</v>
      </c>
      <c r="K17" s="6" t="str">
        <f>VLOOKUP(base_pedidos[[#This Row],[Item]],Base_estoque[[Produtos]:[Categoria]],2,0)</f>
        <v>MAQUIAGEM EM REFIL - SOMBRA MINERAL</v>
      </c>
      <c r="L17" s="6">
        <f>IFERROR(VLOOKUP(base_pedidos[[#This Row],[Item]],Base_estoque[[Produtos]:[Valor]],4,0),"")</f>
        <v>49.9</v>
      </c>
      <c r="M17">
        <v>2</v>
      </c>
      <c r="N17">
        <f t="shared" si="0"/>
        <v>99.8</v>
      </c>
      <c r="O17">
        <f>base_pedidos[[#This Row],[total]]*$R$4</f>
        <v>24.95</v>
      </c>
      <c r="P17" s="6" t="s">
        <v>110</v>
      </c>
    </row>
    <row r="18" spans="2:16" hidden="1" x14ac:dyDescent="0.25">
      <c r="B18">
        <v>126</v>
      </c>
      <c r="C18" s="5">
        <v>43164</v>
      </c>
      <c r="D18" s="5" t="str">
        <f>TEXT(base_pedidos[[#This Row],[Data do pedido]],"mmm")</f>
        <v>mar</v>
      </c>
      <c r="E18" s="5">
        <v>43107</v>
      </c>
      <c r="F18" t="s">
        <v>87</v>
      </c>
      <c r="G18" t="s">
        <v>118</v>
      </c>
      <c r="H18" t="s">
        <v>104</v>
      </c>
      <c r="I18">
        <v>11912345678</v>
      </c>
      <c r="J18" s="6" t="s">
        <v>1</v>
      </c>
      <c r="K18" s="6" t="str">
        <f>VLOOKUP(base_pedidos[[#This Row],[Item]],Base_estoque[[Produtos]:[Categoria]],2,0)</f>
        <v>ED. LIMITADA</v>
      </c>
      <c r="L18" s="6">
        <f>IFERROR(VLOOKUP(base_pedidos[[#This Row],[Item]],Base_estoque[[Produtos]:[Valor]],4,0),"")</f>
        <v>49.9</v>
      </c>
      <c r="M18">
        <v>1</v>
      </c>
      <c r="N18">
        <f t="shared" si="0"/>
        <v>49.9</v>
      </c>
      <c r="O18">
        <f>base_pedidos[[#This Row],[total]]*$R$4</f>
        <v>12.475</v>
      </c>
      <c r="P18" s="6" t="s">
        <v>111</v>
      </c>
    </row>
    <row r="19" spans="2:16" hidden="1" x14ac:dyDescent="0.25">
      <c r="B19">
        <v>127</v>
      </c>
      <c r="C19" s="5">
        <v>43164</v>
      </c>
      <c r="D19" s="5" t="str">
        <f>TEXT(base_pedidos[[#This Row],[Data do pedido]],"mmm")</f>
        <v>mar</v>
      </c>
      <c r="E19" s="5">
        <v>43108</v>
      </c>
      <c r="F19" t="s">
        <v>88</v>
      </c>
      <c r="G19" t="s">
        <v>116</v>
      </c>
      <c r="H19" t="s">
        <v>105</v>
      </c>
      <c r="I19">
        <v>11912345678</v>
      </c>
      <c r="J19" s="6" t="s">
        <v>2</v>
      </c>
      <c r="K19" s="6" t="str">
        <f>VLOOKUP(base_pedidos[[#This Row],[Item]],Base_estoque[[Produtos]:[Categoria]],2,0)</f>
        <v>ED. LIMITADA</v>
      </c>
      <c r="L19" s="6">
        <f>IFERROR(VLOOKUP(base_pedidos[[#This Row],[Item]],Base_estoque[[Produtos]:[Valor]],4,0),"")</f>
        <v>28</v>
      </c>
      <c r="M19">
        <v>1</v>
      </c>
      <c r="N19">
        <f t="shared" si="0"/>
        <v>28</v>
      </c>
      <c r="O19">
        <f>base_pedidos[[#This Row],[total]]*$R$4</f>
        <v>7</v>
      </c>
      <c r="P19" s="6" t="s">
        <v>85</v>
      </c>
    </row>
    <row r="20" spans="2:16" x14ac:dyDescent="0.25">
      <c r="B20">
        <v>128</v>
      </c>
      <c r="C20" s="5">
        <v>43164</v>
      </c>
      <c r="D20" s="5" t="str">
        <f>TEXT(base_pedidos[[#This Row],[Data do pedido]],"mmm")</f>
        <v>mar</v>
      </c>
      <c r="E20" s="5">
        <v>43143</v>
      </c>
      <c r="F20" t="s">
        <v>89</v>
      </c>
      <c r="G20" t="s">
        <v>117</v>
      </c>
      <c r="H20" t="s">
        <v>106</v>
      </c>
      <c r="I20">
        <v>11912345678</v>
      </c>
      <c r="J20" s="6" t="s">
        <v>7</v>
      </c>
      <c r="K20" s="6" t="str">
        <f>VLOOKUP(base_pedidos[[#This Row],[Item]],Base_estoque[[Produtos]:[Categoria]],2,0)</f>
        <v>ED. LIMITADA</v>
      </c>
      <c r="L20" s="6">
        <f>IFERROR(VLOOKUP(base_pedidos[[#This Row],[Item]],Base_estoque[[Produtos]:[Valor]],4,0),"")</f>
        <v>79</v>
      </c>
      <c r="M20">
        <v>2</v>
      </c>
      <c r="N20">
        <f t="shared" si="0"/>
        <v>158</v>
      </c>
      <c r="O20">
        <f>base_pedidos[[#This Row],[total]]*$R$4</f>
        <v>39.5</v>
      </c>
      <c r="P20" s="6" t="s">
        <v>110</v>
      </c>
    </row>
    <row r="21" spans="2:16" hidden="1" x14ac:dyDescent="0.25">
      <c r="B21">
        <v>129</v>
      </c>
      <c r="C21" s="5">
        <v>43164</v>
      </c>
      <c r="D21" s="5" t="str">
        <f>TEXT(base_pedidos[[#This Row],[Data do pedido]],"mmm")</f>
        <v>mar</v>
      </c>
      <c r="E21" s="5">
        <v>43110</v>
      </c>
      <c r="F21" t="s">
        <v>90</v>
      </c>
      <c r="G21" t="s">
        <v>118</v>
      </c>
      <c r="H21" t="s">
        <v>107</v>
      </c>
      <c r="I21">
        <v>11912345678</v>
      </c>
      <c r="J21" s="6" t="s">
        <v>2</v>
      </c>
      <c r="K21" s="6" t="str">
        <f>VLOOKUP(base_pedidos[[#This Row],[Item]],Base_estoque[[Produtos]:[Categoria]],2,0)</f>
        <v>ED. LIMITADA</v>
      </c>
      <c r="L21" s="6">
        <f>IFERROR(VLOOKUP(base_pedidos[[#This Row],[Item]],Base_estoque[[Produtos]:[Valor]],4,0),"")</f>
        <v>28</v>
      </c>
      <c r="M21">
        <v>1</v>
      </c>
      <c r="N21">
        <f t="shared" si="0"/>
        <v>28</v>
      </c>
      <c r="O21">
        <f>base_pedidos[[#This Row],[total]]*$R$4</f>
        <v>7</v>
      </c>
      <c r="P21" s="6" t="s">
        <v>111</v>
      </c>
    </row>
    <row r="22" spans="2:16" hidden="1" x14ac:dyDescent="0.25">
      <c r="B22">
        <v>130</v>
      </c>
      <c r="C22" s="5">
        <v>43164</v>
      </c>
      <c r="D22" s="5" t="str">
        <f>TEXT(base_pedidos[[#This Row],[Data do pedido]],"mmm")</f>
        <v>mar</v>
      </c>
      <c r="E22" s="5">
        <v>43148</v>
      </c>
      <c r="F22" t="s">
        <v>77</v>
      </c>
      <c r="G22" t="s">
        <v>116</v>
      </c>
      <c r="H22" t="s">
        <v>108</v>
      </c>
      <c r="I22">
        <v>11912345678</v>
      </c>
      <c r="J22" s="6" t="s">
        <v>15</v>
      </c>
      <c r="K22" s="6" t="str">
        <f>VLOOKUP(base_pedidos[[#This Row],[Item]],Base_estoque[[Produtos]:[Categoria]],2,0)</f>
        <v>CUIDADOS COM A PELE - TIME WISE</v>
      </c>
      <c r="L22" s="6">
        <f>IFERROR(VLOOKUP(base_pedidos[[#This Row],[Item]],Base_estoque[[Produtos]:[Valor]],4,0),"")</f>
        <v>49.9</v>
      </c>
      <c r="M22">
        <v>2</v>
      </c>
      <c r="N22">
        <f t="shared" si="0"/>
        <v>99.8</v>
      </c>
      <c r="O22">
        <f>base_pedidos[[#This Row],[total]]*$R$4</f>
        <v>24.95</v>
      </c>
      <c r="P22" s="6" t="s">
        <v>85</v>
      </c>
    </row>
    <row r="23" spans="2:16" x14ac:dyDescent="0.25">
      <c r="B23">
        <v>131</v>
      </c>
      <c r="C23" s="5">
        <v>43164</v>
      </c>
      <c r="D23" s="5" t="str">
        <f>TEXT(base_pedidos[[#This Row],[Data do pedido]],"mmm")</f>
        <v>mar</v>
      </c>
      <c r="E23" s="5">
        <v>43145</v>
      </c>
      <c r="F23" t="s">
        <v>86</v>
      </c>
      <c r="G23" t="s">
        <v>117</v>
      </c>
      <c r="H23" t="s">
        <v>109</v>
      </c>
      <c r="I23">
        <v>11912345678</v>
      </c>
      <c r="J23" s="6" t="s">
        <v>55</v>
      </c>
      <c r="K23" s="6" t="str">
        <f>VLOOKUP(base_pedidos[[#This Row],[Item]],Base_estoque[[Produtos]:[Categoria]],2,0)</f>
        <v>MAQUIAGEM EM REFIL - SOMBRA MINERAL</v>
      </c>
      <c r="L23" s="6">
        <f>IFERROR(VLOOKUP(base_pedidos[[#This Row],[Item]],Base_estoque[[Produtos]:[Valor]],4,0),"")</f>
        <v>99</v>
      </c>
      <c r="M23">
        <v>1</v>
      </c>
      <c r="N23">
        <f t="shared" si="0"/>
        <v>99</v>
      </c>
      <c r="O23">
        <f>base_pedidos[[#This Row],[total]]*$R$4</f>
        <v>24.75</v>
      </c>
      <c r="P23" s="6" t="s">
        <v>110</v>
      </c>
    </row>
    <row r="24" spans="2:16" x14ac:dyDescent="0.25">
      <c r="B24" t="s">
        <v>13</v>
      </c>
      <c r="J24" s="6"/>
      <c r="K24" s="6"/>
      <c r="L24" s="6"/>
      <c r="O24">
        <f>SUBTOTAL(109,base_pedidos[total comissão])</f>
        <v>96.2</v>
      </c>
      <c r="P24" s="6">
        <f>SUBTOTAL(103,base_pedidos[Forma de pagamento])</f>
        <v>4</v>
      </c>
    </row>
  </sheetData>
  <dataValidations count="1">
    <dataValidation type="list" allowBlank="1" showInputMessage="1" showErrorMessage="1" sqref="P4:P23">
      <formula1>"dinheiro,crédito,débito"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estoque!$B$6:$B$69</xm:f>
          </x14:formula1>
          <xm:sqref>J4:J23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AC6" sqref="AC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"/>
  <sheetViews>
    <sheetView topLeftCell="AA1" zoomScale="160" zoomScaleNormal="160" workbookViewId="0">
      <selection activeCell="AG5" sqref="AG5"/>
    </sheetView>
  </sheetViews>
  <sheetFormatPr defaultRowHeight="15" x14ac:dyDescent="0.25"/>
  <cols>
    <col min="2" max="2" width="41.42578125" bestFit="1" customWidth="1"/>
    <col min="3" max="3" width="12" bestFit="1" customWidth="1"/>
    <col min="4" max="4" width="3" customWidth="1"/>
    <col min="5" max="5" width="41.42578125" bestFit="1" customWidth="1"/>
    <col min="6" max="6" width="14.42578125" customWidth="1"/>
    <col min="8" max="8" width="39.42578125" bestFit="1" customWidth="1"/>
    <col min="9" max="9" width="12" bestFit="1" customWidth="1"/>
    <col min="11" max="11" width="22.28515625" bestFit="1" customWidth="1"/>
    <col min="12" max="12" width="22.140625" bestFit="1" customWidth="1"/>
    <col min="14" max="14" width="12.42578125" customWidth="1"/>
    <col min="28" max="28" width="12.7109375" customWidth="1"/>
    <col min="29" max="29" width="32.85546875" customWidth="1"/>
    <col min="32" max="32" width="22.140625" bestFit="1" customWidth="1"/>
  </cols>
  <sheetData>
    <row r="2" spans="2:33" x14ac:dyDescent="0.25">
      <c r="B2" t="s">
        <v>121</v>
      </c>
      <c r="E2" t="s">
        <v>122</v>
      </c>
      <c r="H2" t="s">
        <v>126</v>
      </c>
    </row>
    <row r="4" spans="2:33" x14ac:dyDescent="0.25">
      <c r="B4" s="9" t="s">
        <v>9</v>
      </c>
      <c r="C4" t="s">
        <v>119</v>
      </c>
      <c r="E4" s="9" t="s">
        <v>9</v>
      </c>
      <c r="F4" t="s">
        <v>123</v>
      </c>
      <c r="H4" s="9" t="s">
        <v>114</v>
      </c>
      <c r="I4" t="s">
        <v>119</v>
      </c>
      <c r="K4" s="9" t="s">
        <v>84</v>
      </c>
      <c r="L4" t="s">
        <v>127</v>
      </c>
      <c r="O4" t="s">
        <v>128</v>
      </c>
      <c r="P4" t="s">
        <v>129</v>
      </c>
      <c r="Q4" t="s">
        <v>130</v>
      </c>
      <c r="R4" t="s">
        <v>131</v>
      </c>
      <c r="S4" t="s">
        <v>132</v>
      </c>
      <c r="T4" t="s">
        <v>133</v>
      </c>
      <c r="U4" t="s">
        <v>134</v>
      </c>
      <c r="V4" t="s">
        <v>135</v>
      </c>
      <c r="W4" t="s">
        <v>136</v>
      </c>
      <c r="X4" t="s">
        <v>137</v>
      </c>
      <c r="Y4" t="s">
        <v>138</v>
      </c>
      <c r="Z4" t="s">
        <v>139</v>
      </c>
      <c r="AB4" s="9" t="s">
        <v>115</v>
      </c>
      <c r="AC4" t="s">
        <v>127</v>
      </c>
      <c r="AE4" s="9" t="s">
        <v>115</v>
      </c>
      <c r="AF4" t="s">
        <v>127</v>
      </c>
    </row>
    <row r="5" spans="2:33" x14ac:dyDescent="0.25">
      <c r="B5" t="s">
        <v>124</v>
      </c>
      <c r="C5" s="8">
        <v>120</v>
      </c>
      <c r="E5" t="s">
        <v>124</v>
      </c>
      <c r="F5" s="10">
        <v>7367</v>
      </c>
      <c r="H5" t="s">
        <v>14</v>
      </c>
      <c r="I5" s="8">
        <v>2</v>
      </c>
      <c r="K5" t="s">
        <v>85</v>
      </c>
      <c r="L5" s="8">
        <v>90.925000000000011</v>
      </c>
      <c r="N5" t="s">
        <v>140</v>
      </c>
      <c r="O5" s="11">
        <f>SUMIFS(base_pedidos[total comissão],base_pedidos[mês],apoio!O4)</f>
        <v>0</v>
      </c>
      <c r="P5" s="11">
        <f>SUMIFS(base_pedidos[total comissão],base_pedidos[mês],apoio!P4)</f>
        <v>238.82499999999999</v>
      </c>
      <c r="Q5" s="11">
        <f>SUMIFS(base_pedidos[total comissão],base_pedidos[mês],apoio!Q4)</f>
        <v>234.54999999999998</v>
      </c>
      <c r="R5" s="11">
        <f>SUMIFS(base_pedidos[total comissão],base_pedidos[mês],apoio!R4)</f>
        <v>0</v>
      </c>
      <c r="S5" s="11">
        <f>SUMIFS(base_pedidos[total comissão],base_pedidos[mês],apoio!S4)</f>
        <v>0</v>
      </c>
      <c r="T5" s="11">
        <f>SUMIFS(base_pedidos[total comissão],base_pedidos[mês],apoio!T4)</f>
        <v>0</v>
      </c>
      <c r="U5" s="11">
        <f>SUMIFS(base_pedidos[total comissão],base_pedidos[mês],apoio!U4)</f>
        <v>0</v>
      </c>
      <c r="V5" s="11">
        <f>SUMIFS(base_pedidos[total comissão],base_pedidos[mês],apoio!V4)</f>
        <v>0</v>
      </c>
      <c r="W5" s="11">
        <f>SUMIFS(base_pedidos[total comissão],base_pedidos[mês],apoio!W4)</f>
        <v>0</v>
      </c>
      <c r="X5" s="11">
        <f>SUMIFS(base_pedidos[total comissão],base_pedidos[mês],apoio!X4)</f>
        <v>0</v>
      </c>
      <c r="Y5" s="11">
        <f>SUMIFS(base_pedidos[total comissão],base_pedidos[mês],apoio!Y4)</f>
        <v>0</v>
      </c>
      <c r="Z5" s="11">
        <f>SUMIFS(base_pedidos[total comissão],base_pedidos[mês],apoio!Z4)</f>
        <v>0</v>
      </c>
      <c r="AB5" t="s">
        <v>118</v>
      </c>
      <c r="AC5" s="8">
        <v>91</v>
      </c>
      <c r="AE5" t="s">
        <v>118</v>
      </c>
      <c r="AF5" s="8">
        <v>91</v>
      </c>
      <c r="AG5" s="12">
        <f>AF5/SUM(AC:AC)/2</f>
        <v>9.5258034125405622E-2</v>
      </c>
    </row>
    <row r="6" spans="2:33" x14ac:dyDescent="0.25">
      <c r="B6" t="s">
        <v>14</v>
      </c>
      <c r="C6" s="8">
        <v>92</v>
      </c>
      <c r="E6" t="s">
        <v>14</v>
      </c>
      <c r="F6" s="10">
        <v>4801.1000000000004</v>
      </c>
      <c r="H6" t="s">
        <v>10</v>
      </c>
      <c r="I6" s="8">
        <v>13</v>
      </c>
      <c r="K6" t="s">
        <v>111</v>
      </c>
      <c r="L6" s="8">
        <v>91</v>
      </c>
      <c r="O6" s="11" t="e">
        <f>IF(O5=0,NA(),O5)</f>
        <v>#N/A</v>
      </c>
      <c r="P6" s="11">
        <f t="shared" ref="P6:Z6" si="0">IF(P5=0,NA(),P5)</f>
        <v>238.82499999999999</v>
      </c>
      <c r="Q6" s="11">
        <f t="shared" si="0"/>
        <v>234.54999999999998</v>
      </c>
      <c r="R6" s="11" t="e">
        <f t="shared" si="0"/>
        <v>#N/A</v>
      </c>
      <c r="S6" s="11" t="e">
        <f t="shared" si="0"/>
        <v>#N/A</v>
      </c>
      <c r="T6" s="11" t="e">
        <f t="shared" si="0"/>
        <v>#N/A</v>
      </c>
      <c r="U6" s="11" t="e">
        <f t="shared" si="0"/>
        <v>#N/A</v>
      </c>
      <c r="V6" s="11" t="e">
        <f t="shared" si="0"/>
        <v>#N/A</v>
      </c>
      <c r="W6" s="11" t="e">
        <f t="shared" si="0"/>
        <v>#N/A</v>
      </c>
      <c r="X6" s="11" t="e">
        <f t="shared" si="0"/>
        <v>#N/A</v>
      </c>
      <c r="Y6" s="11" t="e">
        <f t="shared" si="0"/>
        <v>#N/A</v>
      </c>
      <c r="Z6" s="11" t="e">
        <f t="shared" si="0"/>
        <v>#N/A</v>
      </c>
      <c r="AB6" t="s">
        <v>116</v>
      </c>
      <c r="AC6" s="8">
        <v>90.925000000000011</v>
      </c>
      <c r="AE6" t="s">
        <v>116</v>
      </c>
      <c r="AF6" s="8">
        <v>90.925000000000011</v>
      </c>
    </row>
    <row r="7" spans="2:33" x14ac:dyDescent="0.25">
      <c r="B7" t="s">
        <v>45</v>
      </c>
      <c r="C7" s="8">
        <v>55</v>
      </c>
      <c r="E7" t="s">
        <v>45</v>
      </c>
      <c r="F7" s="10">
        <v>3310</v>
      </c>
      <c r="H7" t="s">
        <v>124</v>
      </c>
      <c r="I7" s="8">
        <v>2</v>
      </c>
      <c r="K7" t="s">
        <v>110</v>
      </c>
      <c r="L7" s="8">
        <v>56.9</v>
      </c>
      <c r="AB7" t="s">
        <v>117</v>
      </c>
      <c r="AC7" s="8">
        <v>56.9</v>
      </c>
      <c r="AE7" t="s">
        <v>117</v>
      </c>
      <c r="AF7" s="8">
        <v>56.9</v>
      </c>
    </row>
    <row r="8" spans="2:33" x14ac:dyDescent="0.25">
      <c r="B8" t="s">
        <v>10</v>
      </c>
      <c r="C8" s="8">
        <v>40</v>
      </c>
      <c r="E8" t="s">
        <v>51</v>
      </c>
      <c r="F8" s="10">
        <v>2124</v>
      </c>
      <c r="H8" t="s">
        <v>120</v>
      </c>
      <c r="I8" s="8">
        <v>17</v>
      </c>
      <c r="K8" t="s">
        <v>120</v>
      </c>
      <c r="L8" s="8">
        <v>238.82500000000002</v>
      </c>
      <c r="AB8" t="s">
        <v>120</v>
      </c>
      <c r="AC8" s="8">
        <v>238.82500000000002</v>
      </c>
      <c r="AE8" t="s">
        <v>120</v>
      </c>
      <c r="AF8" s="8">
        <v>238.82500000000002</v>
      </c>
    </row>
    <row r="9" spans="2:33" x14ac:dyDescent="0.25">
      <c r="B9" t="s">
        <v>51</v>
      </c>
      <c r="C9" s="8">
        <v>33</v>
      </c>
      <c r="E9" t="s">
        <v>10</v>
      </c>
      <c r="F9" s="10">
        <v>1949</v>
      </c>
    </row>
    <row r="10" spans="2:33" x14ac:dyDescent="0.25">
      <c r="B10" t="s">
        <v>120</v>
      </c>
      <c r="C10" s="8">
        <v>340</v>
      </c>
      <c r="E10" t="s">
        <v>120</v>
      </c>
      <c r="F10" s="8">
        <v>19551.099999999999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</vt:lpstr>
      <vt:lpstr>pedidos</vt:lpstr>
      <vt:lpstr>dashboard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Karem</cp:lastModifiedBy>
  <dcterms:created xsi:type="dcterms:W3CDTF">2018-03-15T22:59:46Z</dcterms:created>
  <dcterms:modified xsi:type="dcterms:W3CDTF">2018-03-16T01:15:28Z</dcterms:modified>
</cp:coreProperties>
</file>