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55" yWindow="60" windowWidth="9930" windowHeight="8370" tabRatio="890" activeTab="9"/>
  </bookViews>
  <sheets>
    <sheet name="Receipt Details" sheetId="1" r:id="rId1"/>
    <sheet name="Divider Sort" sheetId="2" r:id="rId2"/>
    <sheet name="201N Production" sheetId="12" state="hidden" r:id="rId3"/>
    <sheet name="Pallet &amp; Top Frame Sort" sheetId="3" r:id="rId4"/>
    <sheet name="Pallet &amp; TF Dismantle" sheetId="5" r:id="rId5"/>
    <sheet name="Pallet &amp; TF Repair" sheetId="4" r:id="rId6"/>
    <sheet name="Despatch Advice" sheetId="6" r:id="rId7"/>
    <sheet name="309 SAP Daily Scrap" sheetId="7" r:id="rId8"/>
    <sheet name="Stocktake Adjustment" sheetId="10" r:id="rId9"/>
    <sheet name="Weekly Report" sheetId="11" r:id="rId10"/>
    <sheet name="Sheet1" sheetId="13" r:id="rId11"/>
  </sheets>
  <externalReferences>
    <externalReference r:id="rId12"/>
  </externalReferences>
  <definedNames>
    <definedName name="_xlnm._FilterDatabase" localSheetId="3" hidden="1">'Pallet &amp; Top Frame Sort'!$B$2:$M$23</definedName>
    <definedName name="_xlnm._FilterDatabase" localSheetId="0" hidden="1">'Receipt Details'!$B$2:$BA$39</definedName>
    <definedName name="_xlnm.Print_Area" localSheetId="1">'Divider Sort'!$B$2:$Q$52</definedName>
    <definedName name="_xlnm.Print_Area" localSheetId="5">'Pallet &amp; TF Repair'!$B$3:$K$26</definedName>
    <definedName name="_xlnm.Print_Titles" localSheetId="9">'Weekly Report'!$1:$8</definedName>
  </definedNames>
  <calcPr calcId="125725"/>
</workbook>
</file>

<file path=xl/calcChain.xml><?xml version="1.0" encoding="utf-8"?>
<calcChain xmlns="http://schemas.openxmlformats.org/spreadsheetml/2006/main">
  <c r="F11" i="11"/>
  <c r="E11"/>
  <c r="D15"/>
  <c r="D11" s="1"/>
  <c r="C15"/>
  <c r="C11" s="1"/>
  <c r="D16"/>
  <c r="C16"/>
  <c r="E31" i="10"/>
  <c r="E16"/>
  <c r="E13"/>
  <c r="AS45" i="2" l="1"/>
  <c r="D9" i="4"/>
  <c r="D8"/>
  <c r="D7"/>
  <c r="D6"/>
  <c r="D5"/>
  <c r="D4"/>
  <c r="AT44" i="2"/>
  <c r="AS44"/>
  <c r="AT43"/>
  <c r="AS43"/>
  <c r="T48"/>
  <c r="S48"/>
  <c r="T47"/>
  <c r="S47"/>
  <c r="T45"/>
  <c r="S45"/>
  <c r="T44"/>
  <c r="S44"/>
  <c r="T43"/>
  <c r="S43"/>
  <c r="T42"/>
  <c r="S42"/>
  <c r="AT42"/>
  <c r="AS42"/>
  <c r="AT41"/>
  <c r="AS41"/>
  <c r="AT40"/>
  <c r="AS40"/>
  <c r="AT39"/>
  <c r="AS39"/>
  <c r="AT38"/>
  <c r="AS38"/>
  <c r="AT37"/>
  <c r="AT36"/>
  <c r="AT35"/>
  <c r="AT34"/>
  <c r="AT33"/>
  <c r="AT32"/>
  <c r="AR37"/>
  <c r="AR36"/>
  <c r="AR35"/>
  <c r="AR34"/>
  <c r="AR33"/>
  <c r="AR32"/>
  <c r="AS37"/>
  <c r="AS36"/>
  <c r="AS35"/>
  <c r="AS34"/>
  <c r="AS33"/>
  <c r="AS32"/>
  <c r="CR48"/>
  <c r="BR48"/>
  <c r="BT48"/>
  <c r="BS48"/>
  <c r="S51"/>
  <c r="S50"/>
  <c r="S49"/>
  <c r="CR47"/>
  <c r="BR47"/>
  <c r="BT47"/>
  <c r="BS47"/>
  <c r="CR49" l="1"/>
  <c r="BR49"/>
  <c r="T49"/>
  <c r="BT49"/>
  <c r="BS49"/>
  <c r="CR45"/>
  <c r="BR45"/>
  <c r="BT45"/>
  <c r="BS45"/>
  <c r="CR44"/>
  <c r="BR44"/>
  <c r="BT44"/>
  <c r="BS44"/>
  <c r="CR43"/>
  <c r="BR43"/>
  <c r="BT43"/>
  <c r="BS43"/>
  <c r="CR42"/>
  <c r="BR42"/>
  <c r="BT42"/>
  <c r="BS42"/>
  <c r="CR41"/>
  <c r="BR41"/>
  <c r="T41"/>
  <c r="BT41"/>
  <c r="S41"/>
  <c r="BS41"/>
  <c r="CR40"/>
  <c r="BR40"/>
  <c r="T40"/>
  <c r="BT40"/>
  <c r="S40"/>
  <c r="BS40"/>
  <c r="CR39"/>
  <c r="BR39"/>
  <c r="T39"/>
  <c r="BT39"/>
  <c r="S39"/>
  <c r="BS39"/>
  <c r="CR38"/>
  <c r="BR38"/>
  <c r="T38"/>
  <c r="BT38"/>
  <c r="S38"/>
  <c r="BS38"/>
  <c r="E36" i="10" l="1"/>
  <c r="Q52" i="2" l="1"/>
  <c r="P52"/>
  <c r="O52"/>
  <c r="N52"/>
  <c r="M52"/>
  <c r="L52"/>
  <c r="K52"/>
  <c r="E32" i="10" s="1"/>
  <c r="J52" i="2"/>
  <c r="E33" i="10" s="1"/>
  <c r="I52" i="2"/>
  <c r="H52"/>
  <c r="E29" i="10" s="1"/>
  <c r="G52" i="2"/>
  <c r="CR37"/>
  <c r="BR37"/>
  <c r="T37"/>
  <c r="BT37"/>
  <c r="S37"/>
  <c r="BS37"/>
  <c r="BS51"/>
  <c r="CR36"/>
  <c r="BR36"/>
  <c r="CR35"/>
  <c r="BR35"/>
  <c r="CR34"/>
  <c r="BR34"/>
  <c r="CR33"/>
  <c r="BR33"/>
  <c r="T33"/>
  <c r="BT33"/>
  <c r="S33"/>
  <c r="BS33"/>
  <c r="CR32"/>
  <c r="BR32"/>
  <c r="CR31" l="1"/>
  <c r="BR31"/>
  <c r="AT31"/>
  <c r="AS31"/>
  <c r="AP40" i="1"/>
  <c r="AK40"/>
  <c r="AF40"/>
  <c r="E28" i="10" s="1"/>
  <c r="J40" i="1"/>
  <c r="E15" i="10" s="1"/>
  <c r="I22" i="3"/>
  <c r="I23" s="1"/>
  <c r="E39" i="10" s="1"/>
  <c r="D37" i="11"/>
  <c r="BW57" i="2"/>
  <c r="BY57"/>
  <c r="C54" i="11"/>
  <c r="AR31" i="2"/>
  <c r="AR30"/>
  <c r="AR29"/>
  <c r="BR30"/>
  <c r="BR29"/>
  <c r="C17" i="7"/>
  <c r="BV57" i="2"/>
  <c r="BX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CR5"/>
  <c r="CR4"/>
  <c r="BR28"/>
  <c r="BR27"/>
  <c r="BR26"/>
  <c r="BR25"/>
  <c r="BR24"/>
  <c r="BR23"/>
  <c r="BR22"/>
  <c r="BR21"/>
  <c r="BR20"/>
  <c r="BR19"/>
  <c r="BR18"/>
  <c r="BR17"/>
  <c r="BR16"/>
  <c r="BR15"/>
  <c r="BR14"/>
  <c r="BR13"/>
  <c r="BR12"/>
  <c r="BR11"/>
  <c r="BR10"/>
  <c r="BR9"/>
  <c r="BR8"/>
  <c r="BR7"/>
  <c r="BR6"/>
  <c r="BR5"/>
  <c r="BR4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H22" i="3"/>
  <c r="H23" s="1"/>
  <c r="E37" i="10" s="1"/>
  <c r="N40" i="1"/>
  <c r="R29" i="6"/>
  <c r="AQ40" i="1"/>
  <c r="X29" i="6"/>
  <c r="Y29"/>
  <c r="AL40" i="1"/>
  <c r="C33" i="11"/>
  <c r="S29" i="6"/>
  <c r="E21" i="11" s="1"/>
  <c r="AM40" i="1"/>
  <c r="D33" i="11"/>
  <c r="U29" i="6"/>
  <c r="T29"/>
  <c r="AG40" i="1"/>
  <c r="E30" i="10" s="1"/>
  <c r="P29" i="6"/>
  <c r="D21" i="11" s="1"/>
  <c r="F52" i="2"/>
  <c r="Q29" i="6"/>
  <c r="L40" i="1"/>
  <c r="E17" i="10" s="1"/>
  <c r="E23" i="3"/>
  <c r="C25" i="11" s="1"/>
  <c r="E26" i="4"/>
  <c r="J29" i="6"/>
  <c r="D25" i="5"/>
  <c r="F26" i="4"/>
  <c r="N29" i="6"/>
  <c r="F23" i="3"/>
  <c r="L29" i="6"/>
  <c r="M40" i="1"/>
  <c r="D26" i="4"/>
  <c r="M29" i="6"/>
  <c r="AT30" i="2"/>
  <c r="AS30"/>
  <c r="AT29"/>
  <c r="AS29"/>
  <c r="T36"/>
  <c r="S36"/>
  <c r="T35"/>
  <c r="S35"/>
  <c r="T34"/>
  <c r="S34"/>
  <c r="T32"/>
  <c r="S32"/>
  <c r="T31"/>
  <c r="S31"/>
  <c r="T30"/>
  <c r="S30"/>
  <c r="T29"/>
  <c r="S29"/>
  <c r="T28"/>
  <c r="S28"/>
  <c r="T27"/>
  <c r="S27"/>
  <c r="BT36"/>
  <c r="BS36"/>
  <c r="BT35"/>
  <c r="BS35"/>
  <c r="BT34"/>
  <c r="BS34"/>
  <c r="BT32"/>
  <c r="BS32"/>
  <c r="BT31"/>
  <c r="BS31"/>
  <c r="BT30"/>
  <c r="BS30"/>
  <c r="BT29"/>
  <c r="BS29"/>
  <c r="BT28"/>
  <c r="BS28"/>
  <c r="BT27"/>
  <c r="BS27"/>
  <c r="BT26"/>
  <c r="BS26"/>
  <c r="BT25"/>
  <c r="BS25"/>
  <c r="BT24"/>
  <c r="BS24"/>
  <c r="BT23"/>
  <c r="BS23"/>
  <c r="BT22"/>
  <c r="BS22"/>
  <c r="BT21"/>
  <c r="BS21"/>
  <c r="BT20"/>
  <c r="BS20"/>
  <c r="BT19"/>
  <c r="BS19"/>
  <c r="BT18"/>
  <c r="BS18"/>
  <c r="BT17"/>
  <c r="BS17"/>
  <c r="BT16"/>
  <c r="BS16"/>
  <c r="BT15"/>
  <c r="BS15"/>
  <c r="BT14"/>
  <c r="BS14"/>
  <c r="BT13"/>
  <c r="BS13"/>
  <c r="BT12"/>
  <c r="BS12"/>
  <c r="BT11"/>
  <c r="BS11"/>
  <c r="BT10"/>
  <c r="BS10"/>
  <c r="BT9"/>
  <c r="BS9"/>
  <c r="BT8"/>
  <c r="BS8"/>
  <c r="BT7"/>
  <c r="BS7"/>
  <c r="BT6"/>
  <c r="BS6"/>
  <c r="BT5"/>
  <c r="BS5"/>
  <c r="BT4"/>
  <c r="BS4"/>
  <c r="AT28"/>
  <c r="AS28"/>
  <c r="AT27"/>
  <c r="AS27"/>
  <c r="AT26"/>
  <c r="AS26"/>
  <c r="AT25"/>
  <c r="AS25"/>
  <c r="AT24"/>
  <c r="AS24"/>
  <c r="AT23"/>
  <c r="AS23"/>
  <c r="AT22"/>
  <c r="AS22"/>
  <c r="AT21"/>
  <c r="AS21"/>
  <c r="AT20"/>
  <c r="AS20"/>
  <c r="AT19"/>
  <c r="AS19"/>
  <c r="AT18"/>
  <c r="AS18"/>
  <c r="AT17"/>
  <c r="AS17"/>
  <c r="AT16"/>
  <c r="AS16"/>
  <c r="AT15"/>
  <c r="AS15"/>
  <c r="AT14"/>
  <c r="AS14"/>
  <c r="AT13"/>
  <c r="AS13"/>
  <c r="AT12"/>
  <c r="AS12"/>
  <c r="AT11"/>
  <c r="AS11"/>
  <c r="AT10"/>
  <c r="AS10"/>
  <c r="AT9"/>
  <c r="AS9"/>
  <c r="AT8"/>
  <c r="AS8"/>
  <c r="AT7"/>
  <c r="AS7"/>
  <c r="AT6"/>
  <c r="AS6"/>
  <c r="AT5"/>
  <c r="AS5"/>
  <c r="AT4"/>
  <c r="AS4"/>
  <c r="AA29" i="6"/>
  <c r="Z29"/>
  <c r="W29"/>
  <c r="V29"/>
  <c r="O29"/>
  <c r="K29"/>
  <c r="T25" i="2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C53" i="11"/>
  <c r="G35" i="10"/>
  <c r="G34"/>
  <c r="G27"/>
  <c r="G26"/>
  <c r="G25"/>
  <c r="G24"/>
  <c r="G23"/>
  <c r="G22"/>
  <c r="G21"/>
  <c r="G20"/>
  <c r="G19"/>
  <c r="G18"/>
  <c r="T68" i="2"/>
  <c r="T67"/>
  <c r="T66"/>
  <c r="T65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Q57"/>
  <c r="AP57"/>
  <c r="AO57"/>
  <c r="AN57"/>
  <c r="AM57"/>
  <c r="AL57"/>
  <c r="AK57"/>
  <c r="V68" s="1"/>
  <c r="AJ57"/>
  <c r="U68" s="1"/>
  <c r="AI57"/>
  <c r="AH57"/>
  <c r="AG57"/>
  <c r="AF57"/>
  <c r="AE57"/>
  <c r="V67" s="1"/>
  <c r="AD57"/>
  <c r="U67" s="1"/>
  <c r="AC57"/>
  <c r="AB57"/>
  <c r="AA57"/>
  <c r="Z57"/>
  <c r="Y57"/>
  <c r="V66" s="1"/>
  <c r="X57"/>
  <c r="U66" s="1"/>
  <c r="W57"/>
  <c r="V65" s="1"/>
  <c r="V57"/>
  <c r="U65" s="1"/>
  <c r="T26"/>
  <c r="S26"/>
  <c r="T11"/>
  <c r="S11"/>
  <c r="T10"/>
  <c r="S10"/>
  <c r="T9"/>
  <c r="S9"/>
  <c r="T8"/>
  <c r="S8"/>
  <c r="T7"/>
  <c r="S7"/>
  <c r="T6"/>
  <c r="S6"/>
  <c r="T5"/>
  <c r="S5"/>
  <c r="T4"/>
  <c r="S4"/>
  <c r="AV61"/>
  <c r="E84" i="11" s="1"/>
  <c r="D62"/>
  <c r="H6" i="4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5"/>
  <c r="D10"/>
  <c r="D11"/>
  <c r="D12"/>
  <c r="D13"/>
  <c r="D14"/>
  <c r="D15"/>
  <c r="D16"/>
  <c r="D17"/>
  <c r="D18"/>
  <c r="D19"/>
  <c r="D20"/>
  <c r="D21"/>
  <c r="D22"/>
  <c r="D23"/>
  <c r="D24"/>
  <c r="D25"/>
  <c r="K40" i="1"/>
  <c r="Q40"/>
  <c r="R40"/>
  <c r="S40"/>
  <c r="T40"/>
  <c r="U40"/>
  <c r="V40"/>
  <c r="W40"/>
  <c r="X40"/>
  <c r="Y40"/>
  <c r="Z40"/>
  <c r="AA40"/>
  <c r="AB40"/>
  <c r="AC40"/>
  <c r="AD40"/>
  <c r="AE40"/>
  <c r="AH40"/>
  <c r="AI40"/>
  <c r="AN40"/>
  <c r="F17" i="11"/>
  <c r="AR40" i="1"/>
  <c r="G36" i="10" s="1"/>
  <c r="AS40" i="1"/>
  <c r="F25" i="5"/>
  <c r="E38" i="10" s="1"/>
  <c r="G38" s="1"/>
  <c r="AT40" i="1"/>
  <c r="P40"/>
  <c r="O40"/>
  <c r="AO40"/>
  <c r="AJ40"/>
  <c r="AU40"/>
  <c r="D61" i="11"/>
  <c r="F21"/>
  <c r="D26" i="12"/>
  <c r="E26"/>
  <c r="G26"/>
  <c r="H26"/>
  <c r="I26"/>
  <c r="J26"/>
  <c r="K26"/>
  <c r="F67" i="11"/>
  <c r="E67"/>
  <c r="D67"/>
  <c r="C67"/>
  <c r="E63"/>
  <c r="D63"/>
  <c r="C63"/>
  <c r="D60"/>
  <c r="C60"/>
  <c r="D59"/>
  <c r="C59"/>
  <c r="E58"/>
  <c r="D58"/>
  <c r="C58"/>
  <c r="H25" i="4"/>
  <c r="H4"/>
  <c r="I53" i="2"/>
  <c r="F53"/>
  <c r="C15" i="7"/>
  <c r="J23" i="3"/>
  <c r="G23"/>
  <c r="C84" i="11" s="1"/>
  <c r="L23" i="3"/>
  <c r="M23"/>
  <c r="L26" i="4"/>
  <c r="M26"/>
  <c r="N26"/>
  <c r="O26"/>
  <c r="P26"/>
  <c r="Q26"/>
  <c r="R26"/>
  <c r="S26"/>
  <c r="T26"/>
  <c r="U26"/>
  <c r="G26"/>
  <c r="I26"/>
  <c r="J26"/>
  <c r="K26"/>
  <c r="C41" i="11"/>
  <c r="D41"/>
  <c r="E25" i="5"/>
  <c r="G25"/>
  <c r="H25"/>
  <c r="I25"/>
  <c r="J25"/>
  <c r="D45" i="11"/>
  <c r="C45"/>
  <c r="C51"/>
  <c r="H26" i="4"/>
  <c r="C48" i="11"/>
  <c r="C14" i="7"/>
  <c r="C29" i="11"/>
  <c r="AV59" i="2"/>
  <c r="C17" i="11"/>
  <c r="D17"/>
  <c r="E17"/>
  <c r="BV61" i="2"/>
  <c r="K22" i="3" s="1"/>
  <c r="K23" s="1"/>
  <c r="F84" i="11" s="1"/>
  <c r="D29"/>
  <c r="G30" i="10"/>
  <c r="E45" i="11" l="1"/>
  <c r="C55"/>
  <c r="G16" i="10"/>
  <c r="G17"/>
  <c r="G13"/>
  <c r="D25" i="11"/>
  <c r="E25" s="1"/>
  <c r="C76" s="1"/>
  <c r="C78" s="1"/>
  <c r="D23" i="3"/>
  <c r="C21" i="11"/>
  <c r="V61" i="2"/>
  <c r="D84" i="11" s="1"/>
  <c r="W68" i="2"/>
  <c r="E41" i="11"/>
  <c r="C16" i="7"/>
  <c r="AW59" i="2"/>
  <c r="V59"/>
  <c r="E29" i="11"/>
  <c r="D76" s="1"/>
  <c r="W65" i="2"/>
  <c r="W59"/>
  <c r="G33" i="10"/>
  <c r="G53" i="2"/>
  <c r="V60" s="1"/>
  <c r="G29" i="10"/>
  <c r="G28"/>
  <c r="BW59" i="2"/>
  <c r="G32" i="10"/>
  <c r="J53" i="2"/>
  <c r="AV60" s="1"/>
  <c r="BV59"/>
  <c r="E33" i="11"/>
  <c r="E76" s="1"/>
  <c r="G31" i="10"/>
  <c r="G37"/>
  <c r="W66" i="2"/>
  <c r="W67"/>
  <c r="C37" i="11"/>
  <c r="E37" s="1"/>
  <c r="F76" s="1"/>
  <c r="G39" i="10"/>
  <c r="G54" i="11"/>
  <c r="G15" i="10" l="1"/>
  <c r="D78" i="11"/>
  <c r="W70" i="2"/>
</calcChain>
</file>

<file path=xl/sharedStrings.xml><?xml version="1.0" encoding="utf-8"?>
<sst xmlns="http://schemas.openxmlformats.org/spreadsheetml/2006/main" count="628" uniqueCount="255">
  <si>
    <t>Customer</t>
  </si>
  <si>
    <t>SAP Order No</t>
  </si>
  <si>
    <t>PUD</t>
  </si>
  <si>
    <t>TF UD</t>
  </si>
  <si>
    <t>201u</t>
  </si>
  <si>
    <t>300u</t>
  </si>
  <si>
    <t>Status</t>
  </si>
  <si>
    <t>400u</t>
  </si>
  <si>
    <t>Trans Co</t>
  </si>
  <si>
    <t>Truck Reg</t>
  </si>
  <si>
    <t>Driver</t>
  </si>
  <si>
    <t>Rcvd By</t>
  </si>
  <si>
    <t>Good Qty</t>
  </si>
  <si>
    <t>Scrap Qty</t>
  </si>
  <si>
    <t>PRV  No</t>
  </si>
  <si>
    <t>Date</t>
  </si>
  <si>
    <t>Physical</t>
  </si>
  <si>
    <t>Glass</t>
  </si>
  <si>
    <t>Water</t>
  </si>
  <si>
    <t>Operator</t>
  </si>
  <si>
    <t>Minutes</t>
  </si>
  <si>
    <t>Date Sorted</t>
  </si>
  <si>
    <t>UR</t>
  </si>
  <si>
    <t>BL</t>
  </si>
  <si>
    <t>Bagging</t>
  </si>
  <si>
    <t>Plate</t>
  </si>
  <si>
    <t xml:space="preserve">                  100n</t>
  </si>
  <si>
    <t>Quantity</t>
  </si>
  <si>
    <t>Repair Operator</t>
  </si>
  <si>
    <t>SC</t>
  </si>
  <si>
    <t>Barcode</t>
  </si>
  <si>
    <t>Strapping</t>
  </si>
  <si>
    <t>New                  Pine Bearer 90x45x1090</t>
  </si>
  <si>
    <t>New                 Pine Deck 140x21x1420</t>
  </si>
  <si>
    <t>New             Pine Deck 100x21x1420</t>
  </si>
  <si>
    <t>Reclaim                Pine Deck 140x21x1420</t>
  </si>
  <si>
    <t>Reclaim           Pine Bearer 90x45x1090</t>
  </si>
  <si>
    <t>Reclaim               Pine Deck 100x21x1420</t>
  </si>
  <si>
    <t xml:space="preserve">Nails       </t>
  </si>
  <si>
    <t>Date of Repair</t>
  </si>
  <si>
    <t>Date of Dismantle</t>
  </si>
  <si>
    <t>Dismantle Operator</t>
  </si>
  <si>
    <t>Docket No</t>
  </si>
  <si>
    <t>Carrier</t>
  </si>
  <si>
    <t>QI</t>
  </si>
  <si>
    <t>Item</t>
  </si>
  <si>
    <t>Scrap Produced</t>
  </si>
  <si>
    <t xml:space="preserve">Production to: </t>
  </si>
  <si>
    <t>Printed by:</t>
  </si>
  <si>
    <t>SAP Reference No</t>
  </si>
  <si>
    <t>Input Operator</t>
  </si>
  <si>
    <t>Last Stocktake Date</t>
  </si>
  <si>
    <t>Stocktake Date</t>
  </si>
  <si>
    <t>Description</t>
  </si>
  <si>
    <t>Current Balance</t>
  </si>
  <si>
    <t>New Balance</t>
  </si>
  <si>
    <t>NE</t>
  </si>
  <si>
    <t>Scalloped (Notched) Pallet</t>
  </si>
  <si>
    <t>Adjustments</t>
  </si>
  <si>
    <t>GPA Pallet 2 Way 1420x1090</t>
  </si>
  <si>
    <t>International Pallet 1200x1000</t>
  </si>
  <si>
    <t>105n</t>
  </si>
  <si>
    <t>Composite Sheet 1420x1090</t>
  </si>
  <si>
    <t>Hollow Profile 1000 GSM 1420x1090</t>
  </si>
  <si>
    <t>Top Frame 1420x1090</t>
  </si>
  <si>
    <t>201s</t>
  </si>
  <si>
    <t>300s</t>
  </si>
  <si>
    <t>No</t>
  </si>
  <si>
    <t xml:space="preserve">PRV </t>
  </si>
  <si>
    <t xml:space="preserve">Date </t>
  </si>
  <si>
    <t>Stor</t>
  </si>
  <si>
    <t xml:space="preserve">Time </t>
  </si>
  <si>
    <t>Sort</t>
  </si>
  <si>
    <t xml:space="preserve">          Items Added</t>
  </si>
  <si>
    <t xml:space="preserve">                                                                                                      Materials Required</t>
  </si>
  <si>
    <t xml:space="preserve">                          Materials Recovered</t>
  </si>
  <si>
    <t xml:space="preserve">SAP Goods Issue      </t>
  </si>
  <si>
    <t>Purchase Order</t>
  </si>
  <si>
    <t>In</t>
  </si>
  <si>
    <t>Out</t>
  </si>
  <si>
    <t xml:space="preserve">                  Damage Details %</t>
  </si>
  <si>
    <t>Stocktake Adjustment - Stock on Hand</t>
  </si>
  <si>
    <t>PRV No</t>
  </si>
  <si>
    <t>Total QI</t>
  </si>
  <si>
    <t>QI Qty</t>
  </si>
  <si>
    <t xml:space="preserve">             100n</t>
  </si>
  <si>
    <t xml:space="preserve">          400u</t>
  </si>
  <si>
    <t>BL Quantity</t>
  </si>
  <si>
    <t>100 SC Quantity</t>
  </si>
  <si>
    <t>400 SC Quantity</t>
  </si>
  <si>
    <t xml:space="preserve">           Productivity </t>
  </si>
  <si>
    <t>Mnts</t>
  </si>
  <si>
    <t>Receipts Date from:</t>
  </si>
  <si>
    <t>Prepared by</t>
  </si>
  <si>
    <t>Composite</t>
  </si>
  <si>
    <t>Hollow Profile</t>
  </si>
  <si>
    <t>Top Frames</t>
  </si>
  <si>
    <t>Transport Movement In</t>
  </si>
  <si>
    <t xml:space="preserve"> </t>
  </si>
  <si>
    <t>Operating Hours in Wk</t>
  </si>
  <si>
    <t>Transport Movement Out</t>
  </si>
  <si>
    <t>Total Truck Movements</t>
  </si>
  <si>
    <t>Truck Movement Ratio</t>
  </si>
  <si>
    <t>Stock on Hand</t>
  </si>
  <si>
    <t>Pallet  100n</t>
  </si>
  <si>
    <t>Composite - 201</t>
  </si>
  <si>
    <t>Hollow Profile - 300</t>
  </si>
  <si>
    <t>Top Frame</t>
  </si>
  <si>
    <t xml:space="preserve">Pallet </t>
  </si>
  <si>
    <t>Blocked % for Repair or Dismantling</t>
  </si>
  <si>
    <t>Repair Rate % (UR/QI)</t>
  </si>
  <si>
    <t>Scrap Rate % (SC/QI)</t>
  </si>
  <si>
    <t>Qty on Hand Scrap</t>
  </si>
  <si>
    <t xml:space="preserve">Productivity </t>
  </si>
  <si>
    <t>100n</t>
  </si>
  <si>
    <t>Total Sorted</t>
  </si>
  <si>
    <t>Sorted/Oprtr/Hr</t>
  </si>
  <si>
    <t>Total Hours</t>
  </si>
  <si>
    <t>Sort Centre:</t>
  </si>
  <si>
    <t>Total Time</t>
  </si>
  <si>
    <t>Weekly Summary Report</t>
  </si>
  <si>
    <t>Pack item received</t>
  </si>
  <si>
    <t>100n Pallet</t>
  </si>
  <si>
    <t>201u   Composite</t>
  </si>
  <si>
    <t>300u Black Hollow Profile</t>
  </si>
  <si>
    <t>400u           Top Frames</t>
  </si>
  <si>
    <t>Ex Customers</t>
  </si>
  <si>
    <t>Total received</t>
  </si>
  <si>
    <t>Pack item dispatched</t>
  </si>
  <si>
    <t>201UR  Composite</t>
  </si>
  <si>
    <t>300UR Black Hollow Profile</t>
  </si>
  <si>
    <t>400UR         Top Frames</t>
  </si>
  <si>
    <t>Total Pack Item</t>
  </si>
  <si>
    <t>201 QI</t>
  </si>
  <si>
    <t>300 QI</t>
  </si>
  <si>
    <t>400 QI</t>
  </si>
  <si>
    <t>Total Repaired</t>
  </si>
  <si>
    <t>100 BL</t>
  </si>
  <si>
    <t>400BL</t>
  </si>
  <si>
    <t>Total Dismantled</t>
  </si>
  <si>
    <t>100SC</t>
  </si>
  <si>
    <t>400SC</t>
  </si>
  <si>
    <t>100s                  Pallet</t>
  </si>
  <si>
    <t>201s                      Composite</t>
  </si>
  <si>
    <t>300s Black             Hollow Profile</t>
  </si>
  <si>
    <t>400s                 Top Frames</t>
  </si>
  <si>
    <t>Sorted/Oprt/Hr</t>
  </si>
  <si>
    <t>No. of Operators</t>
  </si>
  <si>
    <t>100UR</t>
  </si>
  <si>
    <t>Ttl Sorted</t>
  </si>
  <si>
    <t>Date Received</t>
  </si>
  <si>
    <t>Consignment Note / PRV</t>
  </si>
  <si>
    <t>Quantity Received</t>
  </si>
  <si>
    <t>Production Date</t>
  </si>
  <si>
    <t>201N Produced</t>
  </si>
  <si>
    <t>Quantity Used</t>
  </si>
  <si>
    <t>Quantity Scrap</t>
  </si>
  <si>
    <t>682884 Cardboard</t>
  </si>
  <si>
    <t xml:space="preserve"> 200N Masonite</t>
  </si>
  <si>
    <t xml:space="preserve">                                            201u</t>
  </si>
  <si>
    <t xml:space="preserve">                          300u</t>
  </si>
  <si>
    <t>Comment</t>
  </si>
  <si>
    <t>NEW</t>
  </si>
  <si>
    <t>BAGGING</t>
  </si>
  <si>
    <t>Masonite</t>
  </si>
  <si>
    <t xml:space="preserve">Cardboard </t>
  </si>
  <si>
    <t>Hollow Profile 1500 GSM 1420x1090</t>
  </si>
  <si>
    <t xml:space="preserve">Smart Pads </t>
  </si>
  <si>
    <t>Hollow Profile - 301</t>
  </si>
  <si>
    <t>Smart Pads - 315</t>
  </si>
  <si>
    <t>Received</t>
  </si>
  <si>
    <t>Loc</t>
  </si>
  <si>
    <t>Cust Count</t>
  </si>
  <si>
    <t>Credit Qty</t>
  </si>
  <si>
    <t>DRAKEEst</t>
  </si>
  <si>
    <t>Arrived</t>
  </si>
  <si>
    <t>Departed</t>
  </si>
  <si>
    <t>Ttl Sort</t>
  </si>
  <si>
    <t>Ttl Hrs</t>
  </si>
  <si>
    <t>Average/Hr</t>
  </si>
  <si>
    <t>Average per oprtr</t>
  </si>
  <si>
    <t>V1.0.0</t>
  </si>
  <si>
    <r>
      <t xml:space="preserve">       </t>
    </r>
    <r>
      <rPr>
        <b/>
        <sz val="12"/>
        <color theme="1"/>
        <rFont val="Calibri"/>
        <family val="2"/>
        <scheme val="minor"/>
      </rPr>
      <t>Editable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</si>
  <si>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Not Editable</t>
    </r>
  </si>
  <si>
    <t>Background color tips:</t>
  </si>
  <si>
    <t>TemplateVersion:</t>
  </si>
  <si>
    <t xml:space="preserve">                      100n</t>
  </si>
  <si>
    <t xml:space="preserve">                      201u </t>
  </si>
  <si>
    <t xml:space="preserve">                         400u</t>
  </si>
  <si>
    <t>Total</t>
  </si>
  <si>
    <t>Drake Laverton</t>
  </si>
  <si>
    <t>Elisabeth Ladbrooke</t>
  </si>
  <si>
    <t>To OI Melbourne</t>
  </si>
  <si>
    <t>BC</t>
  </si>
  <si>
    <t>DC</t>
  </si>
  <si>
    <t>IB</t>
  </si>
  <si>
    <t>MT</t>
  </si>
  <si>
    <t>NL</t>
  </si>
  <si>
    <t>PG</t>
  </si>
  <si>
    <t>PM</t>
  </si>
  <si>
    <t>RD</t>
  </si>
  <si>
    <t>SF</t>
  </si>
  <si>
    <t>AR</t>
  </si>
  <si>
    <t>Ex OI Adelaide</t>
  </si>
  <si>
    <t>Drake QLD</t>
  </si>
  <si>
    <t>Ex OI WA</t>
  </si>
  <si>
    <t>Others - OI T-Store Adelaide</t>
  </si>
  <si>
    <t>Block Qty</t>
  </si>
  <si>
    <t>400s</t>
  </si>
  <si>
    <t>400U</t>
  </si>
  <si>
    <t>SAP Daily Scrap Transactions SA</t>
  </si>
  <si>
    <t>Drake Gillman</t>
  </si>
  <si>
    <t>Customer No.</t>
  </si>
  <si>
    <t>JH</t>
  </si>
  <si>
    <t xml:space="preserve">Top Frame </t>
  </si>
  <si>
    <t>Totals Do not change Automatic Fill</t>
  </si>
  <si>
    <t>Total sorted</t>
  </si>
  <si>
    <t>Total time</t>
  </si>
  <si>
    <t>GG</t>
  </si>
  <si>
    <t>TS</t>
  </si>
  <si>
    <t>NH</t>
  </si>
  <si>
    <t>FS</t>
  </si>
  <si>
    <t>VINPAC</t>
  </si>
  <si>
    <t>NURI TRADERS</t>
  </si>
  <si>
    <t>LINFOX</t>
  </si>
  <si>
    <t>PERNOD RICARD</t>
  </si>
  <si>
    <t>DAVID</t>
  </si>
  <si>
    <t>IVAN</t>
  </si>
  <si>
    <t>OI</t>
  </si>
  <si>
    <t>WOLF BLASS</t>
  </si>
  <si>
    <t>YALUMBA</t>
  </si>
  <si>
    <t xml:space="preserve">  </t>
  </si>
  <si>
    <t>BROWN BROS</t>
  </si>
  <si>
    <t>MTS</t>
  </si>
  <si>
    <t>TOLL</t>
  </si>
  <si>
    <t>BEST BOTTLERS</t>
  </si>
  <si>
    <t>GTS</t>
  </si>
  <si>
    <t>TAYLORS WINES</t>
  </si>
  <si>
    <t>JACKA BROS</t>
  </si>
  <si>
    <t>ORLANDO</t>
  </si>
  <si>
    <t>MADREZ</t>
  </si>
  <si>
    <t>DEBORTOLI WINES</t>
  </si>
  <si>
    <t>MILAWA</t>
  </si>
  <si>
    <t>TWE</t>
  </si>
  <si>
    <t>COCA COLA</t>
  </si>
  <si>
    <t>SILVERLOCK</t>
  </si>
  <si>
    <t>OI KK</t>
  </si>
  <si>
    <t>BICKFORDS</t>
  </si>
  <si>
    <t>DEBORTOLI</t>
  </si>
  <si>
    <t>WARBURN ESTATE</t>
  </si>
  <si>
    <t>OZPAC</t>
  </si>
  <si>
    <t>PORTAVIN</t>
  </si>
  <si>
    <t>OI PERTH</t>
  </si>
  <si>
    <t>PENFOLDS</t>
  </si>
  <si>
    <t>N/A</t>
  </si>
</sst>
</file>

<file path=xl/styles.xml><?xml version="1.0" encoding="utf-8"?>
<styleSheet xmlns="http://schemas.openxmlformats.org/spreadsheetml/2006/main">
  <numFmts count="4">
    <numFmt numFmtId="164" formatCode="[$-C09]dd\-mmm\-yy;@"/>
    <numFmt numFmtId="165" formatCode="h:mm:\ AM/PM"/>
    <numFmt numFmtId="166" formatCode="0.0%"/>
    <numFmt numFmtId="167" formatCode="0.0"/>
  </numFmts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6">
    <xf numFmtId="0" fontId="0" fillId="0" borderId="0" xfId="0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 wrapText="1"/>
    </xf>
    <xf numFmtId="0" fontId="0" fillId="0" borderId="0" xfId="0" applyAlignment="1"/>
    <xf numFmtId="0" fontId="6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0" xfId="0" applyNumberFormat="1"/>
    <xf numFmtId="20" fontId="0" fillId="0" borderId="0" xfId="0" applyNumberFormat="1"/>
    <xf numFmtId="164" fontId="0" fillId="0" borderId="14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0" fontId="3" fillId="4" borderId="9" xfId="0" applyFont="1" applyFill="1" applyBorder="1" applyAlignment="1"/>
    <xf numFmtId="0" fontId="3" fillId="4" borderId="15" xfId="0" applyFont="1" applyFill="1" applyBorder="1" applyAlignment="1"/>
    <xf numFmtId="0" fontId="3" fillId="4" borderId="8" xfId="0" applyFont="1" applyFill="1" applyBorder="1" applyAlignment="1"/>
    <xf numFmtId="0" fontId="3" fillId="4" borderId="17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20" fontId="3" fillId="4" borderId="6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3" fillId="2" borderId="20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vertical="justify" wrapText="1"/>
    </xf>
    <xf numFmtId="1" fontId="3" fillId="2" borderId="6" xfId="0" applyNumberFormat="1" applyFont="1" applyFill="1" applyBorder="1" applyAlignment="1">
      <alignment vertical="justify" wrapText="1"/>
    </xf>
    <xf numFmtId="0" fontId="3" fillId="2" borderId="3" xfId="0" applyFont="1" applyFill="1" applyBorder="1" applyAlignment="1">
      <alignment vertical="justify"/>
    </xf>
    <xf numFmtId="0" fontId="3" fillId="2" borderId="6" xfId="0" applyFont="1" applyFill="1" applyBorder="1" applyAlignment="1">
      <alignment vertical="justify"/>
    </xf>
    <xf numFmtId="164" fontId="3" fillId="2" borderId="3" xfId="0" applyNumberFormat="1" applyFont="1" applyFill="1" applyBorder="1" applyAlignment="1">
      <alignment vertical="justify"/>
    </xf>
    <xf numFmtId="164" fontId="3" fillId="2" borderId="6" xfId="0" applyNumberFormat="1" applyFont="1" applyFill="1" applyBorder="1" applyAlignment="1">
      <alignment vertical="justify"/>
    </xf>
    <xf numFmtId="165" fontId="3" fillId="2" borderId="6" xfId="0" applyNumberFormat="1" applyFont="1" applyFill="1" applyBorder="1" applyAlignment="1">
      <alignment vertical="justify" wrapText="1"/>
    </xf>
    <xf numFmtId="165" fontId="3" fillId="2" borderId="3" xfId="0" applyNumberFormat="1" applyFont="1" applyFill="1" applyBorder="1" applyAlignment="1">
      <alignment vertical="justify" wrapText="1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6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3" xfId="0" applyNumberFormat="1" applyBorder="1" applyAlignment="1">
      <alignment horizontal="left"/>
    </xf>
    <xf numFmtId="0" fontId="3" fillId="2" borderId="6" xfId="0" applyNumberFormat="1" applyFont="1" applyFill="1" applyBorder="1" applyAlignment="1">
      <alignment horizontal="left" wrapText="1"/>
    </xf>
    <xf numFmtId="0" fontId="3" fillId="2" borderId="3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164" fontId="3" fillId="2" borderId="19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3" fillId="2" borderId="2" xfId="0" applyFont="1" applyFill="1" applyBorder="1" applyAlignment="1"/>
    <xf numFmtId="0" fontId="3" fillId="2" borderId="24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9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9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9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9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9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9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9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9" fontId="0" fillId="13" borderId="0" xfId="0" applyNumberFormat="1" applyFill="1" applyAlignment="1">
      <alignment horizontal="left"/>
    </xf>
    <xf numFmtId="0" fontId="0" fillId="13" borderId="0" xfId="0" applyFill="1" applyAlignment="1">
      <alignment horizontal="left"/>
    </xf>
    <xf numFmtId="9" fontId="0" fillId="14" borderId="0" xfId="0" applyNumberFormat="1" applyFill="1" applyAlignment="1">
      <alignment horizontal="left"/>
    </xf>
    <xf numFmtId="0" fontId="0" fillId="14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0" fillId="1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" fillId="16" borderId="0" xfId="0" applyFont="1" applyFill="1" applyAlignment="1">
      <alignment horizontal="left"/>
    </xf>
    <xf numFmtId="164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164" fontId="3" fillId="2" borderId="31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0" applyNumberFormat="1" applyFont="1" applyFill="1" applyBorder="1" applyAlignment="1">
      <alignment horizontal="left"/>
    </xf>
    <xf numFmtId="9" fontId="3" fillId="2" borderId="9" xfId="0" applyNumberFormat="1" applyFont="1" applyFill="1" applyBorder="1" applyAlignment="1">
      <alignment horizontal="left"/>
    </xf>
    <xf numFmtId="9" fontId="3" fillId="2" borderId="8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 vertical="center"/>
    </xf>
    <xf numFmtId="9" fontId="3" fillId="2" borderId="2" xfId="0" applyNumberFormat="1" applyFont="1" applyFill="1" applyBorder="1" applyAlignment="1">
      <alignment horizontal="left" vertical="center"/>
    </xf>
    <xf numFmtId="164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14" xfId="0" applyNumberFormat="1" applyBorder="1" applyAlignment="1">
      <alignment horizontal="left"/>
    </xf>
    <xf numFmtId="164" fontId="0" fillId="0" borderId="3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3" xfId="0" applyBorder="1" applyAlignment="1">
      <alignment horizontal="left"/>
    </xf>
    <xf numFmtId="164" fontId="0" fillId="0" borderId="34" xfId="0" applyNumberForma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 vertical="center"/>
    </xf>
    <xf numFmtId="2" fontId="0" fillId="0" borderId="0" xfId="0" applyNumberFormat="1"/>
    <xf numFmtId="0" fontId="0" fillId="0" borderId="13" xfId="0" applyBorder="1" applyAlignment="1">
      <alignment horizontal="left"/>
    </xf>
    <xf numFmtId="0" fontId="0" fillId="0" borderId="0" xfId="0" applyFont="1" applyFill="1" applyAlignment="1">
      <alignment horizontal="left"/>
    </xf>
    <xf numFmtId="20" fontId="0" fillId="0" borderId="13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3" fillId="17" borderId="3" xfId="0" applyFont="1" applyFill="1" applyBorder="1" applyAlignment="1">
      <alignment horizontal="center" vertical="top" wrapText="1"/>
    </xf>
    <xf numFmtId="0" fontId="3" fillId="17" borderId="36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quotePrefix="1" applyNumberFormat="1" applyBorder="1" applyAlignment="1">
      <alignment horizontal="left"/>
    </xf>
    <xf numFmtId="1" fontId="0" fillId="0" borderId="13" xfId="0" applyNumberFormat="1" applyFont="1" applyBorder="1" applyAlignment="1">
      <alignment horizontal="center"/>
    </xf>
    <xf numFmtId="1" fontId="0" fillId="3" borderId="13" xfId="0" applyNumberFormat="1" applyFill="1" applyBorder="1" applyAlignment="1">
      <alignment horizontal="right"/>
    </xf>
    <xf numFmtId="0" fontId="3" fillId="4" borderId="18" xfId="0" applyFont="1" applyFill="1" applyBorder="1" applyAlignment="1">
      <alignment vertical="center"/>
    </xf>
    <xf numFmtId="0" fontId="0" fillId="3" borderId="13" xfId="0" applyFill="1" applyBorder="1" applyAlignment="1">
      <alignment horizontal="right"/>
    </xf>
    <xf numFmtId="20" fontId="0" fillId="3" borderId="13" xfId="0" applyNumberFormat="1" applyFill="1" applyBorder="1" applyAlignment="1">
      <alignment horizontal="righ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64" fontId="5" fillId="0" borderId="2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1" fontId="5" fillId="0" borderId="29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3" xfId="0" applyFill="1" applyBorder="1" applyAlignment="1">
      <alignment horizontal="left"/>
    </xf>
    <xf numFmtId="0" fontId="3" fillId="4" borderId="16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20" fontId="3" fillId="4" borderId="3" xfId="0" applyNumberFormat="1" applyFont="1" applyFill="1" applyBorder="1" applyAlignment="1">
      <alignment vertical="center"/>
    </xf>
    <xf numFmtId="0" fontId="3" fillId="4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5" fontId="0" fillId="0" borderId="0" xfId="0" applyNumberFormat="1"/>
    <xf numFmtId="1" fontId="0" fillId="0" borderId="0" xfId="0" applyNumberFormat="1" applyAlignment="1">
      <alignment horizontal="left"/>
    </xf>
    <xf numFmtId="9" fontId="0" fillId="0" borderId="32" xfId="0" applyNumberFormat="1" applyBorder="1" applyAlignment="1">
      <alignment horizontal="left"/>
    </xf>
    <xf numFmtId="1" fontId="0" fillId="0" borderId="33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1" fontId="0" fillId="0" borderId="40" xfId="0" applyNumberForma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0" fillId="0" borderId="44" xfId="0" applyBorder="1" applyAlignment="1">
      <alignment horizontal="left"/>
    </xf>
    <xf numFmtId="167" fontId="0" fillId="0" borderId="44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9" fontId="0" fillId="0" borderId="34" xfId="0" applyNumberFormat="1" applyBorder="1" applyAlignment="1">
      <alignment horizontal="left"/>
    </xf>
    <xf numFmtId="167" fontId="0" fillId="0" borderId="13" xfId="0" applyNumberFormat="1" applyBorder="1" applyAlignment="1">
      <alignment horizontal="left"/>
    </xf>
    <xf numFmtId="1" fontId="0" fillId="0" borderId="35" xfId="0" applyNumberForma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0" fontId="12" fillId="0" borderId="0" xfId="0" applyNumberFormat="1" applyFont="1" applyAlignment="1">
      <alignment horizontal="left"/>
    </xf>
    <xf numFmtId="0" fontId="11" fillId="15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10" borderId="0" xfId="0" applyFont="1" applyFill="1" applyAlignment="1">
      <alignment horizontal="center"/>
    </xf>
    <xf numFmtId="1" fontId="11" fillId="10" borderId="0" xfId="0" applyNumberFormat="1" applyFont="1" applyFill="1" applyAlignment="1">
      <alignment horizontal="left"/>
    </xf>
    <xf numFmtId="1" fontId="11" fillId="0" borderId="45" xfId="0" applyNumberFormat="1" applyFont="1" applyBorder="1" applyAlignment="1">
      <alignment horizontal="left"/>
    </xf>
    <xf numFmtId="0" fontId="11" fillId="0" borderId="46" xfId="0" applyFont="1" applyBorder="1" applyAlignment="1">
      <alignment horizontal="left"/>
    </xf>
    <xf numFmtId="14" fontId="13" fillId="15" borderId="47" xfId="0" applyNumberFormat="1" applyFont="1" applyFill="1" applyBorder="1" applyAlignment="1">
      <alignment horizontal="left"/>
    </xf>
    <xf numFmtId="0" fontId="11" fillId="0" borderId="48" xfId="0" applyFont="1" applyBorder="1" applyAlignment="1">
      <alignment horizontal="left"/>
    </xf>
    <xf numFmtId="0" fontId="13" fillId="15" borderId="50" xfId="0" applyFont="1" applyFill="1" applyBorder="1" applyAlignment="1">
      <alignment horizontal="left"/>
    </xf>
    <xf numFmtId="0" fontId="11" fillId="0" borderId="49" xfId="0" applyFont="1" applyBorder="1" applyAlignment="1">
      <alignment horizontal="left"/>
    </xf>
    <xf numFmtId="0" fontId="11" fillId="15" borderId="51" xfId="0" applyNumberFormat="1" applyFont="1" applyFill="1" applyBorder="1" applyAlignment="1">
      <alignment horizontal="center"/>
    </xf>
    <xf numFmtId="1" fontId="11" fillId="15" borderId="51" xfId="0" applyNumberFormat="1" applyFont="1" applyFill="1" applyBorder="1" applyAlignment="1">
      <alignment horizontal="center"/>
    </xf>
    <xf numFmtId="0" fontId="12" fillId="10" borderId="51" xfId="0" applyNumberFormat="1" applyFont="1" applyFill="1" applyBorder="1" applyAlignment="1">
      <alignment horizontal="center"/>
    </xf>
    <xf numFmtId="0" fontId="11" fillId="15" borderId="51" xfId="0" applyNumberFormat="1" applyFont="1" applyFill="1" applyBorder="1" applyAlignment="1">
      <alignment horizontal="left"/>
    </xf>
    <xf numFmtId="0" fontId="11" fillId="10" borderId="51" xfId="0" applyNumberFormat="1" applyFont="1" applyFill="1" applyBorder="1" applyAlignment="1">
      <alignment horizontal="left"/>
    </xf>
    <xf numFmtId="0" fontId="11" fillId="10" borderId="51" xfId="0" applyNumberFormat="1" applyFont="1" applyFill="1" applyBorder="1" applyAlignment="1">
      <alignment horizontal="center"/>
    </xf>
    <xf numFmtId="0" fontId="11" fillId="10" borderId="51" xfId="0" applyFont="1" applyFill="1" applyBorder="1" applyAlignment="1">
      <alignment horizontal="center"/>
    </xf>
    <xf numFmtId="0" fontId="12" fillId="10" borderId="51" xfId="0" applyFont="1" applyFill="1" applyBorder="1" applyAlignment="1">
      <alignment horizontal="center"/>
    </xf>
    <xf numFmtId="1" fontId="12" fillId="10" borderId="51" xfId="0" applyNumberFormat="1" applyFont="1" applyFill="1" applyBorder="1" applyAlignment="1">
      <alignment horizontal="center"/>
    </xf>
    <xf numFmtId="0" fontId="11" fillId="10" borderId="51" xfId="0" applyFont="1" applyFill="1" applyBorder="1" applyAlignment="1">
      <alignment horizontal="left"/>
    </xf>
    <xf numFmtId="0" fontId="11" fillId="15" borderId="51" xfId="0" applyFont="1" applyFill="1" applyBorder="1" applyAlignment="1">
      <alignment horizontal="left"/>
    </xf>
    <xf numFmtId="166" fontId="11" fillId="10" borderId="51" xfId="0" applyNumberFormat="1" applyFont="1" applyFill="1" applyBorder="1" applyAlignment="1">
      <alignment horizontal="left"/>
    </xf>
    <xf numFmtId="166" fontId="11" fillId="15" borderId="51" xfId="0" applyNumberFormat="1" applyFont="1" applyFill="1" applyBorder="1" applyAlignment="1">
      <alignment horizontal="left"/>
    </xf>
    <xf numFmtId="167" fontId="12" fillId="10" borderId="51" xfId="0" applyNumberFormat="1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1" fontId="11" fillId="0" borderId="51" xfId="0" applyNumberFormat="1" applyFont="1" applyBorder="1" applyAlignment="1">
      <alignment horizontal="left"/>
    </xf>
    <xf numFmtId="0" fontId="11" fillId="15" borderId="51" xfId="0" applyFont="1" applyFill="1" applyBorder="1" applyAlignment="1">
      <alignment horizontal="center"/>
    </xf>
    <xf numFmtId="167" fontId="11" fillId="10" borderId="51" xfId="0" applyNumberFormat="1" applyFont="1" applyFill="1" applyBorder="1" applyAlignment="1">
      <alignment horizontal="center"/>
    </xf>
    <xf numFmtId="0" fontId="11" fillId="0" borderId="52" xfId="0" applyFont="1" applyBorder="1" applyAlignment="1">
      <alignment horizontal="left"/>
    </xf>
    <xf numFmtId="0" fontId="11" fillId="10" borderId="53" xfId="0" applyFont="1" applyFill="1" applyBorder="1" applyAlignment="1">
      <alignment horizontal="left"/>
    </xf>
    <xf numFmtId="0" fontId="11" fillId="0" borderId="55" xfId="0" applyFont="1" applyBorder="1" applyAlignment="1">
      <alignment horizontal="left"/>
    </xf>
    <xf numFmtId="0" fontId="11" fillId="0" borderId="57" xfId="0" applyFont="1" applyBorder="1" applyAlignment="1">
      <alignment horizontal="left"/>
    </xf>
    <xf numFmtId="0" fontId="13" fillId="10" borderId="47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3" fillId="10" borderId="6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8" borderId="18" xfId="0" applyFont="1" applyFill="1" applyBorder="1" applyAlignment="1">
      <alignment horizontal="left" vertical="center"/>
    </xf>
    <xf numFmtId="0" fontId="3" fillId="10" borderId="17" xfId="0" applyFont="1" applyFill="1" applyBorder="1" applyAlignment="1">
      <alignment horizontal="left" vertical="center"/>
    </xf>
    <xf numFmtId="0" fontId="3" fillId="8" borderId="36" xfId="0" applyFont="1" applyFill="1" applyBorder="1" applyAlignment="1">
      <alignment horizontal="left" vertical="center"/>
    </xf>
    <xf numFmtId="0" fontId="3" fillId="10" borderId="19" xfId="0" applyFont="1" applyFill="1" applyBorder="1" applyAlignment="1">
      <alignment horizontal="left" vertical="center"/>
    </xf>
    <xf numFmtId="0" fontId="0" fillId="0" borderId="37" xfId="0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13" borderId="0" xfId="0" applyNumberFormat="1" applyFill="1" applyAlignment="1">
      <alignment horizontal="left"/>
    </xf>
    <xf numFmtId="1" fontId="12" fillId="15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13" xfId="0" applyNumberForma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20" fontId="0" fillId="0" borderId="13" xfId="0" applyNumberFormat="1" applyFill="1" applyBorder="1" applyAlignment="1">
      <alignment horizontal="center"/>
    </xf>
    <xf numFmtId="0" fontId="0" fillId="0" borderId="0" xfId="0" applyFill="1"/>
    <xf numFmtId="0" fontId="3" fillId="2" borderId="58" xfId="0" applyFont="1" applyFill="1" applyBorder="1" applyAlignment="1">
      <alignment vertical="center"/>
    </xf>
    <xf numFmtId="0" fontId="3" fillId="2" borderId="44" xfId="0" applyFont="1" applyFill="1" applyBorder="1" applyAlignment="1">
      <alignment vertical="center" wrapText="1"/>
    </xf>
    <xf numFmtId="0" fontId="0" fillId="0" borderId="0" xfId="0" applyFont="1" applyBorder="1" applyAlignment="1">
      <alignment horizontal="left"/>
    </xf>
    <xf numFmtId="0" fontId="3" fillId="18" borderId="6" xfId="0" applyFont="1" applyFill="1" applyBorder="1" applyAlignment="1">
      <alignment horizontal="left" vertical="center"/>
    </xf>
    <xf numFmtId="0" fontId="3" fillId="18" borderId="3" xfId="0" applyFont="1" applyFill="1" applyBorder="1" applyAlignment="1">
      <alignment horizontal="left" vertical="center"/>
    </xf>
    <xf numFmtId="0" fontId="5" fillId="15" borderId="29" xfId="0" applyFont="1" applyFill="1" applyBorder="1" applyAlignment="1">
      <alignment horizontal="center"/>
    </xf>
    <xf numFmtId="20" fontId="0" fillId="0" borderId="13" xfId="0" applyNumberFormat="1" applyFill="1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60" xfId="0" applyNumberFormat="1" applyBorder="1" applyAlignment="1">
      <alignment horizontal="left"/>
    </xf>
    <xf numFmtId="1" fontId="0" fillId="0" borderId="60" xfId="0" applyNumberFormat="1" applyBorder="1" applyAlignment="1">
      <alignment horizontal="left"/>
    </xf>
    <xf numFmtId="0" fontId="0" fillId="0" borderId="60" xfId="0" applyBorder="1" applyAlignment="1">
      <alignment horizontal="left"/>
    </xf>
    <xf numFmtId="164" fontId="0" fillId="0" borderId="60" xfId="0" applyNumberFormat="1" applyBorder="1" applyAlignment="1">
      <alignment horizontal="left"/>
    </xf>
    <xf numFmtId="0" fontId="0" fillId="0" borderId="60" xfId="0" applyBorder="1" applyAlignment="1">
      <alignment horizontal="center" vertical="center"/>
    </xf>
    <xf numFmtId="20" fontId="0" fillId="0" borderId="60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5" fillId="0" borderId="2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 vertical="center" wrapText="1"/>
    </xf>
    <xf numFmtId="164" fontId="5" fillId="0" borderId="63" xfId="0" applyNumberFormat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1" fontId="5" fillId="0" borderId="13" xfId="0" applyNumberFormat="1" applyFont="1" applyBorder="1" applyAlignment="1">
      <alignment horizontal="left"/>
    </xf>
    <xf numFmtId="0" fontId="0" fillId="0" borderId="13" xfId="0" applyFill="1" applyBorder="1"/>
    <xf numFmtId="0" fontId="0" fillId="0" borderId="13" xfId="0" applyNumberFormat="1" applyFill="1" applyBorder="1" applyAlignment="1">
      <alignment horizontal="left"/>
    </xf>
    <xf numFmtId="164" fontId="3" fillId="4" borderId="6" xfId="0" applyNumberFormat="1" applyFont="1" applyFill="1" applyBorder="1" applyAlignment="1">
      <alignment horizontal="left" vertical="center"/>
    </xf>
    <xf numFmtId="164" fontId="3" fillId="4" borderId="3" xfId="0" applyNumberFormat="1" applyFont="1" applyFill="1" applyBorder="1" applyAlignment="1">
      <alignment horizontal="left" vertical="center"/>
    </xf>
    <xf numFmtId="164" fontId="0" fillId="0" borderId="13" xfId="0" applyNumberFormat="1" applyFill="1" applyBorder="1" applyAlignment="1">
      <alignment horizontal="left" vertical="center"/>
    </xf>
    <xf numFmtId="0" fontId="14" fillId="0" borderId="13" xfId="0" applyFont="1" applyBorder="1" applyAlignment="1">
      <alignment horizontal="left"/>
    </xf>
    <xf numFmtId="0" fontId="0" fillId="0" borderId="44" xfId="0" applyFill="1" applyBorder="1" applyAlignment="1">
      <alignment horizontal="left"/>
    </xf>
    <xf numFmtId="0" fontId="0" fillId="0" borderId="59" xfId="0" applyNumberFormat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center" wrapText="1"/>
    </xf>
    <xf numFmtId="0" fontId="3" fillId="17" borderId="19" xfId="0" applyFont="1" applyFill="1" applyBorder="1" applyAlignment="1">
      <alignment horizontal="left" vertical="center" wrapText="1"/>
    </xf>
    <xf numFmtId="164" fontId="3" fillId="17" borderId="6" xfId="0" applyNumberFormat="1" applyFont="1" applyFill="1" applyBorder="1" applyAlignment="1">
      <alignment horizontal="left" vertical="center" wrapText="1"/>
    </xf>
    <xf numFmtId="164" fontId="3" fillId="17" borderId="3" xfId="0" applyNumberFormat="1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64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54" xfId="0" applyFont="1" applyBorder="1" applyAlignment="1">
      <alignment horizontal="left" vertical="center"/>
    </xf>
    <xf numFmtId="0" fontId="11" fillId="0" borderId="56" xfId="0" applyFont="1" applyBorder="1" applyAlignment="1">
      <alignment horizontal="left" vertical="center"/>
    </xf>
    <xf numFmtId="0" fontId="0" fillId="15" borderId="0" xfId="0" applyFill="1" applyAlignment="1">
      <alignment horizontal="center"/>
    </xf>
    <xf numFmtId="0" fontId="0" fillId="15" borderId="13" xfId="0" applyFill="1" applyBorder="1" applyAlignment="1">
      <alignment horizontal="left"/>
    </xf>
    <xf numFmtId="164" fontId="0" fillId="15" borderId="13" xfId="0" applyNumberFormat="1" applyFill="1" applyBorder="1" applyAlignment="1">
      <alignment horizontal="left"/>
    </xf>
    <xf numFmtId="0" fontId="0" fillId="15" borderId="13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20" fontId="0" fillId="15" borderId="13" xfId="0" applyNumberFormat="1" applyFill="1" applyBorder="1" applyAlignment="1">
      <alignment horizontal="center"/>
    </xf>
    <xf numFmtId="0" fontId="0" fillId="1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cked"/>
        <c:ser>
          <c:idx val="0"/>
          <c:order val="0"/>
          <c:tx>
            <c:strRef>
              <c:f>'Divider Sort'!$U$64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'Divider Sort'!$T$65:$T$68</c:f>
              <c:strCache>
                <c:ptCount val="4"/>
                <c:pt idx="0">
                  <c:v>BC</c:v>
                </c:pt>
                <c:pt idx="1">
                  <c:v>TS</c:v>
                </c:pt>
                <c:pt idx="2">
                  <c:v>MT</c:v>
                </c:pt>
                <c:pt idx="3">
                  <c:v>NH</c:v>
                </c:pt>
              </c:strCache>
            </c:strRef>
          </c:cat>
          <c:val>
            <c:numRef>
              <c:f>'Divider Sort'!$U$65:$U$68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12959</c:v>
                </c:pt>
                <c:pt idx="3">
                  <c:v>0</c:v>
                </c:pt>
              </c:numCache>
            </c:numRef>
          </c:val>
        </c:ser>
        <c:marker val="1"/>
        <c:axId val="61735296"/>
        <c:axId val="61736832"/>
      </c:lineChart>
      <c:lineChart>
        <c:grouping val="stacked"/>
        <c:ser>
          <c:idx val="1"/>
          <c:order val="1"/>
          <c:tx>
            <c:strRef>
              <c:f>'Divider Sort'!$V$64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'Divider Sort'!$T$65:$T$68</c:f>
              <c:strCache>
                <c:ptCount val="4"/>
                <c:pt idx="0">
                  <c:v>BC</c:v>
                </c:pt>
                <c:pt idx="1">
                  <c:v>TS</c:v>
                </c:pt>
                <c:pt idx="2">
                  <c:v>MT</c:v>
                </c:pt>
                <c:pt idx="3">
                  <c:v>NH</c:v>
                </c:pt>
              </c:strCache>
            </c:strRef>
          </c:cat>
          <c:val>
            <c:numRef>
              <c:f>'Divider Sort'!$V$65:$V$68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26.5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'Divider Sort'!$W$64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'Divider Sort'!$T$65:$T$68</c:f>
              <c:strCache>
                <c:ptCount val="4"/>
                <c:pt idx="0">
                  <c:v>BC</c:v>
                </c:pt>
                <c:pt idx="1">
                  <c:v>TS</c:v>
                </c:pt>
                <c:pt idx="2">
                  <c:v>MT</c:v>
                </c:pt>
                <c:pt idx="3">
                  <c:v>NH</c:v>
                </c:pt>
              </c:strCache>
            </c:strRef>
          </c:cat>
          <c:val>
            <c:numRef>
              <c:f>'Divider Sort'!$W$65:$W$68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489.01886792452831</c:v>
                </c:pt>
                <c:pt idx="3">
                  <c:v>0</c:v>
                </c:pt>
              </c:numCache>
            </c:numRef>
          </c:val>
        </c:ser>
        <c:marker val="1"/>
        <c:axId val="61760640"/>
        <c:axId val="61738368"/>
      </c:lineChart>
      <c:catAx>
        <c:axId val="61735296"/>
        <c:scaling>
          <c:orientation val="minMax"/>
        </c:scaling>
        <c:axPos val="b"/>
        <c:tickLblPos val="nextTo"/>
        <c:crossAx val="61736832"/>
        <c:crosses val="autoZero"/>
        <c:auto val="1"/>
        <c:lblAlgn val="ctr"/>
        <c:lblOffset val="100"/>
      </c:catAx>
      <c:valAx>
        <c:axId val="61736832"/>
        <c:scaling>
          <c:orientation val="minMax"/>
        </c:scaling>
        <c:axPos val="l"/>
        <c:majorGridlines/>
        <c:numFmt formatCode="General" sourceLinked="1"/>
        <c:tickLblPos val="nextTo"/>
        <c:crossAx val="61735296"/>
        <c:crosses val="autoZero"/>
        <c:crossBetween val="between"/>
      </c:valAx>
      <c:valAx>
        <c:axId val="61738368"/>
        <c:scaling>
          <c:orientation val="minMax"/>
        </c:scaling>
        <c:axPos val="r"/>
        <c:numFmt formatCode="0.0" sourceLinked="1"/>
        <c:tickLblPos val="nextTo"/>
        <c:crossAx val="61760640"/>
        <c:crosses val="max"/>
        <c:crossBetween val="between"/>
      </c:valAx>
      <c:catAx>
        <c:axId val="61760640"/>
        <c:scaling>
          <c:orientation val="minMax"/>
        </c:scaling>
        <c:delete val="1"/>
        <c:axPos val="b"/>
        <c:tickLblPos val="none"/>
        <c:crossAx val="6173836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cked"/>
        <c:ser>
          <c:idx val="0"/>
          <c:order val="0"/>
          <c:tx>
            <c:strRef>
              <c:f>'[1]Divider Sort'!$Q$68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'[1]Divider Sort'!$P$69:$P$72</c:f>
              <c:strCache>
                <c:ptCount val="4"/>
                <c:pt idx="0">
                  <c:v>BC</c:v>
                </c:pt>
                <c:pt idx="1">
                  <c:v>DC</c:v>
                </c:pt>
                <c:pt idx="2">
                  <c:v>MT</c:v>
                </c:pt>
                <c:pt idx="3">
                  <c:v>PM</c:v>
                </c:pt>
              </c:strCache>
            </c:strRef>
          </c:cat>
          <c:val>
            <c:numRef>
              <c:f>'[1]Divider Sort'!$Q$69:$Q$72</c:f>
              <c:numCache>
                <c:formatCode>General</c:formatCode>
                <c:ptCount val="4"/>
                <c:pt idx="0">
                  <c:v>6521</c:v>
                </c:pt>
                <c:pt idx="1">
                  <c:v>0</c:v>
                </c:pt>
                <c:pt idx="2">
                  <c:v>6817</c:v>
                </c:pt>
                <c:pt idx="3">
                  <c:v>0</c:v>
                </c:pt>
              </c:numCache>
            </c:numRef>
          </c:val>
        </c:ser>
        <c:marker val="1"/>
        <c:axId val="61791232"/>
        <c:axId val="61797120"/>
      </c:lineChart>
      <c:lineChart>
        <c:grouping val="stacked"/>
        <c:ser>
          <c:idx val="1"/>
          <c:order val="1"/>
          <c:tx>
            <c:strRef>
              <c:f>'[1]Divider Sort'!$R$68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'[1]Divider Sort'!$P$69:$P$72</c:f>
              <c:strCache>
                <c:ptCount val="4"/>
                <c:pt idx="0">
                  <c:v>BC</c:v>
                </c:pt>
                <c:pt idx="1">
                  <c:v>DC</c:v>
                </c:pt>
                <c:pt idx="2">
                  <c:v>MT</c:v>
                </c:pt>
                <c:pt idx="3">
                  <c:v>PM</c:v>
                </c:pt>
              </c:strCache>
            </c:strRef>
          </c:cat>
          <c:val>
            <c:numRef>
              <c:f>'[1]Divider Sort'!$R$69:$R$72</c:f>
              <c:numCache>
                <c:formatCode>General</c:formatCode>
                <c:ptCount val="4"/>
                <c:pt idx="0">
                  <c:v>22.083333333333332</c:v>
                </c:pt>
                <c:pt idx="1">
                  <c:v>0</c:v>
                </c:pt>
                <c:pt idx="2">
                  <c:v>21.233333333333334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'[1]Divider Sort'!$S$68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'[1]Divider Sort'!$P$69:$P$72</c:f>
              <c:strCache>
                <c:ptCount val="4"/>
                <c:pt idx="0">
                  <c:v>BC</c:v>
                </c:pt>
                <c:pt idx="1">
                  <c:v>DC</c:v>
                </c:pt>
                <c:pt idx="2">
                  <c:v>MT</c:v>
                </c:pt>
                <c:pt idx="3">
                  <c:v>PM</c:v>
                </c:pt>
              </c:strCache>
            </c:strRef>
          </c:cat>
          <c:val>
            <c:numRef>
              <c:f>'[1]Divider Sort'!$S$69:$S$72</c:f>
              <c:numCache>
                <c:formatCode>General</c:formatCode>
                <c:ptCount val="4"/>
                <c:pt idx="0">
                  <c:v>295.29056603773586</c:v>
                </c:pt>
                <c:pt idx="1">
                  <c:v>0</c:v>
                </c:pt>
                <c:pt idx="2">
                  <c:v>321.05180533751962</c:v>
                </c:pt>
                <c:pt idx="3">
                  <c:v>0</c:v>
                </c:pt>
              </c:numCache>
            </c:numRef>
          </c:val>
        </c:ser>
        <c:marker val="1"/>
        <c:axId val="75235328"/>
        <c:axId val="61798656"/>
      </c:lineChart>
      <c:catAx>
        <c:axId val="61791232"/>
        <c:scaling>
          <c:orientation val="minMax"/>
        </c:scaling>
        <c:axPos val="b"/>
        <c:tickLblPos val="nextTo"/>
        <c:crossAx val="61797120"/>
        <c:crosses val="autoZero"/>
        <c:auto val="1"/>
        <c:lblAlgn val="ctr"/>
        <c:lblOffset val="100"/>
      </c:catAx>
      <c:valAx>
        <c:axId val="61797120"/>
        <c:scaling>
          <c:orientation val="minMax"/>
        </c:scaling>
        <c:axPos val="l"/>
        <c:majorGridlines/>
        <c:numFmt formatCode="General" sourceLinked="1"/>
        <c:tickLblPos val="nextTo"/>
        <c:crossAx val="61791232"/>
        <c:crosses val="autoZero"/>
        <c:crossBetween val="between"/>
      </c:valAx>
      <c:valAx>
        <c:axId val="61798656"/>
        <c:scaling>
          <c:orientation val="minMax"/>
        </c:scaling>
        <c:axPos val="r"/>
        <c:numFmt formatCode="General" sourceLinked="1"/>
        <c:tickLblPos val="nextTo"/>
        <c:crossAx val="75235328"/>
        <c:crosses val="max"/>
        <c:crossBetween val="between"/>
      </c:valAx>
      <c:catAx>
        <c:axId val="75235328"/>
        <c:scaling>
          <c:orientation val="minMax"/>
        </c:scaling>
        <c:delete val="1"/>
        <c:axPos val="b"/>
        <c:tickLblPos val="none"/>
        <c:crossAx val="61798656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63</xdr:row>
      <xdr:rowOff>7620</xdr:rowOff>
    </xdr:from>
    <xdr:to>
      <xdr:col>31</xdr:col>
      <xdr:colOff>518160</xdr:colOff>
      <xdr:row>78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152400</xdr:colOff>
      <xdr:row>63</xdr:row>
      <xdr:rowOff>7620</xdr:rowOff>
    </xdr:from>
    <xdr:to>
      <xdr:col>31</xdr:col>
      <xdr:colOff>518160</xdr:colOff>
      <xdr:row>78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167640</xdr:rowOff>
    </xdr:from>
    <xdr:to>
      <xdr:col>2</xdr:col>
      <xdr:colOff>426720</xdr:colOff>
      <xdr:row>4</xdr:row>
      <xdr:rowOff>7620</xdr:rowOff>
    </xdr:to>
    <xdr:pic>
      <xdr:nvPicPr>
        <xdr:cNvPr id="548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167640"/>
          <a:ext cx="16078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160020</xdr:rowOff>
    </xdr:from>
    <xdr:to>
      <xdr:col>6</xdr:col>
      <xdr:colOff>1024890</xdr:colOff>
      <xdr:row>4</xdr:row>
      <xdr:rowOff>7620</xdr:rowOff>
    </xdr:to>
    <xdr:pic>
      <xdr:nvPicPr>
        <xdr:cNvPr id="85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39840" y="160020"/>
          <a:ext cx="16306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0</xdr:row>
      <xdr:rowOff>53341</xdr:rowOff>
    </xdr:from>
    <xdr:to>
      <xdr:col>5</xdr:col>
      <xdr:colOff>401956</xdr:colOff>
      <xdr:row>2</xdr:row>
      <xdr:rowOff>178946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937761" y="53341"/>
          <a:ext cx="1333500" cy="50279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6</xdr:row>
      <xdr:rowOff>47625</xdr:rowOff>
    </xdr:from>
    <xdr:to>
      <xdr:col>5</xdr:col>
      <xdr:colOff>219075</xdr:colOff>
      <xdr:row>6</xdr:row>
      <xdr:rowOff>171450</xdr:rowOff>
    </xdr:to>
    <xdr:sp macro="" textlink="">
      <xdr:nvSpPr>
        <xdr:cNvPr id="3" name="矩形 2"/>
        <xdr:cNvSpPr/>
      </xdr:nvSpPr>
      <xdr:spPr>
        <a:xfrm>
          <a:off x="6800850" y="1247775"/>
          <a:ext cx="114300" cy="123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7</xdr:row>
      <xdr:rowOff>47625</xdr:rowOff>
    </xdr:from>
    <xdr:to>
      <xdr:col>5</xdr:col>
      <xdr:colOff>219075</xdr:colOff>
      <xdr:row>7</xdr:row>
      <xdr:rowOff>171450</xdr:rowOff>
    </xdr:to>
    <xdr:sp macro="" textlink="">
      <xdr:nvSpPr>
        <xdr:cNvPr id="4" name="矩形 3"/>
        <xdr:cNvSpPr/>
      </xdr:nvSpPr>
      <xdr:spPr>
        <a:xfrm>
          <a:off x="6800850" y="1447800"/>
          <a:ext cx="11430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adbro\Documents\OI\Production%20Plants\Gillman%20-%20SA\X2%20Upload%20Spreadsheet\April%202015\SA%20-O-I%20Production%20Report%202%206-4-15%20to%2010-4-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ceipt Details"/>
      <sheetName val="Divider Sort"/>
      <sheetName val="201N Production"/>
      <sheetName val="Pallet &amp; Top Frame Sort"/>
      <sheetName val="Pallet &amp; TF Repair"/>
      <sheetName val="Pallet &amp; TF Dismantle"/>
      <sheetName val="Despatch Advice"/>
      <sheetName val="309 SAP Daily Scrap"/>
      <sheetName val="Stocktake Adjustment"/>
      <sheetName val="Weekly Report"/>
      <sheetName val="Sheet1"/>
    </sheetNames>
    <sheetDataSet>
      <sheetData sheetId="0"/>
      <sheetData sheetId="1">
        <row r="68">
          <cell r="Q68" t="str">
            <v>Ttl Sort</v>
          </cell>
          <cell r="R68" t="str">
            <v>Ttl Hrs</v>
          </cell>
          <cell r="S68" t="str">
            <v>Average/Hr</v>
          </cell>
        </row>
        <row r="69">
          <cell r="P69" t="str">
            <v>BC</v>
          </cell>
          <cell r="Q69">
            <v>6521</v>
          </cell>
          <cell r="R69">
            <v>22.083333333333332</v>
          </cell>
          <cell r="S69">
            <v>295.29056603773586</v>
          </cell>
        </row>
        <row r="70">
          <cell r="P70" t="str">
            <v>DC</v>
          </cell>
          <cell r="Q70">
            <v>0</v>
          </cell>
          <cell r="R70">
            <v>0</v>
          </cell>
          <cell r="S70" t="e">
            <v>#DIV/0!</v>
          </cell>
        </row>
        <row r="71">
          <cell r="P71" t="str">
            <v>MT</v>
          </cell>
          <cell r="Q71">
            <v>6817</v>
          </cell>
          <cell r="R71">
            <v>21.233333333333334</v>
          </cell>
          <cell r="S71">
            <v>321.05180533751962</v>
          </cell>
        </row>
        <row r="72">
          <cell r="P72" t="str">
            <v>PM</v>
          </cell>
          <cell r="Q72">
            <v>0</v>
          </cell>
          <cell r="R72">
            <v>0</v>
          </cell>
          <cell r="S72" t="e">
            <v>#DIV/0!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0"/>
  <sheetViews>
    <sheetView showGridLines="0" workbookViewId="0">
      <pane ySplit="3" topLeftCell="A16" activePane="bottomLeft" state="frozen"/>
      <selection pane="bottomLeft" activeCell="A22" sqref="A22:XFD22"/>
    </sheetView>
  </sheetViews>
  <sheetFormatPr defaultRowHeight="15"/>
  <cols>
    <col min="1" max="1" width="4.5703125" style="78" customWidth="1"/>
    <col min="2" max="2" width="8" bestFit="1" customWidth="1"/>
    <col min="3" max="3" width="9.7109375" style="82" bestFit="1" customWidth="1"/>
    <col min="4" max="4" width="18" bestFit="1" customWidth="1"/>
    <col min="5" max="5" width="7.7109375" bestFit="1" customWidth="1"/>
    <col min="6" max="6" width="13.85546875" style="69" customWidth="1"/>
    <col min="7" max="7" width="6" hidden="1" customWidth="1"/>
    <col min="8" max="9" width="6.42578125" hidden="1" customWidth="1"/>
    <col min="10" max="10" width="6.42578125" customWidth="1"/>
    <col min="11" max="12" width="6.42578125" hidden="1" customWidth="1"/>
    <col min="13" max="14" width="6.28515625" hidden="1" customWidth="1"/>
    <col min="15" max="15" width="10.140625" customWidth="1"/>
    <col min="16" max="16" width="9.85546875" customWidth="1"/>
    <col min="17" max="18" width="6.42578125" hidden="1" customWidth="1"/>
    <col min="19" max="20" width="6.28515625" hidden="1" customWidth="1"/>
    <col min="21" max="21" width="10.140625" hidden="1" customWidth="1"/>
    <col min="22" max="22" width="10.5703125" hidden="1" customWidth="1"/>
    <col min="23" max="23" width="9.85546875" hidden="1" customWidth="1"/>
    <col min="24" max="25" width="6.42578125" hidden="1" customWidth="1"/>
    <col min="26" max="27" width="6.28515625" hidden="1" customWidth="1"/>
    <col min="28" max="28" width="10.140625" hidden="1" customWidth="1"/>
    <col min="29" max="29" width="10.5703125" hidden="1" customWidth="1"/>
    <col min="30" max="30" width="9.85546875" hidden="1" customWidth="1"/>
    <col min="31" max="31" width="6.42578125" hidden="1" customWidth="1"/>
    <col min="32" max="32" width="6.42578125" customWidth="1"/>
    <col min="33" max="33" width="6.42578125" hidden="1" customWidth="1"/>
    <col min="34" max="34" width="6.28515625" hidden="1" customWidth="1"/>
    <col min="35" max="35" width="10.140625" customWidth="1"/>
    <col min="36" max="36" width="10" bestFit="1" customWidth="1"/>
    <col min="37" max="37" width="6.42578125" customWidth="1"/>
    <col min="38" max="38" width="6.42578125" hidden="1" customWidth="1"/>
    <col min="39" max="39" width="6.28515625" hidden="1" customWidth="1"/>
    <col min="40" max="40" width="10.140625" customWidth="1"/>
    <col min="41" max="41" width="9.85546875" customWidth="1"/>
    <col min="42" max="42" width="6.42578125" customWidth="1"/>
    <col min="43" max="43" width="6.42578125" hidden="1" customWidth="1"/>
    <col min="44" max="45" width="6.28515625" hidden="1" customWidth="1"/>
    <col min="46" max="46" width="10.140625" customWidth="1"/>
    <col min="47" max="47" width="9.85546875" customWidth="1"/>
    <col min="48" max="48" width="17.85546875" customWidth="1"/>
    <col min="49" max="49" width="12.28515625" hidden="1" customWidth="1"/>
    <col min="50" max="50" width="15.42578125" hidden="1" customWidth="1"/>
    <col min="51" max="52" width="8.5703125" style="30" customWidth="1"/>
    <col min="53" max="53" width="24.28515625" customWidth="1"/>
    <col min="55" max="55" width="28.28515625" customWidth="1"/>
  </cols>
  <sheetData>
    <row r="1" spans="1:53" ht="15.75" thickBot="1">
      <c r="P1" t="s">
        <v>98</v>
      </c>
    </row>
    <row r="2" spans="1:53" ht="15.75" customHeight="1" thickTop="1">
      <c r="B2" s="41" t="s">
        <v>68</v>
      </c>
      <c r="C2" s="330" t="s">
        <v>69</v>
      </c>
      <c r="D2" s="43" t="s">
        <v>0</v>
      </c>
      <c r="E2" s="42" t="s">
        <v>11</v>
      </c>
      <c r="F2" s="70" t="s">
        <v>1</v>
      </c>
      <c r="G2" s="44" t="s">
        <v>70</v>
      </c>
      <c r="H2" s="42" t="s">
        <v>2</v>
      </c>
      <c r="I2" s="42" t="s">
        <v>3</v>
      </c>
      <c r="J2" s="38" t="s">
        <v>186</v>
      </c>
      <c r="K2" s="39"/>
      <c r="L2" s="39"/>
      <c r="M2" s="39"/>
      <c r="N2" s="39"/>
      <c r="O2" s="39"/>
      <c r="P2" s="40"/>
      <c r="Q2" s="336">
        <v>104</v>
      </c>
      <c r="R2" s="337"/>
      <c r="S2" s="337"/>
      <c r="T2" s="337"/>
      <c r="U2" s="337"/>
      <c r="V2" s="337"/>
      <c r="W2" s="338"/>
      <c r="X2" s="336" t="s">
        <v>61</v>
      </c>
      <c r="Y2" s="337"/>
      <c r="Z2" s="337"/>
      <c r="AA2" s="337"/>
      <c r="AB2" s="337"/>
      <c r="AC2" s="337"/>
      <c r="AD2" s="338"/>
      <c r="AE2" s="38" t="s">
        <v>159</v>
      </c>
      <c r="AF2" s="39" t="s">
        <v>187</v>
      </c>
      <c r="AG2" s="39"/>
      <c r="AH2" s="39"/>
      <c r="AI2" s="39"/>
      <c r="AJ2" s="40"/>
      <c r="AK2" s="38" t="s">
        <v>160</v>
      </c>
      <c r="AL2" s="39"/>
      <c r="AM2" s="39"/>
      <c r="AN2" s="39"/>
      <c r="AO2" s="40"/>
      <c r="AP2" s="38" t="s">
        <v>188</v>
      </c>
      <c r="AQ2" s="39"/>
      <c r="AR2" s="39"/>
      <c r="AS2" s="39"/>
      <c r="AT2" s="39"/>
      <c r="AU2" s="40"/>
      <c r="AV2" s="42" t="s">
        <v>8</v>
      </c>
      <c r="AW2" s="42" t="s">
        <v>9</v>
      </c>
      <c r="AX2" s="42" t="s">
        <v>10</v>
      </c>
      <c r="AY2" s="45" t="s">
        <v>71</v>
      </c>
      <c r="AZ2" s="45" t="s">
        <v>71</v>
      </c>
      <c r="BA2" s="170" t="s">
        <v>161</v>
      </c>
    </row>
    <row r="3" spans="1:53" ht="39" customHeight="1" thickBot="1">
      <c r="B3" s="192" t="s">
        <v>67</v>
      </c>
      <c r="C3" s="331" t="s">
        <v>170</v>
      </c>
      <c r="D3" s="193"/>
      <c r="E3" s="193"/>
      <c r="F3" s="194"/>
      <c r="G3" s="195" t="s">
        <v>171</v>
      </c>
      <c r="H3" s="193"/>
      <c r="I3" s="193"/>
      <c r="J3" s="196" t="s">
        <v>44</v>
      </c>
      <c r="K3" s="196" t="s">
        <v>56</v>
      </c>
      <c r="L3" s="196" t="s">
        <v>22</v>
      </c>
      <c r="M3" s="197" t="s">
        <v>23</v>
      </c>
      <c r="N3" s="197" t="s">
        <v>29</v>
      </c>
      <c r="O3" s="197" t="s">
        <v>172</v>
      </c>
      <c r="P3" s="197" t="s">
        <v>173</v>
      </c>
      <c r="Q3" s="196" t="s">
        <v>44</v>
      </c>
      <c r="R3" s="196" t="s">
        <v>22</v>
      </c>
      <c r="S3" s="197" t="s">
        <v>23</v>
      </c>
      <c r="T3" s="197" t="s">
        <v>29</v>
      </c>
      <c r="U3" s="197" t="s">
        <v>172</v>
      </c>
      <c r="V3" s="197" t="s">
        <v>174</v>
      </c>
      <c r="W3" s="197" t="s">
        <v>173</v>
      </c>
      <c r="X3" s="196" t="s">
        <v>44</v>
      </c>
      <c r="Y3" s="196" t="s">
        <v>22</v>
      </c>
      <c r="Z3" s="197" t="s">
        <v>23</v>
      </c>
      <c r="AA3" s="197" t="s">
        <v>29</v>
      </c>
      <c r="AB3" s="197" t="s">
        <v>172</v>
      </c>
      <c r="AC3" s="197" t="s">
        <v>174</v>
      </c>
      <c r="AD3" s="197" t="s">
        <v>173</v>
      </c>
      <c r="AE3" s="196" t="s">
        <v>56</v>
      </c>
      <c r="AF3" s="196" t="s">
        <v>44</v>
      </c>
      <c r="AG3" s="196" t="s">
        <v>22</v>
      </c>
      <c r="AH3" s="197" t="s">
        <v>29</v>
      </c>
      <c r="AI3" s="197" t="s">
        <v>172</v>
      </c>
      <c r="AJ3" s="197" t="s">
        <v>173</v>
      </c>
      <c r="AK3" s="196" t="s">
        <v>44</v>
      </c>
      <c r="AL3" s="196" t="s">
        <v>22</v>
      </c>
      <c r="AM3" s="197" t="s">
        <v>29</v>
      </c>
      <c r="AN3" s="198" t="s">
        <v>172</v>
      </c>
      <c r="AO3" s="197" t="s">
        <v>173</v>
      </c>
      <c r="AP3" s="196" t="s">
        <v>44</v>
      </c>
      <c r="AQ3" s="196" t="s">
        <v>22</v>
      </c>
      <c r="AR3" s="197" t="s">
        <v>23</v>
      </c>
      <c r="AS3" s="197" t="s">
        <v>29</v>
      </c>
      <c r="AT3" s="197" t="s">
        <v>172</v>
      </c>
      <c r="AU3" s="197" t="s">
        <v>173</v>
      </c>
      <c r="AV3" s="193"/>
      <c r="AW3" s="193"/>
      <c r="AX3" s="193"/>
      <c r="AY3" s="199" t="s">
        <v>175</v>
      </c>
      <c r="AZ3" s="199" t="s">
        <v>176</v>
      </c>
      <c r="BA3" s="200"/>
    </row>
    <row r="4" spans="1:53" s="304" customFormat="1" ht="15.75" thickTop="1">
      <c r="A4" s="299"/>
      <c r="B4" s="329">
        <v>21877</v>
      </c>
      <c r="C4" s="332">
        <v>42303</v>
      </c>
      <c r="D4" s="328" t="s">
        <v>225</v>
      </c>
      <c r="E4" s="191" t="s">
        <v>221</v>
      </c>
      <c r="F4" s="191">
        <v>60227851</v>
      </c>
      <c r="G4" s="191"/>
      <c r="H4" s="191"/>
      <c r="I4" s="191"/>
      <c r="J4" s="301">
        <v>236</v>
      </c>
      <c r="K4" s="301"/>
      <c r="L4" s="301"/>
      <c r="M4" s="301"/>
      <c r="N4" s="301"/>
      <c r="O4" s="301">
        <v>236</v>
      </c>
      <c r="P4" s="302">
        <v>236</v>
      </c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>
        <v>854</v>
      </c>
      <c r="AG4" s="301"/>
      <c r="AH4" s="301"/>
      <c r="AI4" s="301">
        <v>1000</v>
      </c>
      <c r="AJ4" s="301">
        <v>980</v>
      </c>
      <c r="AK4" s="301">
        <v>0</v>
      </c>
      <c r="AL4" s="301"/>
      <c r="AM4" s="301"/>
      <c r="AN4" s="301">
        <v>0</v>
      </c>
      <c r="AO4" s="302">
        <v>0</v>
      </c>
      <c r="AP4" s="301">
        <v>0</v>
      </c>
      <c r="AQ4" s="301"/>
      <c r="AR4" s="301"/>
      <c r="AS4" s="301"/>
      <c r="AT4" s="302">
        <v>0</v>
      </c>
      <c r="AU4" s="301">
        <v>0</v>
      </c>
      <c r="AV4" s="191" t="s">
        <v>224</v>
      </c>
      <c r="AW4" s="191"/>
      <c r="AX4" s="191"/>
      <c r="AY4" s="303">
        <v>0.3923611111111111</v>
      </c>
      <c r="AZ4" s="303">
        <v>0.40625</v>
      </c>
      <c r="BA4" s="191"/>
    </row>
    <row r="5" spans="1:53" s="304" customFormat="1">
      <c r="A5" s="299"/>
      <c r="B5" s="329">
        <v>36133</v>
      </c>
      <c r="C5" s="300">
        <v>42303</v>
      </c>
      <c r="D5" s="191" t="s">
        <v>230</v>
      </c>
      <c r="E5" s="191" t="s">
        <v>221</v>
      </c>
      <c r="F5" s="191">
        <v>60227852</v>
      </c>
      <c r="G5" s="191"/>
      <c r="H5" s="191"/>
      <c r="I5" s="191"/>
      <c r="J5" s="301">
        <v>344</v>
      </c>
      <c r="K5" s="301"/>
      <c r="L5" s="301"/>
      <c r="M5" s="301"/>
      <c r="N5" s="301"/>
      <c r="O5" s="301">
        <v>344</v>
      </c>
      <c r="P5" s="302">
        <v>344</v>
      </c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301"/>
      <c r="AE5" s="301"/>
      <c r="AF5" s="301">
        <v>1710</v>
      </c>
      <c r="AG5" s="301"/>
      <c r="AH5" s="301"/>
      <c r="AI5" s="301">
        <v>2288</v>
      </c>
      <c r="AJ5" s="301">
        <v>1690</v>
      </c>
      <c r="AK5" s="301">
        <v>0</v>
      </c>
      <c r="AL5" s="301"/>
      <c r="AM5" s="301"/>
      <c r="AN5" s="301">
        <v>0</v>
      </c>
      <c r="AO5" s="302">
        <v>0</v>
      </c>
      <c r="AP5" s="301">
        <v>0</v>
      </c>
      <c r="AQ5" s="301"/>
      <c r="AR5" s="301"/>
      <c r="AS5" s="301"/>
      <c r="AT5" s="302">
        <v>0</v>
      </c>
      <c r="AU5" s="301">
        <v>0</v>
      </c>
      <c r="AV5" s="191" t="s">
        <v>223</v>
      </c>
      <c r="AW5" s="191"/>
      <c r="AX5" s="191"/>
      <c r="AY5" s="303">
        <v>0.3125</v>
      </c>
      <c r="AZ5" s="303">
        <v>0.33333333333333331</v>
      </c>
      <c r="BA5" s="191"/>
    </row>
    <row r="6" spans="1:53" s="304" customFormat="1">
      <c r="A6" s="299"/>
      <c r="B6" s="329">
        <v>124785</v>
      </c>
      <c r="C6" s="300">
        <v>42303</v>
      </c>
      <c r="D6" s="191" t="s">
        <v>222</v>
      </c>
      <c r="E6" s="191" t="s">
        <v>221</v>
      </c>
      <c r="F6" s="191">
        <v>60227854</v>
      </c>
      <c r="G6" s="191"/>
      <c r="H6" s="191"/>
      <c r="I6" s="191"/>
      <c r="J6" s="301">
        <v>44</v>
      </c>
      <c r="K6" s="301"/>
      <c r="L6" s="301"/>
      <c r="M6" s="301"/>
      <c r="N6" s="301"/>
      <c r="O6" s="301">
        <v>44</v>
      </c>
      <c r="P6" s="302">
        <v>44</v>
      </c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>
        <v>1480</v>
      </c>
      <c r="AG6" s="301"/>
      <c r="AH6" s="301"/>
      <c r="AI6" s="301">
        <v>2200</v>
      </c>
      <c r="AJ6" s="301">
        <v>1477</v>
      </c>
      <c r="AK6" s="301">
        <v>0</v>
      </c>
      <c r="AL6" s="301"/>
      <c r="AM6" s="301"/>
      <c r="AN6" s="301">
        <v>0</v>
      </c>
      <c r="AO6" s="302">
        <v>0</v>
      </c>
      <c r="AP6" s="301">
        <v>0</v>
      </c>
      <c r="AQ6" s="301"/>
      <c r="AR6" s="301"/>
      <c r="AS6" s="301"/>
      <c r="AT6" s="302">
        <v>0</v>
      </c>
      <c r="AU6" s="301">
        <v>0</v>
      </c>
      <c r="AV6" s="191" t="s">
        <v>223</v>
      </c>
      <c r="AW6" s="191"/>
      <c r="AX6" s="191"/>
      <c r="AY6" s="303">
        <v>0.43055555555555558</v>
      </c>
      <c r="AZ6" s="303">
        <v>0.44444444444444442</v>
      </c>
      <c r="BA6" s="191"/>
    </row>
    <row r="7" spans="1:53" s="304" customFormat="1">
      <c r="A7" s="299"/>
      <c r="B7" s="329">
        <v>418529</v>
      </c>
      <c r="C7" s="35">
        <v>42303</v>
      </c>
      <c r="D7" s="191" t="s">
        <v>222</v>
      </c>
      <c r="E7" s="191" t="s">
        <v>221</v>
      </c>
      <c r="F7" s="191">
        <v>60227896</v>
      </c>
      <c r="G7" s="191"/>
      <c r="H7" s="191"/>
      <c r="I7" s="191"/>
      <c r="J7" s="301">
        <v>362</v>
      </c>
      <c r="K7" s="301"/>
      <c r="L7" s="301"/>
      <c r="M7" s="301"/>
      <c r="N7" s="301"/>
      <c r="O7" s="301">
        <v>362</v>
      </c>
      <c r="P7" s="302">
        <v>362</v>
      </c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>
        <v>1565</v>
      </c>
      <c r="AG7" s="301"/>
      <c r="AH7" s="301"/>
      <c r="AI7" s="301">
        <v>1824</v>
      </c>
      <c r="AJ7" s="301">
        <v>1436</v>
      </c>
      <c r="AK7" s="301">
        <v>0</v>
      </c>
      <c r="AL7" s="301"/>
      <c r="AM7" s="301"/>
      <c r="AN7" s="301">
        <v>0</v>
      </c>
      <c r="AO7" s="302">
        <v>0</v>
      </c>
      <c r="AP7" s="301">
        <v>0</v>
      </c>
      <c r="AQ7" s="301"/>
      <c r="AR7" s="301"/>
      <c r="AS7" s="301"/>
      <c r="AT7" s="302">
        <v>0</v>
      </c>
      <c r="AU7" s="301">
        <v>0</v>
      </c>
      <c r="AV7" s="191" t="s">
        <v>223</v>
      </c>
      <c r="AW7" s="191"/>
      <c r="AX7" s="191"/>
      <c r="AY7" s="303">
        <v>0.27777777777777779</v>
      </c>
      <c r="AZ7" s="303">
        <v>0.2986111111111111</v>
      </c>
      <c r="BA7" s="191"/>
    </row>
    <row r="8" spans="1:53" s="304" customFormat="1">
      <c r="A8" s="299"/>
      <c r="B8" s="329">
        <v>700376</v>
      </c>
      <c r="C8" s="332">
        <v>42303</v>
      </c>
      <c r="D8" s="328" t="s">
        <v>232</v>
      </c>
      <c r="E8" s="191" t="s">
        <v>221</v>
      </c>
      <c r="F8" s="191">
        <v>60227897</v>
      </c>
      <c r="G8" s="191"/>
      <c r="H8" s="191"/>
      <c r="I8" s="191"/>
      <c r="J8" s="301">
        <v>140</v>
      </c>
      <c r="K8" s="301"/>
      <c r="L8" s="301"/>
      <c r="M8" s="301"/>
      <c r="N8" s="301"/>
      <c r="O8" s="301">
        <v>140</v>
      </c>
      <c r="P8" s="302">
        <v>140</v>
      </c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>
        <v>1219</v>
      </c>
      <c r="AG8" s="301"/>
      <c r="AH8" s="301"/>
      <c r="AI8" s="301">
        <v>1219</v>
      </c>
      <c r="AJ8" s="301">
        <v>847</v>
      </c>
      <c r="AK8" s="301">
        <v>0</v>
      </c>
      <c r="AL8" s="301"/>
      <c r="AM8" s="301"/>
      <c r="AN8" s="301">
        <v>0</v>
      </c>
      <c r="AO8" s="302">
        <v>0</v>
      </c>
      <c r="AP8" s="301">
        <v>0</v>
      </c>
      <c r="AQ8" s="301"/>
      <c r="AR8" s="301"/>
      <c r="AS8" s="301"/>
      <c r="AT8" s="302">
        <v>0</v>
      </c>
      <c r="AU8" s="301">
        <v>0</v>
      </c>
      <c r="AV8" s="311" t="s">
        <v>233</v>
      </c>
      <c r="AW8" s="191"/>
      <c r="AX8" s="191"/>
      <c r="AY8" s="303">
        <v>0.41319444444444442</v>
      </c>
      <c r="AZ8" s="303">
        <v>0.4236111111111111</v>
      </c>
      <c r="BA8" s="191"/>
    </row>
    <row r="9" spans="1:53" s="304" customFormat="1">
      <c r="A9" s="299"/>
      <c r="B9" s="329">
        <v>700377</v>
      </c>
      <c r="C9" s="332">
        <v>42303</v>
      </c>
      <c r="D9" s="328" t="s">
        <v>232</v>
      </c>
      <c r="E9" s="191" t="s">
        <v>221</v>
      </c>
      <c r="F9" s="191">
        <v>60227855</v>
      </c>
      <c r="G9" s="191"/>
      <c r="H9" s="191"/>
      <c r="I9" s="191"/>
      <c r="J9" s="301">
        <v>164</v>
      </c>
      <c r="K9" s="301"/>
      <c r="L9" s="301"/>
      <c r="M9" s="301"/>
      <c r="N9" s="301"/>
      <c r="O9" s="301">
        <v>164</v>
      </c>
      <c r="P9" s="302">
        <v>164</v>
      </c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>
        <v>757</v>
      </c>
      <c r="AG9" s="301"/>
      <c r="AH9" s="301"/>
      <c r="AI9" s="301">
        <v>750</v>
      </c>
      <c r="AJ9" s="301">
        <v>743</v>
      </c>
      <c r="AK9" s="301">
        <v>0</v>
      </c>
      <c r="AL9" s="301"/>
      <c r="AM9" s="301"/>
      <c r="AN9" s="301">
        <v>0</v>
      </c>
      <c r="AO9" s="302">
        <v>0</v>
      </c>
      <c r="AP9" s="301">
        <v>0</v>
      </c>
      <c r="AQ9" s="301"/>
      <c r="AR9" s="301"/>
      <c r="AS9" s="301"/>
      <c r="AT9" s="302">
        <v>0</v>
      </c>
      <c r="AU9" s="301">
        <v>0</v>
      </c>
      <c r="AV9" s="311" t="s">
        <v>233</v>
      </c>
      <c r="AW9" s="191"/>
      <c r="AX9" s="191"/>
      <c r="AY9" s="303">
        <v>0.30208333333333331</v>
      </c>
      <c r="AZ9" s="303">
        <v>0.30902777777777779</v>
      </c>
      <c r="BA9" s="191"/>
    </row>
    <row r="10" spans="1:53" s="304" customFormat="1">
      <c r="A10" s="299"/>
      <c r="B10" s="329">
        <v>34930</v>
      </c>
      <c r="C10" s="332">
        <v>42304</v>
      </c>
      <c r="D10" s="328" t="s">
        <v>229</v>
      </c>
      <c r="E10" s="191" t="s">
        <v>221</v>
      </c>
      <c r="F10" s="191">
        <v>60227894</v>
      </c>
      <c r="G10" s="191"/>
      <c r="H10" s="191"/>
      <c r="I10" s="191"/>
      <c r="J10" s="301">
        <v>280</v>
      </c>
      <c r="K10" s="301"/>
      <c r="L10" s="301"/>
      <c r="M10" s="301"/>
      <c r="N10" s="301"/>
      <c r="O10" s="301">
        <v>280</v>
      </c>
      <c r="P10" s="302">
        <v>280</v>
      </c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>
        <v>1500</v>
      </c>
      <c r="AG10" s="301"/>
      <c r="AH10" s="301"/>
      <c r="AI10" s="301">
        <v>1500</v>
      </c>
      <c r="AJ10" s="301">
        <v>1494</v>
      </c>
      <c r="AK10" s="301">
        <v>0</v>
      </c>
      <c r="AL10" s="301"/>
      <c r="AM10" s="301"/>
      <c r="AN10" s="301">
        <v>0</v>
      </c>
      <c r="AO10" s="302">
        <v>0</v>
      </c>
      <c r="AP10" s="301">
        <v>0</v>
      </c>
      <c r="AQ10" s="301"/>
      <c r="AR10" s="301"/>
      <c r="AS10" s="301"/>
      <c r="AT10" s="302">
        <v>0</v>
      </c>
      <c r="AU10" s="301">
        <v>0</v>
      </c>
      <c r="AV10" s="191" t="s">
        <v>234</v>
      </c>
      <c r="AW10" s="191"/>
      <c r="AX10" s="191"/>
      <c r="AY10" s="303">
        <v>0.4513888888888889</v>
      </c>
      <c r="AZ10" s="303">
        <v>0.47222222222222227</v>
      </c>
      <c r="BA10" s="191"/>
    </row>
    <row r="11" spans="1:53" s="304" customFormat="1">
      <c r="A11" s="299"/>
      <c r="B11" s="329">
        <v>120956</v>
      </c>
      <c r="C11" s="332">
        <v>42304</v>
      </c>
      <c r="D11" s="328" t="s">
        <v>235</v>
      </c>
      <c r="E11" s="191" t="s">
        <v>221</v>
      </c>
      <c r="F11" s="191">
        <v>60227984</v>
      </c>
      <c r="G11" s="191"/>
      <c r="H11" s="191"/>
      <c r="I11" s="191"/>
      <c r="J11" s="301">
        <v>438</v>
      </c>
      <c r="K11" s="301"/>
      <c r="L11" s="301"/>
      <c r="M11" s="301"/>
      <c r="N11" s="301"/>
      <c r="O11" s="301">
        <v>438</v>
      </c>
      <c r="P11" s="302">
        <v>438</v>
      </c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  <c r="AD11" s="301"/>
      <c r="AE11" s="301"/>
      <c r="AF11" s="301">
        <v>2400</v>
      </c>
      <c r="AG11" s="301"/>
      <c r="AH11" s="301"/>
      <c r="AI11" s="301">
        <v>2400</v>
      </c>
      <c r="AJ11" s="301">
        <v>2342</v>
      </c>
      <c r="AK11" s="301">
        <v>0</v>
      </c>
      <c r="AL11" s="301"/>
      <c r="AM11" s="301"/>
      <c r="AN11" s="301">
        <v>0</v>
      </c>
      <c r="AO11" s="302">
        <v>0</v>
      </c>
      <c r="AP11" s="301">
        <v>45</v>
      </c>
      <c r="AQ11" s="301"/>
      <c r="AR11" s="301"/>
      <c r="AS11" s="301"/>
      <c r="AT11" s="302">
        <v>45</v>
      </c>
      <c r="AU11" s="301">
        <v>45</v>
      </c>
      <c r="AV11" s="191" t="s">
        <v>236</v>
      </c>
      <c r="AW11" s="191"/>
      <c r="AX11" s="191"/>
      <c r="AY11" s="303">
        <v>0.31944444444444448</v>
      </c>
      <c r="AZ11" s="303">
        <v>0.34027777777777773</v>
      </c>
      <c r="BA11" s="191"/>
    </row>
    <row r="12" spans="1:53" s="304" customFormat="1">
      <c r="A12" s="299"/>
      <c r="B12" s="329">
        <v>404492</v>
      </c>
      <c r="C12" s="332">
        <v>42304</v>
      </c>
      <c r="D12" s="328" t="s">
        <v>237</v>
      </c>
      <c r="E12" s="191" t="s">
        <v>221</v>
      </c>
      <c r="F12" s="191">
        <v>60227895</v>
      </c>
      <c r="G12" s="191"/>
      <c r="H12" s="191"/>
      <c r="I12" s="191"/>
      <c r="J12" s="301">
        <v>147</v>
      </c>
      <c r="K12" s="301"/>
      <c r="L12" s="301"/>
      <c r="M12" s="301"/>
      <c r="N12" s="301"/>
      <c r="O12" s="301">
        <v>147</v>
      </c>
      <c r="P12" s="302">
        <v>147</v>
      </c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  <c r="AD12" s="301"/>
      <c r="AE12" s="301"/>
      <c r="AF12" s="301">
        <v>750</v>
      </c>
      <c r="AG12" s="301"/>
      <c r="AH12" s="301"/>
      <c r="AI12" s="301">
        <v>780</v>
      </c>
      <c r="AJ12" s="301">
        <v>784</v>
      </c>
      <c r="AK12" s="301">
        <v>0</v>
      </c>
      <c r="AL12" s="301"/>
      <c r="AM12" s="301"/>
      <c r="AN12" s="301">
        <v>0</v>
      </c>
      <c r="AO12" s="302">
        <v>0</v>
      </c>
      <c r="AP12" s="301">
        <v>0</v>
      </c>
      <c r="AQ12" s="301"/>
      <c r="AR12" s="301"/>
      <c r="AS12" s="301"/>
      <c r="AT12" s="302">
        <v>0</v>
      </c>
      <c r="AU12" s="301">
        <v>0</v>
      </c>
      <c r="AV12" s="191" t="s">
        <v>238</v>
      </c>
      <c r="AW12" s="191"/>
      <c r="AX12" s="191"/>
      <c r="AY12" s="303">
        <v>0.42708333333333331</v>
      </c>
      <c r="AZ12" s="303">
        <v>0.4375</v>
      </c>
      <c r="BA12" s="191"/>
    </row>
    <row r="13" spans="1:53" s="304" customFormat="1">
      <c r="A13" s="299"/>
      <c r="B13" s="329">
        <v>418635</v>
      </c>
      <c r="C13" s="332">
        <v>42304</v>
      </c>
      <c r="D13" s="328" t="s">
        <v>239</v>
      </c>
      <c r="E13" s="191" t="s">
        <v>221</v>
      </c>
      <c r="F13" s="191">
        <v>60227927</v>
      </c>
      <c r="G13" s="191"/>
      <c r="H13" s="191"/>
      <c r="I13" s="191"/>
      <c r="J13" s="301">
        <v>197</v>
      </c>
      <c r="K13" s="301"/>
      <c r="L13" s="301"/>
      <c r="M13" s="301"/>
      <c r="N13" s="301"/>
      <c r="O13" s="301">
        <v>200</v>
      </c>
      <c r="P13" s="302">
        <v>197</v>
      </c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>
        <v>1367</v>
      </c>
      <c r="AG13" s="301"/>
      <c r="AH13" s="301"/>
      <c r="AI13" s="301">
        <v>1100</v>
      </c>
      <c r="AJ13" s="301">
        <v>1321</v>
      </c>
      <c r="AK13" s="301">
        <v>0</v>
      </c>
      <c r="AL13" s="301"/>
      <c r="AM13" s="301"/>
      <c r="AN13" s="301">
        <v>0</v>
      </c>
      <c r="AO13" s="302">
        <v>0</v>
      </c>
      <c r="AP13" s="301">
        <v>0</v>
      </c>
      <c r="AQ13" s="301"/>
      <c r="AR13" s="301"/>
      <c r="AS13" s="301"/>
      <c r="AT13" s="302">
        <v>0</v>
      </c>
      <c r="AU13" s="301">
        <v>0</v>
      </c>
      <c r="AV13" s="191" t="s">
        <v>224</v>
      </c>
      <c r="AW13" s="191"/>
      <c r="AX13" s="191"/>
      <c r="AY13" s="303">
        <v>0.39583333333333331</v>
      </c>
      <c r="AZ13" s="303">
        <v>0.40625</v>
      </c>
      <c r="BA13" s="191"/>
    </row>
    <row r="14" spans="1:53" s="304" customFormat="1">
      <c r="A14" s="299"/>
      <c r="B14" s="329">
        <v>419134</v>
      </c>
      <c r="C14" s="332">
        <v>42304</v>
      </c>
      <c r="D14" s="328" t="s">
        <v>240</v>
      </c>
      <c r="E14" s="191" t="s">
        <v>221</v>
      </c>
      <c r="F14" s="191">
        <v>60227928</v>
      </c>
      <c r="G14" s="191"/>
      <c r="H14" s="191"/>
      <c r="I14" s="191"/>
      <c r="J14" s="301">
        <v>171</v>
      </c>
      <c r="K14" s="301"/>
      <c r="L14" s="301"/>
      <c r="M14" s="301"/>
      <c r="N14" s="301"/>
      <c r="O14" s="301">
        <v>171</v>
      </c>
      <c r="P14" s="302">
        <v>171</v>
      </c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1">
        <v>935</v>
      </c>
      <c r="AG14" s="301"/>
      <c r="AH14" s="301"/>
      <c r="AI14" s="301">
        <v>935</v>
      </c>
      <c r="AJ14" s="301">
        <v>952</v>
      </c>
      <c r="AK14" s="301">
        <v>0</v>
      </c>
      <c r="AL14" s="301"/>
      <c r="AM14" s="301"/>
      <c r="AN14" s="301">
        <v>0</v>
      </c>
      <c r="AO14" s="302">
        <v>0</v>
      </c>
      <c r="AP14" s="301">
        <v>0</v>
      </c>
      <c r="AQ14" s="301"/>
      <c r="AR14" s="301"/>
      <c r="AS14" s="301"/>
      <c r="AT14" s="302">
        <v>0</v>
      </c>
      <c r="AU14" s="301">
        <v>0</v>
      </c>
      <c r="AV14" s="191" t="s">
        <v>236</v>
      </c>
      <c r="AW14" s="191"/>
      <c r="AX14" s="191"/>
      <c r="AY14" s="303">
        <v>0.58680555555555558</v>
      </c>
      <c r="AZ14" s="303">
        <v>0.59722222222222221</v>
      </c>
      <c r="BA14" s="191"/>
    </row>
    <row r="15" spans="1:53" s="304" customFormat="1">
      <c r="A15" s="299"/>
      <c r="B15" s="329">
        <v>33948</v>
      </c>
      <c r="C15" s="332">
        <v>42305</v>
      </c>
      <c r="D15" s="328" t="s">
        <v>241</v>
      </c>
      <c r="E15" s="191" t="s">
        <v>221</v>
      </c>
      <c r="F15" s="191">
        <v>60227898</v>
      </c>
      <c r="G15" s="191"/>
      <c r="H15" s="191"/>
      <c r="I15" s="191"/>
      <c r="J15" s="301">
        <v>392</v>
      </c>
      <c r="K15" s="301"/>
      <c r="L15" s="301"/>
      <c r="M15" s="301"/>
      <c r="N15" s="301"/>
      <c r="O15" s="301">
        <v>392</v>
      </c>
      <c r="P15" s="302">
        <v>392</v>
      </c>
      <c r="Q15" s="301"/>
      <c r="R15" s="301"/>
      <c r="S15" s="301"/>
      <c r="T15" s="301"/>
      <c r="U15" s="301"/>
      <c r="V15" s="301"/>
      <c r="W15" s="301"/>
      <c r="X15" s="301"/>
      <c r="Y15" s="301"/>
      <c r="Z15" s="301"/>
      <c r="AA15" s="301"/>
      <c r="AB15" s="301"/>
      <c r="AC15" s="301"/>
      <c r="AD15" s="301"/>
      <c r="AE15" s="301"/>
      <c r="AF15" s="301">
        <v>1170</v>
      </c>
      <c r="AG15" s="301"/>
      <c r="AH15" s="301"/>
      <c r="AI15" s="301">
        <v>1200</v>
      </c>
      <c r="AJ15" s="301">
        <v>1107</v>
      </c>
      <c r="AK15" s="301">
        <v>0</v>
      </c>
      <c r="AL15" s="301"/>
      <c r="AM15" s="301"/>
      <c r="AN15" s="301">
        <v>0</v>
      </c>
      <c r="AO15" s="302">
        <v>0</v>
      </c>
      <c r="AP15" s="301">
        <v>0</v>
      </c>
      <c r="AQ15" s="301"/>
      <c r="AR15" s="301"/>
      <c r="AS15" s="301"/>
      <c r="AT15" s="302">
        <v>0</v>
      </c>
      <c r="AU15" s="301">
        <v>0</v>
      </c>
      <c r="AV15" s="191" t="s">
        <v>242</v>
      </c>
      <c r="AW15" s="191"/>
      <c r="AX15" s="191"/>
      <c r="AY15" s="303">
        <v>0.27430555555555552</v>
      </c>
      <c r="AZ15" s="303">
        <v>0.2951388888888889</v>
      </c>
      <c r="BA15" s="191"/>
    </row>
    <row r="16" spans="1:53" s="304" customFormat="1">
      <c r="A16" s="299"/>
      <c r="B16" s="329">
        <v>34931</v>
      </c>
      <c r="C16" s="300">
        <v>42305</v>
      </c>
      <c r="D16" s="191" t="s">
        <v>229</v>
      </c>
      <c r="E16" s="191" t="s">
        <v>221</v>
      </c>
      <c r="F16" s="191">
        <v>60227931</v>
      </c>
      <c r="G16" s="191"/>
      <c r="H16" s="191"/>
      <c r="I16" s="191"/>
      <c r="J16" s="301">
        <v>280</v>
      </c>
      <c r="K16" s="301"/>
      <c r="L16" s="301"/>
      <c r="M16" s="301"/>
      <c r="N16" s="301"/>
      <c r="O16" s="301">
        <v>280</v>
      </c>
      <c r="P16" s="302">
        <v>280</v>
      </c>
      <c r="Q16" s="301"/>
      <c r="R16" s="301"/>
      <c r="S16" s="301"/>
      <c r="T16" s="301"/>
      <c r="U16" s="301"/>
      <c r="V16" s="301"/>
      <c r="W16" s="301"/>
      <c r="X16" s="301"/>
      <c r="Y16" s="301"/>
      <c r="Z16" s="301"/>
      <c r="AA16" s="301"/>
      <c r="AB16" s="301"/>
      <c r="AC16" s="301"/>
      <c r="AD16" s="301"/>
      <c r="AE16" s="301"/>
      <c r="AF16" s="301">
        <v>1500</v>
      </c>
      <c r="AG16" s="301"/>
      <c r="AH16" s="301"/>
      <c r="AI16" s="301">
        <v>1500</v>
      </c>
      <c r="AJ16" s="301">
        <v>1486</v>
      </c>
      <c r="AK16" s="301">
        <v>0</v>
      </c>
      <c r="AL16" s="301"/>
      <c r="AM16" s="301"/>
      <c r="AN16" s="301">
        <v>0</v>
      </c>
      <c r="AO16" s="302">
        <v>0</v>
      </c>
      <c r="AP16" s="301">
        <v>0</v>
      </c>
      <c r="AQ16" s="301"/>
      <c r="AR16" s="301"/>
      <c r="AS16" s="301"/>
      <c r="AT16" s="302">
        <v>0</v>
      </c>
      <c r="AU16" s="301">
        <v>0</v>
      </c>
      <c r="AV16" s="191" t="s">
        <v>234</v>
      </c>
      <c r="AW16" s="191"/>
      <c r="AX16" s="191"/>
      <c r="AY16" s="303">
        <v>0.46180555555555558</v>
      </c>
      <c r="AZ16" s="303">
        <v>0.4826388888888889</v>
      </c>
      <c r="BA16" s="191"/>
    </row>
    <row r="17" spans="1:53" s="304" customFormat="1">
      <c r="A17" s="299"/>
      <c r="B17" s="329">
        <v>36134</v>
      </c>
      <c r="C17" s="300">
        <v>42305</v>
      </c>
      <c r="D17" s="191" t="s">
        <v>230</v>
      </c>
      <c r="E17" s="191" t="s">
        <v>221</v>
      </c>
      <c r="F17" s="191">
        <v>60227932</v>
      </c>
      <c r="G17" s="191"/>
      <c r="H17" s="191"/>
      <c r="I17" s="191"/>
      <c r="J17" s="301">
        <v>344</v>
      </c>
      <c r="K17" s="301"/>
      <c r="L17" s="301"/>
      <c r="M17" s="301"/>
      <c r="N17" s="301"/>
      <c r="O17" s="301">
        <v>344</v>
      </c>
      <c r="P17" s="302">
        <v>344</v>
      </c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1">
        <v>1789</v>
      </c>
      <c r="AG17" s="301"/>
      <c r="AH17" s="301"/>
      <c r="AI17" s="301">
        <v>2288</v>
      </c>
      <c r="AJ17" s="301">
        <v>1779</v>
      </c>
      <c r="AK17" s="301">
        <v>0</v>
      </c>
      <c r="AL17" s="301"/>
      <c r="AM17" s="301"/>
      <c r="AN17" s="301">
        <v>0</v>
      </c>
      <c r="AO17" s="302">
        <v>0</v>
      </c>
      <c r="AP17" s="301">
        <v>0</v>
      </c>
      <c r="AQ17" s="301"/>
      <c r="AR17" s="301"/>
      <c r="AS17" s="301"/>
      <c r="AT17" s="302">
        <v>0</v>
      </c>
      <c r="AU17" s="301">
        <v>0</v>
      </c>
      <c r="AV17" s="191" t="s">
        <v>223</v>
      </c>
      <c r="AW17" s="191"/>
      <c r="AX17" s="191"/>
      <c r="AY17" s="303">
        <v>0.4201388888888889</v>
      </c>
      <c r="AZ17" s="303">
        <v>0.44097222222222227</v>
      </c>
      <c r="BA17" s="191"/>
    </row>
    <row r="18" spans="1:53" s="304" customFormat="1">
      <c r="A18" s="299"/>
      <c r="B18" s="329">
        <v>37051</v>
      </c>
      <c r="C18" s="35">
        <v>42305</v>
      </c>
      <c r="D18" s="191" t="s">
        <v>243</v>
      </c>
      <c r="E18" s="191" t="s">
        <v>221</v>
      </c>
      <c r="F18" s="191">
        <v>60227899</v>
      </c>
      <c r="G18" s="191"/>
      <c r="H18" s="191"/>
      <c r="I18" s="191"/>
      <c r="J18" s="301">
        <v>158</v>
      </c>
      <c r="K18" s="301"/>
      <c r="L18" s="301"/>
      <c r="M18" s="301"/>
      <c r="N18" s="301"/>
      <c r="O18" s="301">
        <v>158</v>
      </c>
      <c r="P18" s="302">
        <v>158</v>
      </c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1">
        <v>900</v>
      </c>
      <c r="AG18" s="301"/>
      <c r="AH18" s="301"/>
      <c r="AI18" s="301">
        <v>900</v>
      </c>
      <c r="AJ18" s="301">
        <v>932</v>
      </c>
      <c r="AK18" s="301">
        <v>0</v>
      </c>
      <c r="AL18" s="301"/>
      <c r="AM18" s="301"/>
      <c r="AN18" s="301">
        <v>0</v>
      </c>
      <c r="AO18" s="302">
        <v>0</v>
      </c>
      <c r="AP18" s="301">
        <v>0</v>
      </c>
      <c r="AQ18" s="301"/>
      <c r="AR18" s="301"/>
      <c r="AS18" s="301"/>
      <c r="AT18" s="302">
        <v>0</v>
      </c>
      <c r="AU18" s="301">
        <v>0</v>
      </c>
      <c r="AV18" s="191"/>
      <c r="AW18" s="191"/>
      <c r="AX18" s="191"/>
      <c r="AY18" s="303">
        <v>0.3125</v>
      </c>
      <c r="AZ18" s="303">
        <v>0.31944444444444448</v>
      </c>
      <c r="BA18" s="191"/>
    </row>
    <row r="19" spans="1:53" s="304" customFormat="1">
      <c r="A19" s="299"/>
      <c r="B19" s="329">
        <v>37310</v>
      </c>
      <c r="C19" s="300">
        <v>42305</v>
      </c>
      <c r="D19" s="191" t="s">
        <v>225</v>
      </c>
      <c r="E19" s="191" t="s">
        <v>221</v>
      </c>
      <c r="F19" s="191"/>
      <c r="G19" s="191"/>
      <c r="H19" s="191"/>
      <c r="I19" s="191"/>
      <c r="J19" s="301">
        <v>203</v>
      </c>
      <c r="K19" s="301"/>
      <c r="L19" s="301"/>
      <c r="M19" s="301"/>
      <c r="N19" s="301"/>
      <c r="O19" s="301">
        <v>200</v>
      </c>
      <c r="P19" s="302">
        <v>203</v>
      </c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>
        <v>970</v>
      </c>
      <c r="AG19" s="301"/>
      <c r="AH19" s="301"/>
      <c r="AI19" s="301">
        <v>1100</v>
      </c>
      <c r="AJ19" s="301"/>
      <c r="AK19" s="301">
        <v>0</v>
      </c>
      <c r="AL19" s="301"/>
      <c r="AM19" s="301"/>
      <c r="AN19" s="301">
        <v>0</v>
      </c>
      <c r="AO19" s="302">
        <v>0</v>
      </c>
      <c r="AP19" s="301">
        <v>0</v>
      </c>
      <c r="AQ19" s="301"/>
      <c r="AR19" s="301"/>
      <c r="AS19" s="301"/>
      <c r="AT19" s="302">
        <v>0</v>
      </c>
      <c r="AU19" s="301">
        <v>0</v>
      </c>
      <c r="AV19" s="191" t="s">
        <v>224</v>
      </c>
      <c r="AW19" s="191"/>
      <c r="AX19" s="191"/>
      <c r="AY19" s="303">
        <v>0.40972222222222227</v>
      </c>
      <c r="AZ19" s="303">
        <v>0.4201388888888889</v>
      </c>
      <c r="BA19" s="191"/>
    </row>
    <row r="20" spans="1:53" s="304" customFormat="1">
      <c r="A20" s="299"/>
      <c r="B20" s="329">
        <v>37624</v>
      </c>
      <c r="C20" s="300">
        <v>42305</v>
      </c>
      <c r="D20" s="191" t="s">
        <v>244</v>
      </c>
      <c r="E20" s="191" t="s">
        <v>221</v>
      </c>
      <c r="F20" s="191"/>
      <c r="G20" s="191"/>
      <c r="H20" s="191"/>
      <c r="I20" s="191"/>
      <c r="J20" s="301">
        <v>75</v>
      </c>
      <c r="K20" s="301"/>
      <c r="L20" s="301"/>
      <c r="M20" s="301"/>
      <c r="N20" s="301"/>
      <c r="O20" s="301">
        <v>75</v>
      </c>
      <c r="P20" s="302">
        <v>75</v>
      </c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301"/>
      <c r="AE20" s="301"/>
      <c r="AF20" s="301">
        <v>672</v>
      </c>
      <c r="AG20" s="301"/>
      <c r="AH20" s="301"/>
      <c r="AI20" s="301">
        <v>672</v>
      </c>
      <c r="AJ20" s="301"/>
      <c r="AK20" s="301">
        <v>0</v>
      </c>
      <c r="AL20" s="301"/>
      <c r="AM20" s="301"/>
      <c r="AN20" s="301">
        <v>0</v>
      </c>
      <c r="AO20" s="302">
        <v>0</v>
      </c>
      <c r="AP20" s="301">
        <v>52</v>
      </c>
      <c r="AQ20" s="301"/>
      <c r="AR20" s="301"/>
      <c r="AS20" s="301"/>
      <c r="AT20" s="302">
        <v>52</v>
      </c>
      <c r="AU20" s="301">
        <v>52</v>
      </c>
      <c r="AV20" s="191" t="s">
        <v>224</v>
      </c>
      <c r="AW20" s="191"/>
      <c r="AX20" s="191"/>
      <c r="AY20" s="303">
        <v>0.4861111111111111</v>
      </c>
      <c r="AZ20" s="303">
        <v>0.49652777777777773</v>
      </c>
      <c r="BA20" s="191"/>
    </row>
    <row r="21" spans="1:53" s="304" customFormat="1">
      <c r="A21" s="299"/>
      <c r="B21" s="191">
        <v>418454</v>
      </c>
      <c r="C21" s="300">
        <v>42305</v>
      </c>
      <c r="D21" s="191" t="s">
        <v>245</v>
      </c>
      <c r="E21" s="191" t="s">
        <v>221</v>
      </c>
      <c r="F21" s="191"/>
      <c r="G21" s="191"/>
      <c r="H21" s="191"/>
      <c r="I21" s="191"/>
      <c r="J21" s="301">
        <v>129</v>
      </c>
      <c r="K21" s="301"/>
      <c r="L21" s="301"/>
      <c r="M21" s="301"/>
      <c r="N21" s="301"/>
      <c r="O21" s="301">
        <v>129</v>
      </c>
      <c r="P21" s="302">
        <v>129</v>
      </c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301"/>
      <c r="AB21" s="301"/>
      <c r="AC21" s="301"/>
      <c r="AD21" s="301"/>
      <c r="AE21" s="301"/>
      <c r="AF21" s="301">
        <v>89</v>
      </c>
      <c r="AG21" s="301"/>
      <c r="AH21" s="301"/>
      <c r="AI21" s="301">
        <v>85</v>
      </c>
      <c r="AJ21" s="301"/>
      <c r="AK21" s="301">
        <v>1210</v>
      </c>
      <c r="AL21" s="301"/>
      <c r="AM21" s="301"/>
      <c r="AN21" s="301">
        <v>1227</v>
      </c>
      <c r="AO21" s="302"/>
      <c r="AP21" s="301">
        <v>0</v>
      </c>
      <c r="AQ21" s="301"/>
      <c r="AR21" s="301"/>
      <c r="AS21" s="301"/>
      <c r="AT21" s="302">
        <v>0</v>
      </c>
      <c r="AU21" s="301">
        <v>0</v>
      </c>
      <c r="AV21" s="191" t="s">
        <v>224</v>
      </c>
      <c r="AW21" s="191"/>
      <c r="AX21" s="191"/>
      <c r="AY21" s="303">
        <v>0.375</v>
      </c>
      <c r="AZ21" s="303">
        <v>0.3888888888888889</v>
      </c>
      <c r="BA21" s="191"/>
    </row>
    <row r="22" spans="1:53" s="365" customFormat="1">
      <c r="A22" s="359"/>
      <c r="B22" s="360">
        <v>418665</v>
      </c>
      <c r="C22" s="361">
        <v>42305</v>
      </c>
      <c r="D22" s="360" t="s">
        <v>246</v>
      </c>
      <c r="E22" s="360" t="s">
        <v>221</v>
      </c>
      <c r="F22" s="360"/>
      <c r="G22" s="360"/>
      <c r="H22" s="360"/>
      <c r="I22" s="360"/>
      <c r="J22" s="362">
        <v>274</v>
      </c>
      <c r="K22" s="362"/>
      <c r="L22" s="362"/>
      <c r="M22" s="362"/>
      <c r="N22" s="362"/>
      <c r="O22" s="362">
        <v>274</v>
      </c>
      <c r="P22" s="363">
        <v>274</v>
      </c>
      <c r="Q22" s="362"/>
      <c r="R22" s="362"/>
      <c r="S22" s="362"/>
      <c r="T22" s="362"/>
      <c r="U22" s="362"/>
      <c r="V22" s="362"/>
      <c r="W22" s="362"/>
      <c r="X22" s="362"/>
      <c r="Y22" s="362"/>
      <c r="Z22" s="362"/>
      <c r="AA22" s="362"/>
      <c r="AB22" s="362"/>
      <c r="AC22" s="362"/>
      <c r="AD22" s="362"/>
      <c r="AE22" s="362"/>
      <c r="AF22" s="362">
        <v>1100</v>
      </c>
      <c r="AG22" s="362"/>
      <c r="AH22" s="362"/>
      <c r="AI22" s="362">
        <v>1100</v>
      </c>
      <c r="AJ22" s="362"/>
      <c r="AK22" s="362">
        <v>0</v>
      </c>
      <c r="AL22" s="362"/>
      <c r="AM22" s="362"/>
      <c r="AN22" s="362">
        <v>0</v>
      </c>
      <c r="AO22" s="363">
        <v>0</v>
      </c>
      <c r="AP22" s="362">
        <v>0</v>
      </c>
      <c r="AQ22" s="362"/>
      <c r="AR22" s="362"/>
      <c r="AS22" s="362"/>
      <c r="AT22" s="363">
        <v>0</v>
      </c>
      <c r="AU22" s="362">
        <v>0</v>
      </c>
      <c r="AV22" s="360" t="s">
        <v>224</v>
      </c>
      <c r="AW22" s="360"/>
      <c r="AX22" s="360"/>
      <c r="AY22" s="364">
        <v>0.65277777777777779</v>
      </c>
      <c r="AZ22" s="364">
        <v>0.67708333333333337</v>
      </c>
      <c r="BA22" s="360"/>
    </row>
    <row r="23" spans="1:53" s="304" customFormat="1">
      <c r="A23" s="299"/>
      <c r="B23" s="191">
        <v>418958</v>
      </c>
      <c r="C23" s="300">
        <v>42305</v>
      </c>
      <c r="D23" s="191" t="s">
        <v>247</v>
      </c>
      <c r="E23" s="191" t="s">
        <v>221</v>
      </c>
      <c r="F23" s="191">
        <v>60227941</v>
      </c>
      <c r="G23" s="191"/>
      <c r="H23" s="191"/>
      <c r="I23" s="191"/>
      <c r="J23" s="301">
        <v>174</v>
      </c>
      <c r="K23" s="301"/>
      <c r="L23" s="301"/>
      <c r="M23" s="301"/>
      <c r="N23" s="301"/>
      <c r="O23" s="301">
        <v>174</v>
      </c>
      <c r="P23" s="302">
        <v>174</v>
      </c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  <c r="AD23" s="301"/>
      <c r="AE23" s="301"/>
      <c r="AF23" s="301">
        <v>161</v>
      </c>
      <c r="AG23" s="301"/>
      <c r="AH23" s="301"/>
      <c r="AI23" s="301">
        <v>161</v>
      </c>
      <c r="AJ23" s="301">
        <v>148</v>
      </c>
      <c r="AK23" s="301">
        <v>0</v>
      </c>
      <c r="AL23" s="301"/>
      <c r="AM23" s="301"/>
      <c r="AN23" s="301">
        <v>0</v>
      </c>
      <c r="AO23" s="302">
        <v>0</v>
      </c>
      <c r="AP23" s="301">
        <v>0</v>
      </c>
      <c r="AQ23" s="301"/>
      <c r="AR23" s="301"/>
      <c r="AS23" s="301"/>
      <c r="AT23" s="302">
        <v>0</v>
      </c>
      <c r="AU23" s="301">
        <v>0</v>
      </c>
      <c r="AV23" s="191" t="s">
        <v>247</v>
      </c>
      <c r="AW23" s="191"/>
      <c r="AX23" s="191"/>
      <c r="AY23" s="303">
        <v>0.54513888888888895</v>
      </c>
      <c r="AZ23" s="303">
        <v>0.54861111111111105</v>
      </c>
      <c r="BA23" s="191"/>
    </row>
    <row r="24" spans="1:53" s="304" customFormat="1">
      <c r="A24" s="299"/>
      <c r="B24" s="191">
        <v>34932</v>
      </c>
      <c r="C24" s="300">
        <v>42306</v>
      </c>
      <c r="D24" s="191" t="s">
        <v>229</v>
      </c>
      <c r="E24" s="191" t="s">
        <v>221</v>
      </c>
      <c r="F24" s="191">
        <v>60227929</v>
      </c>
      <c r="G24" s="191"/>
      <c r="H24" s="191"/>
      <c r="I24" s="191"/>
      <c r="J24" s="301">
        <v>280</v>
      </c>
      <c r="K24" s="301"/>
      <c r="L24" s="301"/>
      <c r="M24" s="301"/>
      <c r="N24" s="301"/>
      <c r="O24" s="301">
        <v>280</v>
      </c>
      <c r="P24" s="302">
        <v>280</v>
      </c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  <c r="AD24" s="301"/>
      <c r="AE24" s="301"/>
      <c r="AF24" s="301">
        <v>1500</v>
      </c>
      <c r="AG24" s="301"/>
      <c r="AH24" s="301"/>
      <c r="AI24" s="301">
        <v>1500</v>
      </c>
      <c r="AJ24" s="301">
        <v>1482</v>
      </c>
      <c r="AK24" s="301">
        <v>0</v>
      </c>
      <c r="AL24" s="301"/>
      <c r="AM24" s="301"/>
      <c r="AN24" s="301">
        <v>0</v>
      </c>
      <c r="AO24" s="302">
        <v>0</v>
      </c>
      <c r="AP24" s="301">
        <v>0</v>
      </c>
      <c r="AQ24" s="301"/>
      <c r="AR24" s="301"/>
      <c r="AS24" s="301"/>
      <c r="AT24" s="302">
        <v>0</v>
      </c>
      <c r="AU24" s="301">
        <v>0</v>
      </c>
      <c r="AV24" s="191" t="s">
        <v>234</v>
      </c>
      <c r="AW24" s="191"/>
      <c r="AX24" s="191"/>
      <c r="AY24" s="303">
        <v>0.30555555555555552</v>
      </c>
      <c r="AZ24" s="303">
        <v>0.33333333333333331</v>
      </c>
      <c r="BA24" s="191"/>
    </row>
    <row r="25" spans="1:53" s="304" customFormat="1">
      <c r="A25" s="299"/>
      <c r="B25" s="191">
        <v>34933</v>
      </c>
      <c r="C25" s="300">
        <v>42306</v>
      </c>
      <c r="D25" s="334" t="s">
        <v>229</v>
      </c>
      <c r="E25" s="191" t="s">
        <v>221</v>
      </c>
      <c r="F25" s="191">
        <v>60227983</v>
      </c>
      <c r="G25" s="191"/>
      <c r="H25" s="191"/>
      <c r="I25" s="191"/>
      <c r="J25" s="301">
        <v>280</v>
      </c>
      <c r="K25" s="301"/>
      <c r="L25" s="301"/>
      <c r="M25" s="301"/>
      <c r="N25" s="301"/>
      <c r="O25" s="301">
        <v>280</v>
      </c>
      <c r="P25" s="302">
        <v>280</v>
      </c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>
        <v>1500</v>
      </c>
      <c r="AG25" s="301"/>
      <c r="AH25" s="301"/>
      <c r="AI25" s="301">
        <v>1500</v>
      </c>
      <c r="AJ25" s="301">
        <v>1470</v>
      </c>
      <c r="AK25" s="301">
        <v>0</v>
      </c>
      <c r="AL25" s="301"/>
      <c r="AM25" s="301"/>
      <c r="AN25" s="301">
        <v>0</v>
      </c>
      <c r="AO25" s="302">
        <v>0</v>
      </c>
      <c r="AP25" s="301">
        <v>0</v>
      </c>
      <c r="AQ25" s="301"/>
      <c r="AR25" s="301"/>
      <c r="AS25" s="301"/>
      <c r="AT25" s="302">
        <v>0</v>
      </c>
      <c r="AU25" s="301">
        <v>0</v>
      </c>
      <c r="AV25" s="191" t="s">
        <v>234</v>
      </c>
      <c r="AW25" s="191"/>
      <c r="AX25" s="191"/>
      <c r="AY25" s="303">
        <v>0.4513888888888889</v>
      </c>
      <c r="AZ25" s="303">
        <v>0.46527777777777773</v>
      </c>
      <c r="BA25" s="191"/>
    </row>
    <row r="26" spans="1:53" s="304" customFormat="1">
      <c r="A26" s="299"/>
      <c r="B26" s="191">
        <v>36135</v>
      </c>
      <c r="C26" s="300">
        <v>42306</v>
      </c>
      <c r="D26" s="191" t="s">
        <v>230</v>
      </c>
      <c r="E26" s="191" t="s">
        <v>221</v>
      </c>
      <c r="F26" s="191">
        <v>60227933</v>
      </c>
      <c r="G26" s="191"/>
      <c r="H26" s="191"/>
      <c r="I26" s="191"/>
      <c r="J26" s="301">
        <v>344</v>
      </c>
      <c r="K26" s="301"/>
      <c r="L26" s="301"/>
      <c r="M26" s="301"/>
      <c r="N26" s="301"/>
      <c r="O26" s="301">
        <v>344</v>
      </c>
      <c r="P26" s="302">
        <v>344</v>
      </c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>
        <v>1497</v>
      </c>
      <c r="AG26" s="301"/>
      <c r="AH26" s="301"/>
      <c r="AI26" s="301">
        <v>2288</v>
      </c>
      <c r="AJ26" s="301">
        <v>1504</v>
      </c>
      <c r="AK26" s="301">
        <v>0</v>
      </c>
      <c r="AL26" s="301"/>
      <c r="AM26" s="301"/>
      <c r="AN26" s="301">
        <v>0</v>
      </c>
      <c r="AO26" s="302">
        <v>0</v>
      </c>
      <c r="AP26" s="301">
        <v>0</v>
      </c>
      <c r="AQ26" s="301"/>
      <c r="AR26" s="301"/>
      <c r="AS26" s="301"/>
      <c r="AT26" s="302">
        <v>0</v>
      </c>
      <c r="AU26" s="301">
        <v>0</v>
      </c>
      <c r="AV26" s="191" t="s">
        <v>223</v>
      </c>
      <c r="AW26" s="191"/>
      <c r="AX26" s="191"/>
      <c r="AY26" s="303">
        <v>0.27430555555555552</v>
      </c>
      <c r="AZ26" s="303">
        <v>0.2951388888888889</v>
      </c>
      <c r="BA26" s="191"/>
    </row>
    <row r="27" spans="1:53" s="304" customFormat="1">
      <c r="A27" s="299"/>
      <c r="B27" s="191">
        <v>36355</v>
      </c>
      <c r="C27" s="300">
        <v>42306</v>
      </c>
      <c r="D27" s="191" t="s">
        <v>249</v>
      </c>
      <c r="E27" s="191" t="s">
        <v>221</v>
      </c>
      <c r="F27" s="191"/>
      <c r="G27" s="191"/>
      <c r="H27" s="191"/>
      <c r="I27" s="191"/>
      <c r="J27" s="301">
        <v>406</v>
      </c>
      <c r="K27" s="301"/>
      <c r="L27" s="301"/>
      <c r="M27" s="301"/>
      <c r="N27" s="301"/>
      <c r="O27" s="301">
        <v>406</v>
      </c>
      <c r="P27" s="302">
        <v>406</v>
      </c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>
        <v>2100</v>
      </c>
      <c r="AG27" s="301"/>
      <c r="AH27" s="301"/>
      <c r="AI27" s="301">
        <v>2100</v>
      </c>
      <c r="AJ27" s="301"/>
      <c r="AK27" s="301">
        <v>0</v>
      </c>
      <c r="AL27" s="301"/>
      <c r="AM27" s="301"/>
      <c r="AN27" s="301">
        <v>0</v>
      </c>
      <c r="AO27" s="302">
        <v>0</v>
      </c>
      <c r="AP27" s="301">
        <v>0</v>
      </c>
      <c r="AQ27" s="301"/>
      <c r="AR27" s="301"/>
      <c r="AS27" s="301"/>
      <c r="AT27" s="302">
        <v>0</v>
      </c>
      <c r="AU27" s="301">
        <v>0</v>
      </c>
      <c r="AV27" s="191" t="s">
        <v>236</v>
      </c>
      <c r="AW27" s="191"/>
      <c r="AX27" s="191"/>
      <c r="AY27" s="303">
        <v>0.3888888888888889</v>
      </c>
      <c r="AZ27" s="303">
        <v>0.40972222222222227</v>
      </c>
      <c r="BA27" s="191"/>
    </row>
    <row r="28" spans="1:53" s="304" customFormat="1">
      <c r="A28" s="299"/>
      <c r="B28" s="191">
        <v>38396</v>
      </c>
      <c r="C28" s="300">
        <v>42306</v>
      </c>
      <c r="D28" s="191" t="s">
        <v>225</v>
      </c>
      <c r="E28" s="191" t="s">
        <v>221</v>
      </c>
      <c r="F28" s="191">
        <v>60227940</v>
      </c>
      <c r="G28" s="191"/>
      <c r="H28" s="191"/>
      <c r="I28" s="191"/>
      <c r="J28" s="301">
        <v>292</v>
      </c>
      <c r="K28" s="301"/>
      <c r="L28" s="301"/>
      <c r="M28" s="301"/>
      <c r="N28" s="301"/>
      <c r="O28" s="301">
        <v>292</v>
      </c>
      <c r="P28" s="302">
        <v>292</v>
      </c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>
        <v>472</v>
      </c>
      <c r="AG28" s="301"/>
      <c r="AH28" s="301"/>
      <c r="AI28" s="301">
        <v>472</v>
      </c>
      <c r="AJ28" s="301">
        <v>512</v>
      </c>
      <c r="AK28" s="301">
        <v>0</v>
      </c>
      <c r="AL28" s="301"/>
      <c r="AM28" s="301"/>
      <c r="AN28" s="301">
        <v>0</v>
      </c>
      <c r="AO28" s="302">
        <v>0</v>
      </c>
      <c r="AP28" s="301">
        <v>0</v>
      </c>
      <c r="AQ28" s="301"/>
      <c r="AR28" s="301"/>
      <c r="AS28" s="301"/>
      <c r="AT28" s="302">
        <v>0</v>
      </c>
      <c r="AU28" s="301">
        <v>0</v>
      </c>
      <c r="AV28" s="311" t="s">
        <v>224</v>
      </c>
      <c r="AW28" s="191"/>
      <c r="AX28" s="191"/>
      <c r="AY28" s="303">
        <v>0.47222222222222227</v>
      </c>
      <c r="AZ28" s="303">
        <v>0.4826388888888889</v>
      </c>
      <c r="BA28" s="191"/>
    </row>
    <row r="29" spans="1:53" s="304" customFormat="1" ht="14.25" customHeight="1">
      <c r="A29" s="299"/>
      <c r="B29" s="191">
        <v>419135</v>
      </c>
      <c r="C29" s="300">
        <v>42306</v>
      </c>
      <c r="D29" s="191" t="s">
        <v>250</v>
      </c>
      <c r="E29" s="191" t="s">
        <v>221</v>
      </c>
      <c r="F29" s="191"/>
      <c r="G29" s="191"/>
      <c r="H29" s="191"/>
      <c r="I29" s="191"/>
      <c r="J29" s="301">
        <v>108</v>
      </c>
      <c r="K29" s="301"/>
      <c r="L29" s="301"/>
      <c r="M29" s="301"/>
      <c r="N29" s="301"/>
      <c r="O29" s="301">
        <v>108</v>
      </c>
      <c r="P29" s="302">
        <v>108</v>
      </c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301"/>
      <c r="AE29" s="301"/>
      <c r="AF29" s="301">
        <v>750</v>
      </c>
      <c r="AG29" s="301"/>
      <c r="AH29" s="301"/>
      <c r="AI29" s="301">
        <v>750</v>
      </c>
      <c r="AJ29" s="301"/>
      <c r="AK29" s="301">
        <v>0</v>
      </c>
      <c r="AL29" s="301"/>
      <c r="AM29" s="301"/>
      <c r="AN29" s="301">
        <v>0</v>
      </c>
      <c r="AO29" s="302">
        <v>0</v>
      </c>
      <c r="AP29" s="301">
        <v>0</v>
      </c>
      <c r="AQ29" s="301"/>
      <c r="AR29" s="301"/>
      <c r="AS29" s="301"/>
      <c r="AT29" s="302">
        <v>0</v>
      </c>
      <c r="AU29" s="301">
        <v>0</v>
      </c>
      <c r="AV29" s="191" t="s">
        <v>242</v>
      </c>
      <c r="AW29" s="191"/>
      <c r="AX29" s="191"/>
      <c r="AY29" s="303">
        <v>0.4861111111111111</v>
      </c>
      <c r="AZ29" s="303">
        <v>0.49305555555555558</v>
      </c>
      <c r="BA29" s="191"/>
    </row>
    <row r="30" spans="1:53" s="304" customFormat="1" ht="14.25" customHeight="1">
      <c r="A30" s="299"/>
      <c r="B30" s="191">
        <v>708870</v>
      </c>
      <c r="C30" s="300">
        <v>42306</v>
      </c>
      <c r="D30" s="191" t="s">
        <v>250</v>
      </c>
      <c r="E30" s="191" t="s">
        <v>221</v>
      </c>
      <c r="F30" s="191"/>
      <c r="G30" s="191"/>
      <c r="H30" s="191"/>
      <c r="I30" s="191"/>
      <c r="J30" s="301">
        <v>168</v>
      </c>
      <c r="K30" s="301"/>
      <c r="L30" s="301"/>
      <c r="M30" s="301"/>
      <c r="N30" s="301"/>
      <c r="O30" s="301">
        <v>362</v>
      </c>
      <c r="P30" s="302">
        <v>168</v>
      </c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301"/>
      <c r="AE30" s="301"/>
      <c r="AF30" s="301">
        <v>250</v>
      </c>
      <c r="AG30" s="301"/>
      <c r="AH30" s="301"/>
      <c r="AI30" s="301">
        <v>1250</v>
      </c>
      <c r="AJ30" s="301"/>
      <c r="AK30" s="301">
        <v>0</v>
      </c>
      <c r="AL30" s="301"/>
      <c r="AM30" s="301"/>
      <c r="AN30" s="301">
        <v>0</v>
      </c>
      <c r="AO30" s="302">
        <v>0</v>
      </c>
      <c r="AP30" s="301">
        <v>0</v>
      </c>
      <c r="AQ30" s="301"/>
      <c r="AR30" s="301"/>
      <c r="AS30" s="301"/>
      <c r="AT30" s="302">
        <v>0</v>
      </c>
      <c r="AU30" s="301">
        <v>0</v>
      </c>
      <c r="AV30" s="191" t="s">
        <v>242</v>
      </c>
      <c r="AW30" s="191"/>
      <c r="AX30" s="191"/>
      <c r="AY30" s="303">
        <v>0.375</v>
      </c>
      <c r="AZ30" s="303">
        <v>0.38541666666666669</v>
      </c>
      <c r="BA30" s="191"/>
    </row>
    <row r="31" spans="1:53" s="304" customFormat="1">
      <c r="A31" s="299"/>
      <c r="B31" s="191">
        <v>34934</v>
      </c>
      <c r="C31" s="300">
        <v>42307</v>
      </c>
      <c r="D31" s="191" t="s">
        <v>229</v>
      </c>
      <c r="E31" s="191" t="s">
        <v>221</v>
      </c>
      <c r="F31" s="191">
        <v>60227939</v>
      </c>
      <c r="G31" s="191"/>
      <c r="H31" s="191"/>
      <c r="I31" s="191"/>
      <c r="J31" s="301">
        <v>245</v>
      </c>
      <c r="K31" s="301"/>
      <c r="L31" s="301"/>
      <c r="M31" s="301"/>
      <c r="N31" s="301"/>
      <c r="O31" s="301">
        <v>245</v>
      </c>
      <c r="P31" s="302">
        <v>245</v>
      </c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301"/>
      <c r="AE31" s="301"/>
      <c r="AF31" s="301">
        <v>750</v>
      </c>
      <c r="AG31" s="301"/>
      <c r="AH31" s="301"/>
      <c r="AI31" s="301">
        <v>750</v>
      </c>
      <c r="AJ31" s="301">
        <v>727</v>
      </c>
      <c r="AK31" s="301">
        <v>0</v>
      </c>
      <c r="AL31" s="301"/>
      <c r="AM31" s="301"/>
      <c r="AN31" s="301">
        <v>0</v>
      </c>
      <c r="AO31" s="302">
        <v>0</v>
      </c>
      <c r="AP31" s="301">
        <v>0</v>
      </c>
      <c r="AQ31" s="301"/>
      <c r="AR31" s="301"/>
      <c r="AS31" s="301"/>
      <c r="AT31" s="302">
        <v>0</v>
      </c>
      <c r="AU31" s="301">
        <v>0</v>
      </c>
      <c r="AV31" s="191" t="s">
        <v>234</v>
      </c>
      <c r="AW31" s="191"/>
      <c r="AX31" s="191"/>
      <c r="AY31" s="303">
        <v>0.29166666666666669</v>
      </c>
      <c r="AZ31" s="303">
        <v>0.30555555555555552</v>
      </c>
      <c r="BA31" s="191"/>
    </row>
    <row r="32" spans="1:53" s="304" customFormat="1">
      <c r="A32" s="299"/>
      <c r="B32" s="191">
        <v>38393</v>
      </c>
      <c r="C32" s="300">
        <v>42307</v>
      </c>
      <c r="D32" s="191" t="s">
        <v>251</v>
      </c>
      <c r="E32" s="191" t="s">
        <v>221</v>
      </c>
      <c r="F32" s="191"/>
      <c r="G32" s="191"/>
      <c r="H32" s="191"/>
      <c r="I32" s="191"/>
      <c r="J32" s="301">
        <v>308</v>
      </c>
      <c r="K32" s="301"/>
      <c r="L32" s="301"/>
      <c r="M32" s="301"/>
      <c r="N32" s="301"/>
      <c r="O32" s="301">
        <v>308</v>
      </c>
      <c r="P32" s="302">
        <v>308</v>
      </c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301"/>
      <c r="AE32" s="301"/>
      <c r="AF32" s="301">
        <v>1000</v>
      </c>
      <c r="AG32" s="301"/>
      <c r="AH32" s="301"/>
      <c r="AI32" s="301">
        <v>1000</v>
      </c>
      <c r="AJ32" s="301"/>
      <c r="AK32" s="301">
        <v>0</v>
      </c>
      <c r="AL32" s="301"/>
      <c r="AM32" s="301"/>
      <c r="AN32" s="301">
        <v>0</v>
      </c>
      <c r="AO32" s="302">
        <v>0</v>
      </c>
      <c r="AP32" s="301">
        <v>0</v>
      </c>
      <c r="AQ32" s="301"/>
      <c r="AR32" s="301"/>
      <c r="AS32" s="301"/>
      <c r="AT32" s="302">
        <v>0</v>
      </c>
      <c r="AU32" s="301">
        <v>0</v>
      </c>
      <c r="AV32" s="191" t="s">
        <v>224</v>
      </c>
      <c r="AW32" s="191"/>
      <c r="AX32" s="191"/>
      <c r="AY32" s="303">
        <v>0.4375</v>
      </c>
      <c r="AZ32" s="303"/>
      <c r="BA32" s="191"/>
    </row>
    <row r="33" spans="1:53" s="304" customFormat="1">
      <c r="A33" s="299"/>
      <c r="B33" s="191">
        <v>419051</v>
      </c>
      <c r="C33" s="300">
        <v>42307</v>
      </c>
      <c r="D33" s="191" t="s">
        <v>225</v>
      </c>
      <c r="E33" s="191" t="s">
        <v>221</v>
      </c>
      <c r="F33" s="191"/>
      <c r="G33" s="191"/>
      <c r="H33" s="191"/>
      <c r="I33" s="191"/>
      <c r="J33" s="301">
        <v>205</v>
      </c>
      <c r="K33" s="301"/>
      <c r="L33" s="301"/>
      <c r="M33" s="301"/>
      <c r="N33" s="301"/>
      <c r="O33" s="301">
        <v>205</v>
      </c>
      <c r="P33" s="301">
        <v>205</v>
      </c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301"/>
      <c r="AE33" s="301"/>
      <c r="AF33" s="301">
        <v>1000</v>
      </c>
      <c r="AG33" s="301"/>
      <c r="AH33" s="301"/>
      <c r="AI33" s="301">
        <v>1000</v>
      </c>
      <c r="AJ33" s="301"/>
      <c r="AK33" s="301">
        <v>0</v>
      </c>
      <c r="AL33" s="301"/>
      <c r="AM33" s="301"/>
      <c r="AN33" s="301">
        <v>0</v>
      </c>
      <c r="AO33" s="302">
        <v>0</v>
      </c>
      <c r="AP33" s="301">
        <v>0</v>
      </c>
      <c r="AQ33" s="301"/>
      <c r="AR33" s="301"/>
      <c r="AS33" s="301"/>
      <c r="AT33" s="302">
        <v>0</v>
      </c>
      <c r="AU33" s="301">
        <v>0</v>
      </c>
      <c r="AV33" s="191" t="s">
        <v>224</v>
      </c>
      <c r="AW33" s="191"/>
      <c r="AX33" s="191"/>
      <c r="AY33" s="303">
        <v>0.46180555555555558</v>
      </c>
      <c r="AZ33" s="303"/>
      <c r="BA33" s="191"/>
    </row>
    <row r="34" spans="1:53" s="365" customFormat="1">
      <c r="A34" s="359"/>
      <c r="B34" s="360">
        <v>419136</v>
      </c>
      <c r="C34" s="361">
        <v>42307</v>
      </c>
      <c r="D34" s="360" t="s">
        <v>252</v>
      </c>
      <c r="E34" s="360" t="s">
        <v>221</v>
      </c>
      <c r="F34" s="360" t="s">
        <v>254</v>
      </c>
      <c r="G34" s="360"/>
      <c r="H34" s="360"/>
      <c r="I34" s="360"/>
      <c r="J34" s="362">
        <v>221</v>
      </c>
      <c r="K34" s="362"/>
      <c r="L34" s="362"/>
      <c r="M34" s="362"/>
      <c r="N34" s="362"/>
      <c r="O34" s="362">
        <v>221</v>
      </c>
      <c r="P34" s="362">
        <v>221</v>
      </c>
      <c r="Q34" s="362"/>
      <c r="R34" s="362"/>
      <c r="S34" s="362"/>
      <c r="T34" s="362"/>
      <c r="U34" s="362"/>
      <c r="V34" s="362"/>
      <c r="W34" s="362"/>
      <c r="X34" s="362"/>
      <c r="Y34" s="362"/>
      <c r="Z34" s="362"/>
      <c r="AA34" s="362"/>
      <c r="AB34" s="362"/>
      <c r="AC34" s="362"/>
      <c r="AD34" s="362"/>
      <c r="AE34" s="362"/>
      <c r="AF34" s="362">
        <v>1205</v>
      </c>
      <c r="AG34" s="362"/>
      <c r="AH34" s="362"/>
      <c r="AI34" s="362">
        <v>1205</v>
      </c>
      <c r="AJ34" s="362">
        <v>1050</v>
      </c>
      <c r="AK34" s="362">
        <v>0</v>
      </c>
      <c r="AL34" s="362"/>
      <c r="AM34" s="362"/>
      <c r="AN34" s="362">
        <v>0</v>
      </c>
      <c r="AO34" s="363">
        <v>0</v>
      </c>
      <c r="AP34" s="362">
        <v>0</v>
      </c>
      <c r="AQ34" s="362"/>
      <c r="AR34" s="362"/>
      <c r="AS34" s="362"/>
      <c r="AT34" s="363">
        <v>0</v>
      </c>
      <c r="AU34" s="362">
        <v>0</v>
      </c>
      <c r="AV34" s="360" t="s">
        <v>224</v>
      </c>
      <c r="AW34" s="360"/>
      <c r="AX34" s="360"/>
      <c r="AY34" s="364"/>
      <c r="AZ34" s="364"/>
      <c r="BA34" s="360"/>
    </row>
    <row r="35" spans="1:53" s="304" customFormat="1">
      <c r="A35" s="299"/>
      <c r="B35" s="191"/>
      <c r="C35" s="300"/>
      <c r="D35" s="191"/>
      <c r="E35" s="191"/>
      <c r="F35" s="191"/>
      <c r="G35" s="191"/>
      <c r="H35" s="191"/>
      <c r="I35" s="191"/>
      <c r="J35" s="301"/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301"/>
      <c r="AE35" s="301"/>
      <c r="AF35" s="301"/>
      <c r="AG35" s="301"/>
      <c r="AH35" s="301"/>
      <c r="AI35" s="301"/>
      <c r="AJ35" s="301"/>
      <c r="AK35" s="301"/>
      <c r="AL35" s="301"/>
      <c r="AM35" s="301"/>
      <c r="AN35" s="301"/>
      <c r="AO35" s="302"/>
      <c r="AP35" s="301"/>
      <c r="AQ35" s="301"/>
      <c r="AR35" s="301"/>
      <c r="AS35" s="301"/>
      <c r="AT35" s="302"/>
      <c r="AU35" s="301"/>
      <c r="AV35" s="191"/>
      <c r="AW35" s="191"/>
      <c r="AX35" s="191"/>
      <c r="AY35" s="303"/>
      <c r="AZ35" s="303"/>
      <c r="BA35" s="191"/>
    </row>
    <row r="36" spans="1:53" s="304" customFormat="1">
      <c r="A36" s="299"/>
      <c r="B36" s="191"/>
      <c r="C36" s="300"/>
      <c r="D36" s="191"/>
      <c r="E36" s="191"/>
      <c r="F36" s="191"/>
      <c r="G36" s="191"/>
      <c r="H36" s="191"/>
      <c r="I36" s="191"/>
      <c r="J36" s="301"/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301"/>
      <c r="AE36" s="301"/>
      <c r="AF36" s="301"/>
      <c r="AG36" s="301"/>
      <c r="AH36" s="301"/>
      <c r="AI36" s="301"/>
      <c r="AJ36" s="301"/>
      <c r="AK36" s="301"/>
      <c r="AL36" s="301"/>
      <c r="AM36" s="301"/>
      <c r="AN36" s="301"/>
      <c r="AO36" s="302"/>
      <c r="AP36" s="301"/>
      <c r="AQ36" s="301"/>
      <c r="AR36" s="301"/>
      <c r="AS36" s="301"/>
      <c r="AT36" s="302"/>
      <c r="AU36" s="301"/>
      <c r="AV36" s="191"/>
      <c r="AW36" s="191"/>
      <c r="AX36" s="191"/>
      <c r="AY36" s="303"/>
      <c r="AZ36" s="303"/>
      <c r="BA36" s="191"/>
    </row>
    <row r="37" spans="1:53" s="304" customFormat="1">
      <c r="A37" s="299"/>
      <c r="B37" s="191"/>
      <c r="C37" s="300"/>
      <c r="D37" s="191"/>
      <c r="E37" s="191"/>
      <c r="F37" s="191"/>
      <c r="G37" s="191"/>
      <c r="H37" s="191"/>
      <c r="I37" s="191"/>
      <c r="J37" s="301"/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  <c r="AI37" s="301"/>
      <c r="AJ37" s="301"/>
      <c r="AK37" s="301"/>
      <c r="AL37" s="301"/>
      <c r="AM37" s="301"/>
      <c r="AN37" s="301"/>
      <c r="AO37" s="302"/>
      <c r="AP37" s="301"/>
      <c r="AQ37" s="301"/>
      <c r="AR37" s="301"/>
      <c r="AS37" s="301"/>
      <c r="AT37" s="302"/>
      <c r="AU37" s="301"/>
      <c r="AV37" s="191"/>
      <c r="AW37" s="191"/>
      <c r="AX37" s="191"/>
      <c r="AY37" s="303"/>
      <c r="AZ37" s="303"/>
      <c r="BA37" s="191"/>
    </row>
    <row r="38" spans="1:53" s="304" customFormat="1">
      <c r="A38" s="299"/>
      <c r="B38" s="191"/>
      <c r="C38" s="300"/>
      <c r="D38" s="191"/>
      <c r="E38" s="191"/>
      <c r="F38" s="191"/>
      <c r="G38" s="191"/>
      <c r="H38" s="191"/>
      <c r="I38" s="191"/>
      <c r="J38" s="301"/>
      <c r="K38" s="301"/>
      <c r="L38" s="301"/>
      <c r="M38" s="301"/>
      <c r="N38" s="301"/>
      <c r="O38" s="301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301"/>
      <c r="AA38" s="301"/>
      <c r="AB38" s="301"/>
      <c r="AC38" s="301"/>
      <c r="AD38" s="301"/>
      <c r="AE38" s="301"/>
      <c r="AF38" s="301"/>
      <c r="AG38" s="301"/>
      <c r="AH38" s="301"/>
      <c r="AI38" s="301"/>
      <c r="AJ38" s="301"/>
      <c r="AK38" s="301"/>
      <c r="AL38" s="301"/>
      <c r="AM38" s="301"/>
      <c r="AN38" s="301"/>
      <c r="AO38" s="302"/>
      <c r="AP38" s="301"/>
      <c r="AQ38" s="301"/>
      <c r="AR38" s="301"/>
      <c r="AS38" s="301"/>
      <c r="AT38" s="302"/>
      <c r="AU38" s="301"/>
      <c r="AV38" s="191"/>
      <c r="AW38" s="191"/>
      <c r="AX38" s="191"/>
      <c r="AY38" s="303"/>
      <c r="AZ38" s="303"/>
      <c r="BA38" s="191"/>
    </row>
    <row r="39" spans="1:53">
      <c r="B39" s="28"/>
      <c r="C39" s="35"/>
      <c r="D39" s="146"/>
      <c r="E39" s="146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146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146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148"/>
      <c r="AZ39" s="148" t="s">
        <v>98</v>
      </c>
      <c r="BA39" s="146"/>
    </row>
    <row r="40" spans="1:53">
      <c r="B40" s="36"/>
      <c r="C40" s="37"/>
      <c r="D40" s="36"/>
      <c r="E40" s="36"/>
      <c r="F40" s="36"/>
      <c r="G40" s="36"/>
      <c r="H40" s="36"/>
      <c r="I40" s="36"/>
      <c r="J40" s="171">
        <f t="shared" ref="J40:AU40" si="0">SUM(J4:J39)</f>
        <v>7409</v>
      </c>
      <c r="K40" s="171">
        <f t="shared" si="0"/>
        <v>0</v>
      </c>
      <c r="L40" s="171">
        <f t="shared" si="0"/>
        <v>0</v>
      </c>
      <c r="M40" s="171">
        <f t="shared" si="0"/>
        <v>0</v>
      </c>
      <c r="N40" s="171">
        <f t="shared" si="0"/>
        <v>0</v>
      </c>
      <c r="O40" s="171">
        <f t="shared" si="0"/>
        <v>7603</v>
      </c>
      <c r="P40" s="171">
        <f t="shared" si="0"/>
        <v>7409</v>
      </c>
      <c r="Q40" s="171">
        <f t="shared" si="0"/>
        <v>0</v>
      </c>
      <c r="R40" s="171">
        <f t="shared" si="0"/>
        <v>0</v>
      </c>
      <c r="S40" s="171">
        <f t="shared" si="0"/>
        <v>0</v>
      </c>
      <c r="T40" s="171">
        <f t="shared" si="0"/>
        <v>0</v>
      </c>
      <c r="U40" s="171">
        <f t="shared" si="0"/>
        <v>0</v>
      </c>
      <c r="V40" s="171">
        <f t="shared" si="0"/>
        <v>0</v>
      </c>
      <c r="W40" s="171">
        <f t="shared" si="0"/>
        <v>0</v>
      </c>
      <c r="X40" s="171">
        <f t="shared" si="0"/>
        <v>0</v>
      </c>
      <c r="Y40" s="171">
        <f t="shared" si="0"/>
        <v>0</v>
      </c>
      <c r="Z40" s="171">
        <f t="shared" si="0"/>
        <v>0</v>
      </c>
      <c r="AA40" s="171">
        <f t="shared" si="0"/>
        <v>0</v>
      </c>
      <c r="AB40" s="171">
        <f t="shared" si="0"/>
        <v>0</v>
      </c>
      <c r="AC40" s="171">
        <f t="shared" si="0"/>
        <v>0</v>
      </c>
      <c r="AD40" s="171">
        <f t="shared" si="0"/>
        <v>0</v>
      </c>
      <c r="AE40" s="171">
        <f t="shared" si="0"/>
        <v>0</v>
      </c>
      <c r="AF40" s="171">
        <f t="shared" si="0"/>
        <v>34912</v>
      </c>
      <c r="AG40" s="171">
        <f t="shared" si="0"/>
        <v>0</v>
      </c>
      <c r="AH40" s="171">
        <f t="shared" si="0"/>
        <v>0</v>
      </c>
      <c r="AI40" s="171">
        <f t="shared" si="0"/>
        <v>38817</v>
      </c>
      <c r="AJ40" s="171">
        <f t="shared" si="0"/>
        <v>26263</v>
      </c>
      <c r="AK40" s="171">
        <f t="shared" si="0"/>
        <v>1210</v>
      </c>
      <c r="AL40" s="171">
        <f t="shared" si="0"/>
        <v>0</v>
      </c>
      <c r="AM40" s="171">
        <f t="shared" si="0"/>
        <v>0</v>
      </c>
      <c r="AN40" s="171">
        <f t="shared" si="0"/>
        <v>1227</v>
      </c>
      <c r="AO40" s="171">
        <f t="shared" si="0"/>
        <v>0</v>
      </c>
      <c r="AP40" s="171">
        <f t="shared" si="0"/>
        <v>97</v>
      </c>
      <c r="AQ40" s="171">
        <f t="shared" si="0"/>
        <v>0</v>
      </c>
      <c r="AR40" s="171">
        <f t="shared" si="0"/>
        <v>0</v>
      </c>
      <c r="AS40" s="171">
        <f t="shared" si="0"/>
        <v>0</v>
      </c>
      <c r="AT40" s="171">
        <f t="shared" si="0"/>
        <v>97</v>
      </c>
      <c r="AU40" s="171">
        <f t="shared" si="0"/>
        <v>97</v>
      </c>
      <c r="AV40" s="171"/>
      <c r="AW40" s="171"/>
      <c r="AX40" s="171"/>
      <c r="AY40" s="172"/>
      <c r="AZ40" s="172"/>
      <c r="BA40" s="171"/>
    </row>
  </sheetData>
  <mergeCells count="2">
    <mergeCell ref="Q2:W2"/>
    <mergeCell ref="X2:AD2"/>
  </mergeCells>
  <pageMargins left="0.70866141732283472" right="0.70866141732283472" top="0.74803149606299213" bottom="0.74803149606299213" header="0.31496062992125984" footer="0.31496062992125984"/>
  <pageSetup paperSize="9" scale="2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4:L84"/>
  <sheetViews>
    <sheetView tabSelected="1" zoomScaleNormal="100" workbookViewId="0">
      <selection activeCell="I78" sqref="I78"/>
    </sheetView>
  </sheetViews>
  <sheetFormatPr defaultColWidth="8.85546875" defaultRowHeight="15.75"/>
  <cols>
    <col min="1" max="1" width="8.85546875" style="228"/>
    <col min="2" max="2" width="28.140625" style="228" customWidth="1"/>
    <col min="3" max="6" width="21.140625" style="228" customWidth="1"/>
    <col min="7" max="7" width="14.7109375" style="228" customWidth="1"/>
    <col min="8" max="8" width="8.85546875" style="228"/>
    <col min="9" max="9" width="13.85546875" style="228" bestFit="1" customWidth="1"/>
    <col min="10" max="10" width="14.28515625" style="228" customWidth="1"/>
    <col min="11" max="11" width="13" style="228" customWidth="1"/>
    <col min="12" max="12" width="16.85546875" style="228" customWidth="1"/>
    <col min="13" max="13" width="11.7109375" style="228" customWidth="1"/>
    <col min="14" max="16384" width="8.85546875" style="228"/>
  </cols>
  <sheetData>
    <row r="4" spans="2:12">
      <c r="B4" s="227" t="s">
        <v>120</v>
      </c>
      <c r="L4" s="229"/>
    </row>
    <row r="5" spans="2:12">
      <c r="B5" s="227"/>
    </row>
    <row r="6" spans="2:12">
      <c r="B6" s="228" t="s">
        <v>118</v>
      </c>
      <c r="C6" s="284" t="s">
        <v>211</v>
      </c>
      <c r="D6" s="257"/>
      <c r="E6" s="280" t="s">
        <v>185</v>
      </c>
      <c r="F6" s="281" t="s">
        <v>181</v>
      </c>
    </row>
    <row r="7" spans="2:12">
      <c r="B7" s="228" t="s">
        <v>92</v>
      </c>
      <c r="C7" s="258">
        <v>42303</v>
      </c>
      <c r="E7" s="357" t="s">
        <v>184</v>
      </c>
      <c r="F7" s="282" t="s">
        <v>183</v>
      </c>
    </row>
    <row r="8" spans="2:12">
      <c r="B8" s="228" t="s">
        <v>93</v>
      </c>
      <c r="C8" s="260" t="s">
        <v>191</v>
      </c>
      <c r="D8" s="261"/>
      <c r="E8" s="358"/>
      <c r="F8" s="283" t="s">
        <v>182</v>
      </c>
    </row>
    <row r="9" spans="2:12">
      <c r="C9" s="259"/>
    </row>
    <row r="10" spans="2:12" ht="31.9" customHeight="1">
      <c r="B10" s="230" t="s">
        <v>121</v>
      </c>
      <c r="C10" s="231" t="s">
        <v>122</v>
      </c>
      <c r="D10" s="231" t="s">
        <v>123</v>
      </c>
      <c r="E10" s="231" t="s">
        <v>124</v>
      </c>
      <c r="F10" s="231" t="s">
        <v>125</v>
      </c>
    </row>
    <row r="11" spans="2:12" s="232" customFormat="1" ht="14.45" customHeight="1">
      <c r="B11" s="232" t="s">
        <v>126</v>
      </c>
      <c r="C11" s="262">
        <f>'Receipt Details'!J40-C15-C16</f>
        <v>6914</v>
      </c>
      <c r="D11" s="263">
        <f>'Receipt Details'!AF40-D15-D16</f>
        <v>32607</v>
      </c>
      <c r="E11" s="263">
        <f>'Receipt Details'!AK40</f>
        <v>1210</v>
      </c>
      <c r="F11" s="262">
        <f>'Receipt Details'!AP40</f>
        <v>97</v>
      </c>
    </row>
    <row r="12" spans="2:12" s="232" customFormat="1" ht="14.45" customHeight="1">
      <c r="B12" s="232" t="s">
        <v>203</v>
      </c>
      <c r="C12" s="262"/>
      <c r="D12" s="262"/>
      <c r="E12" s="263"/>
      <c r="F12" s="262"/>
    </row>
    <row r="13" spans="2:12" s="232" customFormat="1" ht="14.45" customHeight="1">
      <c r="B13" s="232" t="s">
        <v>190</v>
      </c>
      <c r="C13" s="262"/>
      <c r="D13" s="262"/>
      <c r="E13" s="263"/>
      <c r="F13" s="262"/>
    </row>
    <row r="14" spans="2:12" s="232" customFormat="1" ht="14.45" customHeight="1">
      <c r="B14" s="232" t="s">
        <v>204</v>
      </c>
      <c r="C14" s="262"/>
      <c r="D14" s="262"/>
      <c r="E14" s="263"/>
      <c r="F14" s="262"/>
    </row>
    <row r="15" spans="2:12" s="232" customFormat="1" ht="14.45" customHeight="1">
      <c r="B15" s="232" t="s">
        <v>205</v>
      </c>
      <c r="C15" s="262">
        <f>'Receipt Details'!J34</f>
        <v>221</v>
      </c>
      <c r="D15" s="262">
        <f>'Receipt Details'!AF34</f>
        <v>1205</v>
      </c>
      <c r="E15" s="263"/>
      <c r="F15" s="263"/>
      <c r="H15" s="233"/>
    </row>
    <row r="16" spans="2:12" s="232" customFormat="1" ht="14.45" customHeight="1">
      <c r="B16" s="232" t="s">
        <v>206</v>
      </c>
      <c r="C16" s="262">
        <f>'Receipt Details'!J22</f>
        <v>274</v>
      </c>
      <c r="D16" s="263">
        <f>'Receipt Details'!AF22</f>
        <v>1100</v>
      </c>
      <c r="E16" s="263"/>
      <c r="F16" s="263"/>
      <c r="H16" s="233"/>
    </row>
    <row r="17" spans="2:11" s="232" customFormat="1" ht="14.45" customHeight="1">
      <c r="B17" s="232" t="s">
        <v>127</v>
      </c>
      <c r="C17" s="264">
        <f>SUM(C11:C16)</f>
        <v>7409</v>
      </c>
      <c r="D17" s="264">
        <f>SUM(D11:D16)</f>
        <v>34912</v>
      </c>
      <c r="E17" s="264">
        <f>SUM(E11:E16)</f>
        <v>1210</v>
      </c>
      <c r="F17" s="264">
        <f>SUM(F11:F16)</f>
        <v>97</v>
      </c>
      <c r="H17" s="233"/>
    </row>
    <row r="18" spans="2:11" s="232" customFormat="1" ht="14.45" customHeight="1">
      <c r="C18" s="234"/>
      <c r="D18" s="234"/>
      <c r="E18" s="234"/>
      <c r="F18" s="234"/>
      <c r="H18" s="233"/>
    </row>
    <row r="19" spans="2:11" s="232" customFormat="1" ht="14.45" customHeight="1">
      <c r="C19" s="235"/>
      <c r="D19" s="235"/>
      <c r="E19" s="235"/>
      <c r="F19" s="235"/>
      <c r="H19" s="256"/>
    </row>
    <row r="20" spans="2:11" s="232" customFormat="1" ht="31.9" customHeight="1">
      <c r="B20" s="230" t="s">
        <v>128</v>
      </c>
      <c r="C20" s="231" t="s">
        <v>148</v>
      </c>
      <c r="D20" s="231" t="s">
        <v>129</v>
      </c>
      <c r="E20" s="231" t="s">
        <v>130</v>
      </c>
      <c r="F20" s="231" t="s">
        <v>131</v>
      </c>
    </row>
    <row r="21" spans="2:11" s="232" customFormat="1" ht="14.45" customHeight="1">
      <c r="B21" s="232" t="s">
        <v>192</v>
      </c>
      <c r="C21" s="265">
        <f>'Despatch Advice'!J29</f>
        <v>6164</v>
      </c>
      <c r="D21" s="265">
        <f>'Despatch Advice'!P29</f>
        <v>30600</v>
      </c>
      <c r="E21" s="266">
        <f>'Despatch Advice'!S29</f>
        <v>0</v>
      </c>
      <c r="F21" s="266">
        <f>'Despatch Advice'!X29</f>
        <v>0</v>
      </c>
    </row>
    <row r="22" spans="2:11" s="236" customFormat="1" ht="14.45" customHeight="1"/>
    <row r="23" spans="2:11">
      <c r="B23" s="237" t="s">
        <v>115</v>
      </c>
      <c r="C23" s="238" t="s">
        <v>114</v>
      </c>
    </row>
    <row r="24" spans="2:11" ht="14.45" customHeight="1">
      <c r="C24" s="239" t="s">
        <v>22</v>
      </c>
      <c r="D24" s="239" t="s">
        <v>23</v>
      </c>
      <c r="E24" s="228" t="s">
        <v>132</v>
      </c>
    </row>
    <row r="25" spans="2:11">
      <c r="C25" s="267">
        <f>'Pallet &amp; Top Frame Sort'!E23</f>
        <v>6179</v>
      </c>
      <c r="D25" s="267">
        <f>'Pallet &amp; Top Frame Sort'!F23</f>
        <v>576</v>
      </c>
      <c r="E25" s="264">
        <f>C25+D25</f>
        <v>6755</v>
      </c>
      <c r="G25" s="240"/>
      <c r="H25" s="240"/>
      <c r="I25" s="240"/>
      <c r="J25" s="240"/>
    </row>
    <row r="26" spans="2:11">
      <c r="D26" s="241"/>
      <c r="E26" s="240"/>
      <c r="G26" s="242"/>
    </row>
    <row r="27" spans="2:11">
      <c r="C27" s="238" t="s">
        <v>133</v>
      </c>
      <c r="D27" s="238"/>
      <c r="E27" s="240"/>
      <c r="K27" s="242"/>
    </row>
    <row r="28" spans="2:11">
      <c r="C28" s="239" t="s">
        <v>22</v>
      </c>
      <c r="D28" s="239" t="s">
        <v>29</v>
      </c>
      <c r="E28" s="240" t="s">
        <v>132</v>
      </c>
      <c r="K28" s="242"/>
    </row>
    <row r="29" spans="2:11">
      <c r="C29" s="267">
        <f>'Divider Sort'!G52</f>
        <v>21369</v>
      </c>
      <c r="D29" s="267">
        <f>'Divider Sort'!H52</f>
        <v>3678</v>
      </c>
      <c r="E29" s="264">
        <f>C29+D29</f>
        <v>25047</v>
      </c>
      <c r="K29" s="242"/>
    </row>
    <row r="30" spans="2:11">
      <c r="D30" s="241"/>
      <c r="E30" s="240"/>
      <c r="K30" s="242"/>
    </row>
    <row r="31" spans="2:11">
      <c r="C31" s="356" t="s">
        <v>134</v>
      </c>
      <c r="D31" s="356"/>
      <c r="E31" s="240"/>
      <c r="K31" s="242"/>
    </row>
    <row r="32" spans="2:11">
      <c r="C32" s="240" t="s">
        <v>22</v>
      </c>
      <c r="D32" s="240" t="s">
        <v>29</v>
      </c>
      <c r="E32" s="240" t="s">
        <v>132</v>
      </c>
      <c r="K32" s="242"/>
    </row>
    <row r="33" spans="2:11">
      <c r="C33" s="268">
        <f>'Divider Sort'!J52</f>
        <v>0</v>
      </c>
      <c r="D33" s="268">
        <f>'Divider Sort'!K52</f>
        <v>0</v>
      </c>
      <c r="E33" s="269">
        <f>C33+D33</f>
        <v>0</v>
      </c>
      <c r="K33" s="242"/>
    </row>
    <row r="34" spans="2:11">
      <c r="E34" s="240"/>
      <c r="K34" s="242"/>
    </row>
    <row r="35" spans="2:11">
      <c r="C35" s="237" t="s">
        <v>135</v>
      </c>
      <c r="D35" s="243"/>
      <c r="E35" s="240"/>
      <c r="K35" s="242"/>
    </row>
    <row r="36" spans="2:11">
      <c r="C36" s="244" t="s">
        <v>22</v>
      </c>
      <c r="D36" s="240" t="s">
        <v>23</v>
      </c>
      <c r="E36" s="240" t="s">
        <v>132</v>
      </c>
      <c r="K36" s="242"/>
    </row>
    <row r="37" spans="2:11">
      <c r="C37" s="267">
        <f>'Pallet &amp; Top Frame Sort'!I23</f>
        <v>0</v>
      </c>
      <c r="D37" s="268">
        <f>'Pallet &amp; Top Frame Sort'!J23</f>
        <v>0</v>
      </c>
      <c r="E37" s="269">
        <f>C37+D37</f>
        <v>0</v>
      </c>
      <c r="K37" s="242"/>
    </row>
    <row r="38" spans="2:11">
      <c r="E38" s="240"/>
      <c r="K38" s="242"/>
    </row>
    <row r="39" spans="2:11">
      <c r="B39" s="237" t="s">
        <v>136</v>
      </c>
      <c r="C39" s="237" t="s">
        <v>137</v>
      </c>
      <c r="E39" s="240"/>
      <c r="K39" s="242"/>
    </row>
    <row r="40" spans="2:11">
      <c r="C40" s="240" t="s">
        <v>22</v>
      </c>
      <c r="D40" s="240" t="s">
        <v>29</v>
      </c>
      <c r="E40" s="240" t="s">
        <v>132</v>
      </c>
      <c r="K40" s="242"/>
    </row>
    <row r="41" spans="2:11">
      <c r="C41" s="268">
        <f>'Pallet &amp; TF Repair'!E26</f>
        <v>0</v>
      </c>
      <c r="D41" s="268">
        <f>'Pallet &amp; TF Repair'!F26</f>
        <v>0</v>
      </c>
      <c r="E41" s="269">
        <f>C41+D41</f>
        <v>0</v>
      </c>
      <c r="K41" s="242"/>
    </row>
    <row r="42" spans="2:11">
      <c r="K42" s="242"/>
    </row>
    <row r="43" spans="2:11">
      <c r="C43" s="237" t="s">
        <v>138</v>
      </c>
      <c r="K43" s="242"/>
    </row>
    <row r="44" spans="2:11">
      <c r="C44" s="228" t="s">
        <v>22</v>
      </c>
      <c r="D44" s="228" t="s">
        <v>29</v>
      </c>
      <c r="E44" s="228" t="s">
        <v>132</v>
      </c>
      <c r="K44" s="242"/>
    </row>
    <row r="45" spans="2:11">
      <c r="C45" s="271">
        <f>'Pallet &amp; TF Repair'!I26</f>
        <v>0</v>
      </c>
      <c r="D45" s="271">
        <f>'Pallet &amp; TF Repair'!J26</f>
        <v>0</v>
      </c>
      <c r="E45" s="269">
        <f>C45+D45</f>
        <v>0</v>
      </c>
      <c r="K45" s="242"/>
    </row>
    <row r="46" spans="2:11">
      <c r="E46" s="245"/>
      <c r="K46" s="242"/>
    </row>
    <row r="47" spans="2:11">
      <c r="B47" s="237" t="s">
        <v>139</v>
      </c>
      <c r="C47" s="237" t="s">
        <v>140</v>
      </c>
      <c r="E47" s="245"/>
      <c r="K47" s="242"/>
    </row>
    <row r="48" spans="2:11">
      <c r="C48" s="253">
        <f>'Pallet &amp; TF Repair'!F26</f>
        <v>0</v>
      </c>
      <c r="E48" s="245"/>
      <c r="K48" s="242"/>
    </row>
    <row r="49" spans="2:11">
      <c r="E49" s="245"/>
      <c r="K49" s="242"/>
    </row>
    <row r="50" spans="2:11">
      <c r="C50" s="246" t="s">
        <v>141</v>
      </c>
      <c r="K50" s="242"/>
    </row>
    <row r="51" spans="2:11">
      <c r="C51" s="255">
        <f>'Pallet &amp; TF Repair'!J26</f>
        <v>0</v>
      </c>
      <c r="K51" s="242"/>
    </row>
    <row r="52" spans="2:11">
      <c r="C52" s="277"/>
      <c r="K52" s="242"/>
    </row>
    <row r="53" spans="2:11">
      <c r="B53" s="228" t="s">
        <v>97</v>
      </c>
      <c r="C53" s="278">
        <f>COUNT('Receipt Details'!B4:B39)</f>
        <v>31</v>
      </c>
      <c r="D53" s="228" t="s">
        <v>98</v>
      </c>
      <c r="E53" s="228" t="s">
        <v>99</v>
      </c>
      <c r="G53" s="247">
        <v>76</v>
      </c>
      <c r="K53" s="242"/>
    </row>
    <row r="54" spans="2:11">
      <c r="B54" s="228" t="s">
        <v>100</v>
      </c>
      <c r="C54" s="278">
        <f>COUNT('Despatch Advice'!B4:B29)</f>
        <v>20</v>
      </c>
      <c r="E54" s="228" t="s">
        <v>101</v>
      </c>
      <c r="G54" s="254">
        <f>C53+C54</f>
        <v>51</v>
      </c>
    </row>
    <row r="55" spans="2:11">
      <c r="B55" s="228" t="s">
        <v>102</v>
      </c>
      <c r="C55" s="279">
        <f>C53/C54</f>
        <v>1.55</v>
      </c>
    </row>
    <row r="57" spans="2:11">
      <c r="B57" s="237" t="s">
        <v>103</v>
      </c>
      <c r="C57" s="237" t="s">
        <v>44</v>
      </c>
      <c r="D57" s="237" t="s">
        <v>22</v>
      </c>
      <c r="E57" s="237" t="s">
        <v>23</v>
      </c>
    </row>
    <row r="58" spans="2:11">
      <c r="B58" s="228" t="s">
        <v>104</v>
      </c>
      <c r="C58" s="271">
        <f>'Stocktake Adjustment'!F15</f>
        <v>48119</v>
      </c>
      <c r="D58" s="271">
        <f>'Stocktake Adjustment'!F17</f>
        <v>12156</v>
      </c>
      <c r="E58" s="271">
        <f>'Stocktake Adjustment'!F13</f>
        <v>11968</v>
      </c>
    </row>
    <row r="59" spans="2:11">
      <c r="B59" s="228" t="s">
        <v>105</v>
      </c>
      <c r="C59" s="271">
        <f>'Stocktake Adjustment'!F28</f>
        <v>13036</v>
      </c>
      <c r="D59" s="271">
        <f>'Stocktake Adjustment'!F30</f>
        <v>88135</v>
      </c>
      <c r="E59" s="272">
        <v>0</v>
      </c>
    </row>
    <row r="60" spans="2:11">
      <c r="B60" s="228" t="s">
        <v>106</v>
      </c>
      <c r="C60" s="271">
        <f>'Stocktake Adjustment'!F31</f>
        <v>1210</v>
      </c>
      <c r="D60" s="271">
        <f>'Stocktake Adjustment'!F33</f>
        <v>3989</v>
      </c>
      <c r="E60" s="272">
        <v>0</v>
      </c>
    </row>
    <row r="61" spans="2:11">
      <c r="B61" s="228" t="s">
        <v>168</v>
      </c>
      <c r="C61" s="272">
        <v>0</v>
      </c>
      <c r="D61" s="271">
        <f>'Stocktake Adjustment'!F34</f>
        <v>0</v>
      </c>
      <c r="E61" s="272">
        <v>0</v>
      </c>
    </row>
    <row r="62" spans="2:11">
      <c r="B62" s="228" t="s">
        <v>169</v>
      </c>
      <c r="C62" s="272">
        <v>0</v>
      </c>
      <c r="D62" s="271">
        <f>'Stocktake Adjustment'!F35</f>
        <v>0</v>
      </c>
      <c r="E62" s="272">
        <v>0</v>
      </c>
    </row>
    <row r="63" spans="2:11">
      <c r="B63" s="228" t="s">
        <v>107</v>
      </c>
      <c r="C63" s="271">
        <f>'Stocktake Adjustment'!F37</f>
        <v>6471</v>
      </c>
      <c r="D63" s="271">
        <f>'Stocktake Adjustment'!F39</f>
        <v>34</v>
      </c>
      <c r="E63" s="271">
        <f>'Stocktake Adjustment'!F36</f>
        <v>38</v>
      </c>
    </row>
    <row r="64" spans="2:11">
      <c r="J64" s="228" t="s">
        <v>98</v>
      </c>
    </row>
    <row r="66" spans="2:8" ht="31.5">
      <c r="B66" s="249" t="s">
        <v>112</v>
      </c>
      <c r="C66" s="231" t="s">
        <v>142</v>
      </c>
      <c r="D66" s="231" t="s">
        <v>143</v>
      </c>
      <c r="E66" s="231" t="s">
        <v>144</v>
      </c>
      <c r="F66" s="231" t="s">
        <v>145</v>
      </c>
    </row>
    <row r="67" spans="2:8" ht="18.600000000000001" customHeight="1">
      <c r="B67" s="237"/>
      <c r="C67" s="253">
        <f>'Stocktake Adjustment'!F16</f>
        <v>189</v>
      </c>
      <c r="D67" s="253">
        <f>'Stocktake Adjustment'!F29</f>
        <v>199690</v>
      </c>
      <c r="E67" s="253">
        <f>'Stocktake Adjustment'!F32</f>
        <v>1510</v>
      </c>
      <c r="F67" s="253">
        <f>'Stocktake Adjustment'!F38</f>
        <v>0</v>
      </c>
      <c r="G67" s="250"/>
      <c r="H67" s="250"/>
    </row>
    <row r="69" spans="2:8">
      <c r="C69" s="237" t="s">
        <v>108</v>
      </c>
      <c r="D69" s="237" t="s">
        <v>94</v>
      </c>
      <c r="E69" s="237" t="s">
        <v>95</v>
      </c>
      <c r="F69" s="237" t="s">
        <v>96</v>
      </c>
    </row>
    <row r="70" spans="2:8" ht="28.9" customHeight="1">
      <c r="B70" s="251" t="s">
        <v>109</v>
      </c>
      <c r="C70" s="273">
        <v>0</v>
      </c>
      <c r="D70" s="274">
        <v>0</v>
      </c>
      <c r="E70" s="274">
        <v>0</v>
      </c>
      <c r="F70" s="273">
        <v>0</v>
      </c>
    </row>
    <row r="71" spans="2:8">
      <c r="B71" s="228" t="s">
        <v>110</v>
      </c>
      <c r="C71" s="273">
        <v>0</v>
      </c>
      <c r="D71" s="274">
        <v>0</v>
      </c>
      <c r="E71" s="274">
        <v>0</v>
      </c>
      <c r="F71" s="273">
        <v>0</v>
      </c>
    </row>
    <row r="72" spans="2:8">
      <c r="B72" s="228" t="s">
        <v>111</v>
      </c>
      <c r="C72" s="273">
        <v>0</v>
      </c>
      <c r="D72" s="273">
        <v>0</v>
      </c>
      <c r="E72" s="273">
        <v>0</v>
      </c>
      <c r="F72" s="273">
        <v>0</v>
      </c>
    </row>
    <row r="73" spans="2:8">
      <c r="C73" s="242"/>
      <c r="D73" s="242"/>
      <c r="E73" s="242"/>
    </row>
    <row r="74" spans="2:8">
      <c r="B74" s="237" t="s">
        <v>113</v>
      </c>
      <c r="C74" s="237" t="s">
        <v>114</v>
      </c>
      <c r="D74" s="237" t="s">
        <v>4</v>
      </c>
      <c r="E74" s="237" t="s">
        <v>5</v>
      </c>
      <c r="F74" s="237" t="s">
        <v>7</v>
      </c>
    </row>
    <row r="75" spans="2:8">
      <c r="C75" s="228" t="s">
        <v>115</v>
      </c>
      <c r="D75" s="228" t="s">
        <v>115</v>
      </c>
      <c r="E75" s="228" t="s">
        <v>115</v>
      </c>
      <c r="F75" s="228" t="s">
        <v>115</v>
      </c>
    </row>
    <row r="76" spans="2:8" s="237" customFormat="1">
      <c r="C76" s="269">
        <f>E25</f>
        <v>6755</v>
      </c>
      <c r="D76" s="269">
        <f>E29</f>
        <v>25047</v>
      </c>
      <c r="E76" s="269">
        <f>E33</f>
        <v>0</v>
      </c>
      <c r="F76" s="269">
        <f>E37</f>
        <v>0</v>
      </c>
    </row>
    <row r="77" spans="2:8">
      <c r="C77" s="228" t="s">
        <v>146</v>
      </c>
      <c r="D77" s="228" t="s">
        <v>116</v>
      </c>
      <c r="E77" s="228" t="s">
        <v>116</v>
      </c>
      <c r="F77" s="228" t="s">
        <v>116</v>
      </c>
    </row>
    <row r="78" spans="2:8" s="237" customFormat="1">
      <c r="C78" s="270">
        <f>(C76/C84)</f>
        <v>90.46875</v>
      </c>
      <c r="D78" s="270">
        <f>(D76/D84)</f>
        <v>469.63124999999997</v>
      </c>
      <c r="E78" s="270">
        <v>0</v>
      </c>
      <c r="F78" s="270">
        <v>0</v>
      </c>
    </row>
    <row r="80" spans="2:8">
      <c r="B80" s="237" t="s">
        <v>117</v>
      </c>
      <c r="C80" s="237" t="s">
        <v>114</v>
      </c>
      <c r="D80" s="237" t="s">
        <v>4</v>
      </c>
      <c r="E80" s="237" t="s">
        <v>5</v>
      </c>
      <c r="F80" s="237" t="s">
        <v>7</v>
      </c>
    </row>
    <row r="81" spans="2:9">
      <c r="B81" s="248"/>
      <c r="C81" s="248" t="s">
        <v>147</v>
      </c>
      <c r="D81" s="248" t="s">
        <v>147</v>
      </c>
      <c r="E81" s="248" t="s">
        <v>147</v>
      </c>
      <c r="F81" s="248" t="s">
        <v>147</v>
      </c>
      <c r="I81" s="228" t="s">
        <v>98</v>
      </c>
    </row>
    <row r="82" spans="2:9" s="237" customFormat="1">
      <c r="B82" s="252"/>
      <c r="C82" s="276">
        <v>2</v>
      </c>
      <c r="D82" s="298">
        <v>2</v>
      </c>
      <c r="E82" s="276">
        <v>0</v>
      </c>
      <c r="F82" s="276">
        <v>0</v>
      </c>
    </row>
    <row r="83" spans="2:9">
      <c r="C83" s="228" t="s">
        <v>117</v>
      </c>
      <c r="D83" s="228" t="s">
        <v>117</v>
      </c>
      <c r="E83" s="228" t="s">
        <v>117</v>
      </c>
      <c r="F83" s="228" t="s">
        <v>117</v>
      </c>
    </row>
    <row r="84" spans="2:9" s="237" customFormat="1">
      <c r="C84" s="275">
        <f>('Pallet &amp; Top Frame Sort'!G23/60)</f>
        <v>74.666666666666671</v>
      </c>
      <c r="D84" s="275">
        <f>('Divider Sort'!V61/60)</f>
        <v>53.333333333333336</v>
      </c>
      <c r="E84" s="275">
        <f>('Divider Sort'!AV61/60)</f>
        <v>0</v>
      </c>
      <c r="F84" s="275">
        <f>('Pallet &amp; Top Frame Sort'!K23/60)</f>
        <v>0</v>
      </c>
    </row>
  </sheetData>
  <mergeCells count="2">
    <mergeCell ref="C31:D31"/>
    <mergeCell ref="E7:E8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rowBreaks count="1" manualBreakCount="1">
    <brk id="64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R87"/>
  <sheetViews>
    <sheetView topLeftCell="AS1" workbookViewId="0">
      <pane ySplit="3" topLeftCell="A40" activePane="bottomLeft" state="frozen"/>
      <selection pane="bottomLeft" activeCell="G52" sqref="G52"/>
    </sheetView>
  </sheetViews>
  <sheetFormatPr defaultColWidth="8.85546875" defaultRowHeight="15"/>
  <cols>
    <col min="1" max="1" width="4" style="69" customWidth="1"/>
    <col min="2" max="2" width="10.5703125" style="82" customWidth="1"/>
    <col min="3" max="3" width="9" style="69" bestFit="1" customWidth="1"/>
    <col min="4" max="4" width="9.5703125" style="69" bestFit="1" customWidth="1"/>
    <col min="5" max="5" width="19" style="69" bestFit="1" customWidth="1"/>
    <col min="6" max="6" width="8.5703125" style="69" customWidth="1"/>
    <col min="7" max="8" width="8.85546875" style="69" customWidth="1"/>
    <col min="9" max="9" width="8.5703125" style="69" customWidth="1"/>
    <col min="10" max="11" width="8.85546875" style="69" customWidth="1"/>
    <col min="12" max="17" width="9.140625" style="88" customWidth="1"/>
    <col min="18" max="18" width="9.140625" style="69" customWidth="1"/>
    <col min="19" max="19" width="10.85546875" style="82" customWidth="1"/>
    <col min="20" max="20" width="9.140625" style="69" customWidth="1"/>
    <col min="21" max="22" width="7.7109375" style="69" customWidth="1"/>
    <col min="23" max="23" width="9.42578125" style="69" customWidth="1"/>
    <col min="24" max="43" width="7.7109375" style="69" customWidth="1"/>
    <col min="44" max="44" width="6.7109375" style="69" customWidth="1"/>
    <col min="45" max="45" width="13" style="82" customWidth="1"/>
    <col min="46" max="46" width="10.140625" style="69" bestFit="1" customWidth="1"/>
    <col min="47" max="69" width="7.7109375" style="69" customWidth="1"/>
    <col min="70" max="70" width="8.85546875" style="69"/>
    <col min="71" max="71" width="17" style="69" bestFit="1" customWidth="1"/>
    <col min="72" max="16384" width="8.85546875" style="69"/>
  </cols>
  <sheetData>
    <row r="1" spans="2:96" ht="15.75" thickBot="1">
      <c r="B1" s="124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307"/>
      <c r="O1" s="125"/>
      <c r="P1" s="125"/>
      <c r="Q1" s="125"/>
      <c r="R1" s="112"/>
      <c r="S1" s="111" t="s">
        <v>90</v>
      </c>
      <c r="T1" s="96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296"/>
      <c r="AO1" s="112"/>
      <c r="AP1" s="112"/>
      <c r="AQ1" s="112"/>
      <c r="AS1" s="111" t="s">
        <v>90</v>
      </c>
      <c r="AT1" s="96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S1" s="111" t="s">
        <v>90</v>
      </c>
      <c r="BT1" s="96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</row>
    <row r="2" spans="2:96" ht="30.75" thickTop="1">
      <c r="B2" s="126" t="s">
        <v>15</v>
      </c>
      <c r="C2" s="127" t="s">
        <v>14</v>
      </c>
      <c r="D2" s="324" t="s">
        <v>212</v>
      </c>
      <c r="E2" s="127" t="s">
        <v>0</v>
      </c>
      <c r="F2" s="285" t="s">
        <v>189</v>
      </c>
      <c r="G2" s="285" t="s">
        <v>12</v>
      </c>
      <c r="H2" s="289" t="s">
        <v>13</v>
      </c>
      <c r="I2" s="290" t="s">
        <v>83</v>
      </c>
      <c r="J2" s="287" t="s">
        <v>12</v>
      </c>
      <c r="K2" s="287" t="s">
        <v>13</v>
      </c>
      <c r="L2" s="308" t="s">
        <v>83</v>
      </c>
      <c r="M2" s="308" t="s">
        <v>12</v>
      </c>
      <c r="N2" s="308" t="s">
        <v>207</v>
      </c>
      <c r="O2" s="128" t="s">
        <v>80</v>
      </c>
      <c r="P2" s="129"/>
      <c r="Q2" s="130"/>
      <c r="S2" s="82" t="s">
        <v>15</v>
      </c>
      <c r="T2" s="82" t="s">
        <v>82</v>
      </c>
      <c r="U2" s="69" t="s">
        <v>45</v>
      </c>
      <c r="X2" s="88"/>
      <c r="AJ2" s="88"/>
      <c r="AL2" s="88"/>
      <c r="AN2" s="71"/>
      <c r="AS2" s="82" t="s">
        <v>15</v>
      </c>
      <c r="AT2" s="82" t="s">
        <v>82</v>
      </c>
      <c r="AU2" s="69" t="s">
        <v>45</v>
      </c>
      <c r="AX2" s="88"/>
      <c r="BJ2" s="88"/>
      <c r="BL2" s="88"/>
      <c r="BS2" s="82" t="s">
        <v>15</v>
      </c>
      <c r="BT2" s="82" t="s">
        <v>82</v>
      </c>
      <c r="BU2" s="69" t="s">
        <v>45</v>
      </c>
      <c r="BX2" s="88"/>
      <c r="CJ2" s="88"/>
      <c r="CL2" s="88"/>
    </row>
    <row r="3" spans="2:96" ht="15.75" thickBot="1">
      <c r="B3" s="131"/>
      <c r="C3" s="55"/>
      <c r="D3" s="55"/>
      <c r="E3" s="55"/>
      <c r="F3" s="286" t="s">
        <v>84</v>
      </c>
      <c r="G3" s="286" t="s">
        <v>4</v>
      </c>
      <c r="H3" s="291" t="s">
        <v>65</v>
      </c>
      <c r="I3" s="292" t="s">
        <v>27</v>
      </c>
      <c r="J3" s="288" t="s">
        <v>5</v>
      </c>
      <c r="K3" s="288" t="s">
        <v>66</v>
      </c>
      <c r="L3" s="309" t="s">
        <v>27</v>
      </c>
      <c r="M3" s="309" t="s">
        <v>7</v>
      </c>
      <c r="N3" s="309" t="s">
        <v>208</v>
      </c>
      <c r="O3" s="132" t="s">
        <v>16</v>
      </c>
      <c r="P3" s="132" t="s">
        <v>18</v>
      </c>
      <c r="Q3" s="132" t="s">
        <v>17</v>
      </c>
      <c r="U3" s="123" t="s">
        <v>4</v>
      </c>
      <c r="V3" s="93" t="s">
        <v>193</v>
      </c>
      <c r="W3" s="94" t="s">
        <v>91</v>
      </c>
      <c r="X3" s="101" t="s">
        <v>219</v>
      </c>
      <c r="Y3" s="102" t="s">
        <v>91</v>
      </c>
      <c r="Z3" s="92" t="s">
        <v>195</v>
      </c>
      <c r="AA3" s="92" t="s">
        <v>91</v>
      </c>
      <c r="AB3" s="107" t="s">
        <v>197</v>
      </c>
      <c r="AC3" s="108" t="s">
        <v>91</v>
      </c>
      <c r="AD3" s="95" t="s">
        <v>196</v>
      </c>
      <c r="AE3" s="96" t="s">
        <v>91</v>
      </c>
      <c r="AF3" s="91" t="s">
        <v>213</v>
      </c>
      <c r="AG3" s="114" t="s">
        <v>91</v>
      </c>
      <c r="AH3" s="109" t="s">
        <v>218</v>
      </c>
      <c r="AI3" s="110" t="s">
        <v>91</v>
      </c>
      <c r="AJ3" s="103" t="s">
        <v>220</v>
      </c>
      <c r="AK3" s="104" t="s">
        <v>91</v>
      </c>
      <c r="AL3" s="97" t="s">
        <v>200</v>
      </c>
      <c r="AM3" s="98" t="s">
        <v>91</v>
      </c>
      <c r="AN3" s="297" t="s">
        <v>201</v>
      </c>
      <c r="AO3" s="106" t="s">
        <v>91</v>
      </c>
      <c r="AP3" s="99"/>
      <c r="AQ3" s="100"/>
      <c r="AU3" s="123" t="s">
        <v>5</v>
      </c>
      <c r="AV3" s="93" t="s">
        <v>202</v>
      </c>
      <c r="AW3" s="94" t="s">
        <v>91</v>
      </c>
      <c r="AX3" s="101" t="s">
        <v>193</v>
      </c>
      <c r="AY3" s="102" t="s">
        <v>91</v>
      </c>
      <c r="AZ3" s="92" t="s">
        <v>194</v>
      </c>
      <c r="BA3" s="92" t="s">
        <v>91</v>
      </c>
      <c r="BB3" s="107" t="s">
        <v>195</v>
      </c>
      <c r="BC3" s="108" t="s">
        <v>91</v>
      </c>
      <c r="BD3" s="95" t="s">
        <v>196</v>
      </c>
      <c r="BE3" s="96" t="s">
        <v>91</v>
      </c>
      <c r="BF3" s="91" t="s">
        <v>213</v>
      </c>
      <c r="BG3" s="114" t="s">
        <v>91</v>
      </c>
      <c r="BH3" s="109" t="s">
        <v>197</v>
      </c>
      <c r="BI3" s="110" t="s">
        <v>91</v>
      </c>
      <c r="BJ3" s="103" t="s">
        <v>198</v>
      </c>
      <c r="BK3" s="104" t="s">
        <v>91</v>
      </c>
      <c r="BL3" s="97" t="s">
        <v>199</v>
      </c>
      <c r="BM3" s="98" t="s">
        <v>91</v>
      </c>
      <c r="BN3" s="105" t="s">
        <v>200</v>
      </c>
      <c r="BO3" s="106" t="s">
        <v>91</v>
      </c>
      <c r="BP3" s="99" t="s">
        <v>201</v>
      </c>
      <c r="BQ3" s="100" t="s">
        <v>91</v>
      </c>
      <c r="BS3" s="82"/>
      <c r="BU3" s="123" t="s">
        <v>209</v>
      </c>
      <c r="BV3" s="93" t="s">
        <v>213</v>
      </c>
      <c r="BW3" s="94" t="s">
        <v>91</v>
      </c>
      <c r="BX3" s="101" t="s">
        <v>193</v>
      </c>
      <c r="BY3" s="102" t="s">
        <v>91</v>
      </c>
      <c r="BZ3" s="92" t="s">
        <v>194</v>
      </c>
      <c r="CA3" s="92" t="s">
        <v>91</v>
      </c>
      <c r="CB3" s="107" t="s">
        <v>197</v>
      </c>
      <c r="CC3" s="108" t="s">
        <v>91</v>
      </c>
      <c r="CD3" s="95" t="s">
        <v>213</v>
      </c>
      <c r="CE3" s="96" t="s">
        <v>91</v>
      </c>
      <c r="CF3" s="91" t="s">
        <v>196</v>
      </c>
      <c r="CG3" s="114" t="s">
        <v>91</v>
      </c>
      <c r="CH3" s="109" t="s">
        <v>218</v>
      </c>
      <c r="CI3" s="110" t="s">
        <v>91</v>
      </c>
      <c r="CJ3" s="103" t="s">
        <v>198</v>
      </c>
      <c r="CK3" s="104" t="s">
        <v>91</v>
      </c>
      <c r="CL3" s="97" t="s">
        <v>199</v>
      </c>
      <c r="CM3" s="98" t="s">
        <v>91</v>
      </c>
      <c r="CN3" s="105" t="s">
        <v>200</v>
      </c>
      <c r="CO3" s="106" t="s">
        <v>91</v>
      </c>
      <c r="CP3" s="99" t="s">
        <v>201</v>
      </c>
      <c r="CQ3" s="100" t="s">
        <v>91</v>
      </c>
    </row>
    <row r="4" spans="2:96" ht="15.75" thickTop="1">
      <c r="B4" s="35">
        <v>42303</v>
      </c>
      <c r="C4" s="28">
        <v>34929</v>
      </c>
      <c r="D4" s="146">
        <v>14275</v>
      </c>
      <c r="E4" s="146" t="s">
        <v>229</v>
      </c>
      <c r="F4" s="28">
        <v>1484</v>
      </c>
      <c r="G4" s="28">
        <v>1420</v>
      </c>
      <c r="H4" s="293">
        <v>64</v>
      </c>
      <c r="I4" s="173">
        <v>0</v>
      </c>
      <c r="J4" s="28">
        <v>0</v>
      </c>
      <c r="K4" s="28">
        <v>0</v>
      </c>
      <c r="L4" s="90">
        <v>0</v>
      </c>
      <c r="M4" s="90">
        <v>0</v>
      </c>
      <c r="N4" s="90">
        <v>0</v>
      </c>
      <c r="O4" s="90">
        <v>100</v>
      </c>
      <c r="P4" s="90">
        <v>0</v>
      </c>
      <c r="Q4" s="90">
        <v>0</v>
      </c>
      <c r="S4" s="82">
        <f t="shared" ref="S4:T27" si="0">B4</f>
        <v>42303</v>
      </c>
      <c r="T4" s="69">
        <f t="shared" si="0"/>
        <v>34929</v>
      </c>
      <c r="AD4" s="69">
        <v>1484</v>
      </c>
      <c r="AE4" s="69">
        <v>180</v>
      </c>
      <c r="AN4" s="71"/>
      <c r="AR4" s="69">
        <f>V4+X4+Z4+AB4+AD4+AF4+AH4+AJ4+AL4+AN4-F4</f>
        <v>0</v>
      </c>
      <c r="AS4" s="82">
        <f>B4</f>
        <v>42303</v>
      </c>
      <c r="AT4" s="71">
        <f>C4</f>
        <v>34929</v>
      </c>
      <c r="BR4" s="69">
        <f>AV4+AX4+AZ4+BB4+BD4+BF4+BH4+BJ4+BL4+BN4+BP4-I4</f>
        <v>0</v>
      </c>
      <c r="BS4" s="82">
        <f>B4</f>
        <v>42303</v>
      </c>
      <c r="BT4" s="71">
        <f>C4</f>
        <v>34929</v>
      </c>
      <c r="CR4" s="210">
        <f>BV4+BX4+BZ4+CB4+CD4+CF4+CH4+CJ4+CL4+CN4+CP4-L4</f>
        <v>0</v>
      </c>
    </row>
    <row r="5" spans="2:96">
      <c r="B5" s="35">
        <v>42303</v>
      </c>
      <c r="C5" s="28">
        <v>33974</v>
      </c>
      <c r="D5" s="146">
        <v>10350</v>
      </c>
      <c r="E5" s="146" t="s">
        <v>225</v>
      </c>
      <c r="F5" s="28">
        <v>1203</v>
      </c>
      <c r="G5" s="28">
        <v>884</v>
      </c>
      <c r="H5" s="293">
        <v>317</v>
      </c>
      <c r="I5" s="173">
        <v>0</v>
      </c>
      <c r="J5" s="28">
        <v>0</v>
      </c>
      <c r="K5" s="28">
        <v>0</v>
      </c>
      <c r="L5" s="90">
        <v>0</v>
      </c>
      <c r="M5" s="90">
        <v>0</v>
      </c>
      <c r="N5" s="90">
        <v>0</v>
      </c>
      <c r="O5" s="90">
        <v>100</v>
      </c>
      <c r="P5" s="90">
        <v>0</v>
      </c>
      <c r="Q5" s="90">
        <v>0</v>
      </c>
      <c r="S5" s="82">
        <f t="shared" si="0"/>
        <v>42303</v>
      </c>
      <c r="T5" s="69">
        <f t="shared" si="0"/>
        <v>33974</v>
      </c>
      <c r="AF5" s="69">
        <v>1203</v>
      </c>
      <c r="AG5" s="69">
        <v>130</v>
      </c>
      <c r="AN5" s="71"/>
      <c r="AR5" s="69">
        <f t="shared" ref="AR5:AR37" si="1">V5+X5+Z5+AB5+AD5+AF5+AH5+AJ5+AL5+AN5-F5</f>
        <v>0</v>
      </c>
      <c r="AS5" s="82">
        <f t="shared" ref="AS5:AS45" si="2">B5</f>
        <v>42303</v>
      </c>
      <c r="AT5" s="71">
        <f t="shared" ref="AT5:AT44" si="3">C5</f>
        <v>33974</v>
      </c>
      <c r="BR5" s="69">
        <f t="shared" ref="BR5:BR49" si="4">AV5+AX5+AZ5+BB5+BD5+BF5+BH5+BJ5+BL5+BN5+BP5-I5</f>
        <v>0</v>
      </c>
      <c r="BS5" s="82">
        <f t="shared" ref="BS5:BS51" si="5">B5</f>
        <v>42303</v>
      </c>
      <c r="BT5" s="71">
        <f t="shared" ref="BT5:BT49" si="6">C5</f>
        <v>33974</v>
      </c>
      <c r="CR5" s="210">
        <f t="shared" ref="CR5:CR49" si="7">BV5+BX5+BZ5+CB5+CD5+CF5+CH5+CJ5+CL5+CN5+CP5-L5</f>
        <v>0</v>
      </c>
    </row>
    <row r="6" spans="2:96">
      <c r="B6" s="35">
        <v>42304</v>
      </c>
      <c r="C6" s="28">
        <v>21877</v>
      </c>
      <c r="D6" s="146">
        <v>10350</v>
      </c>
      <c r="E6" s="146" t="s">
        <v>225</v>
      </c>
      <c r="F6" s="28">
        <v>980</v>
      </c>
      <c r="G6" s="28">
        <v>901</v>
      </c>
      <c r="H6" s="293">
        <v>79</v>
      </c>
      <c r="I6" s="173">
        <v>0</v>
      </c>
      <c r="J6" s="28">
        <v>0</v>
      </c>
      <c r="K6" s="28">
        <v>0</v>
      </c>
      <c r="L6" s="90">
        <v>0</v>
      </c>
      <c r="M6" s="90">
        <v>0</v>
      </c>
      <c r="N6" s="90">
        <v>0</v>
      </c>
      <c r="O6" s="90">
        <v>100</v>
      </c>
      <c r="P6" s="90">
        <v>0</v>
      </c>
      <c r="Q6" s="90">
        <v>0</v>
      </c>
      <c r="S6" s="82">
        <f t="shared" si="0"/>
        <v>42304</v>
      </c>
      <c r="T6" s="69">
        <f t="shared" si="0"/>
        <v>21877</v>
      </c>
      <c r="AD6" s="69">
        <v>980</v>
      </c>
      <c r="AE6" s="69">
        <v>120</v>
      </c>
      <c r="AN6" s="71"/>
      <c r="AR6" s="69">
        <f t="shared" si="1"/>
        <v>0</v>
      </c>
      <c r="AS6" s="82">
        <f t="shared" si="2"/>
        <v>42304</v>
      </c>
      <c r="AT6" s="71">
        <f t="shared" si="3"/>
        <v>21877</v>
      </c>
      <c r="BR6" s="69">
        <f t="shared" si="4"/>
        <v>0</v>
      </c>
      <c r="BS6" s="82">
        <f t="shared" si="5"/>
        <v>42304</v>
      </c>
      <c r="BT6" s="71">
        <f t="shared" si="6"/>
        <v>21877</v>
      </c>
      <c r="CR6" s="210">
        <f t="shared" si="7"/>
        <v>0</v>
      </c>
    </row>
    <row r="7" spans="2:96">
      <c r="B7" s="35">
        <v>42304</v>
      </c>
      <c r="C7" s="28">
        <v>38395</v>
      </c>
      <c r="D7" s="146">
        <v>10350</v>
      </c>
      <c r="E7" s="146" t="s">
        <v>225</v>
      </c>
      <c r="F7" s="28">
        <v>1081</v>
      </c>
      <c r="G7" s="28">
        <v>1028</v>
      </c>
      <c r="H7" s="293">
        <v>53</v>
      </c>
      <c r="I7" s="173">
        <v>0</v>
      </c>
      <c r="J7" s="28">
        <v>0</v>
      </c>
      <c r="K7" s="28">
        <v>0</v>
      </c>
      <c r="L7" s="90">
        <v>0</v>
      </c>
      <c r="M7" s="90">
        <v>0</v>
      </c>
      <c r="N7" s="90">
        <v>0</v>
      </c>
      <c r="O7" s="90">
        <v>100</v>
      </c>
      <c r="P7" s="90">
        <v>0</v>
      </c>
      <c r="Q7" s="90">
        <v>0</v>
      </c>
      <c r="S7" s="82">
        <f t="shared" si="0"/>
        <v>42304</v>
      </c>
      <c r="T7" s="69">
        <f t="shared" si="0"/>
        <v>38395</v>
      </c>
      <c r="AD7" s="69">
        <v>1081</v>
      </c>
      <c r="AE7" s="69">
        <v>135</v>
      </c>
      <c r="AN7" s="71"/>
      <c r="AR7" s="69">
        <f t="shared" si="1"/>
        <v>0</v>
      </c>
      <c r="AS7" s="82">
        <f t="shared" si="2"/>
        <v>42304</v>
      </c>
      <c r="AT7" s="71">
        <f t="shared" si="3"/>
        <v>38395</v>
      </c>
      <c r="BR7" s="69">
        <f t="shared" si="4"/>
        <v>0</v>
      </c>
      <c r="BS7" s="82">
        <f t="shared" si="5"/>
        <v>42304</v>
      </c>
      <c r="BT7" s="71">
        <f t="shared" si="6"/>
        <v>38395</v>
      </c>
      <c r="CR7" s="210">
        <f t="shared" si="7"/>
        <v>0</v>
      </c>
    </row>
    <row r="8" spans="2:96">
      <c r="B8" s="35">
        <v>42304</v>
      </c>
      <c r="C8" s="28">
        <v>124785</v>
      </c>
      <c r="D8" s="146">
        <v>14844</v>
      </c>
      <c r="E8" s="146" t="s">
        <v>222</v>
      </c>
      <c r="F8" s="28">
        <v>1477</v>
      </c>
      <c r="G8" s="28">
        <v>1091</v>
      </c>
      <c r="H8" s="293">
        <v>386</v>
      </c>
      <c r="I8" s="173">
        <v>0</v>
      </c>
      <c r="J8" s="28">
        <v>0</v>
      </c>
      <c r="K8" s="28">
        <v>0</v>
      </c>
      <c r="L8" s="90">
        <v>0</v>
      </c>
      <c r="M8" s="90">
        <v>0</v>
      </c>
      <c r="N8" s="90">
        <v>0</v>
      </c>
      <c r="O8" s="90">
        <v>100</v>
      </c>
      <c r="P8" s="90">
        <v>0</v>
      </c>
      <c r="Q8" s="90">
        <v>0</v>
      </c>
      <c r="S8" s="82">
        <f t="shared" si="0"/>
        <v>42304</v>
      </c>
      <c r="T8" s="69">
        <f t="shared" si="0"/>
        <v>124785</v>
      </c>
      <c r="AF8" s="69">
        <v>1477</v>
      </c>
      <c r="AG8" s="69">
        <v>240</v>
      </c>
      <c r="AN8" s="71"/>
      <c r="AR8" s="69">
        <f t="shared" si="1"/>
        <v>0</v>
      </c>
      <c r="AS8" s="82">
        <f t="shared" si="2"/>
        <v>42304</v>
      </c>
      <c r="AT8" s="71">
        <f t="shared" si="3"/>
        <v>124785</v>
      </c>
      <c r="BR8" s="69">
        <f t="shared" si="4"/>
        <v>0</v>
      </c>
      <c r="BS8" s="82">
        <f t="shared" si="5"/>
        <v>42304</v>
      </c>
      <c r="BT8" s="71">
        <f t="shared" si="6"/>
        <v>124785</v>
      </c>
      <c r="CR8" s="210">
        <f t="shared" si="7"/>
        <v>0</v>
      </c>
    </row>
    <row r="9" spans="2:96">
      <c r="B9" s="35">
        <v>42304</v>
      </c>
      <c r="C9" s="28">
        <v>700377</v>
      </c>
      <c r="D9" s="146">
        <v>10796</v>
      </c>
      <c r="E9" s="146" t="s">
        <v>232</v>
      </c>
      <c r="F9" s="28">
        <v>743</v>
      </c>
      <c r="G9" s="28">
        <v>651</v>
      </c>
      <c r="H9" s="293">
        <v>92</v>
      </c>
      <c r="I9" s="173">
        <v>0</v>
      </c>
      <c r="J9" s="28">
        <v>0</v>
      </c>
      <c r="K9" s="28">
        <v>0</v>
      </c>
      <c r="L9" s="90">
        <v>0</v>
      </c>
      <c r="M9" s="90">
        <v>0</v>
      </c>
      <c r="N9" s="90">
        <v>0</v>
      </c>
      <c r="O9" s="90">
        <v>100</v>
      </c>
      <c r="P9" s="90">
        <v>0</v>
      </c>
      <c r="Q9" s="90">
        <v>0</v>
      </c>
      <c r="S9" s="82">
        <f t="shared" si="0"/>
        <v>42304</v>
      </c>
      <c r="T9" s="69">
        <f t="shared" si="0"/>
        <v>700377</v>
      </c>
      <c r="AD9" s="69">
        <v>743</v>
      </c>
      <c r="AE9" s="69">
        <v>90</v>
      </c>
      <c r="AN9" s="71"/>
      <c r="AR9" s="69">
        <f t="shared" si="1"/>
        <v>0</v>
      </c>
      <c r="AS9" s="82">
        <f t="shared" si="2"/>
        <v>42304</v>
      </c>
      <c r="AT9" s="71">
        <f t="shared" si="3"/>
        <v>700377</v>
      </c>
      <c r="BR9" s="69">
        <f t="shared" si="4"/>
        <v>0</v>
      </c>
      <c r="BS9" s="82">
        <f t="shared" si="5"/>
        <v>42304</v>
      </c>
      <c r="BT9" s="71">
        <f t="shared" si="6"/>
        <v>700377</v>
      </c>
      <c r="CR9" s="210">
        <f t="shared" si="7"/>
        <v>0</v>
      </c>
    </row>
    <row r="10" spans="2:96">
      <c r="B10" s="35">
        <v>42304</v>
      </c>
      <c r="C10" s="28">
        <v>36133</v>
      </c>
      <c r="D10" s="146">
        <v>10562</v>
      </c>
      <c r="E10" s="146" t="s">
        <v>230</v>
      </c>
      <c r="F10" s="28">
        <v>1690</v>
      </c>
      <c r="G10" s="28">
        <v>1199</v>
      </c>
      <c r="H10" s="293">
        <v>491</v>
      </c>
      <c r="I10" s="173">
        <v>0</v>
      </c>
      <c r="J10" s="28">
        <v>0</v>
      </c>
      <c r="K10" s="28">
        <v>0</v>
      </c>
      <c r="L10" s="90">
        <v>0</v>
      </c>
      <c r="M10" s="90">
        <v>0</v>
      </c>
      <c r="N10" s="90">
        <v>0</v>
      </c>
      <c r="O10" s="90">
        <v>100</v>
      </c>
      <c r="P10" s="90">
        <v>0</v>
      </c>
      <c r="Q10" s="90">
        <v>0</v>
      </c>
      <c r="S10" s="82">
        <f t="shared" si="0"/>
        <v>42304</v>
      </c>
      <c r="T10" s="69">
        <f t="shared" si="0"/>
        <v>36133</v>
      </c>
      <c r="AF10" s="69">
        <v>1690</v>
      </c>
      <c r="AG10" s="69">
        <v>230</v>
      </c>
      <c r="AN10" s="71"/>
      <c r="AR10" s="69">
        <f t="shared" si="1"/>
        <v>0</v>
      </c>
      <c r="AS10" s="82">
        <f t="shared" si="2"/>
        <v>42304</v>
      </c>
      <c r="AT10" s="71">
        <f t="shared" si="3"/>
        <v>36133</v>
      </c>
      <c r="BR10" s="69">
        <f t="shared" si="4"/>
        <v>0</v>
      </c>
      <c r="BS10" s="82">
        <f t="shared" si="5"/>
        <v>42304</v>
      </c>
      <c r="BT10" s="71">
        <f t="shared" si="6"/>
        <v>36133</v>
      </c>
      <c r="CR10" s="210">
        <f t="shared" si="7"/>
        <v>0</v>
      </c>
    </row>
    <row r="11" spans="2:96">
      <c r="B11" s="35">
        <v>42305</v>
      </c>
      <c r="C11" s="28">
        <v>34930</v>
      </c>
      <c r="D11" s="146">
        <v>14275</v>
      </c>
      <c r="E11" s="146" t="s">
        <v>229</v>
      </c>
      <c r="F11" s="28">
        <v>1494</v>
      </c>
      <c r="G11" s="28">
        <v>1415</v>
      </c>
      <c r="H11" s="293">
        <v>79</v>
      </c>
      <c r="I11" s="173">
        <v>0</v>
      </c>
      <c r="J11" s="28">
        <v>0</v>
      </c>
      <c r="K11" s="28">
        <v>0</v>
      </c>
      <c r="L11" s="90">
        <v>0</v>
      </c>
      <c r="M11" s="90">
        <v>0</v>
      </c>
      <c r="N11" s="90">
        <v>0</v>
      </c>
      <c r="O11" s="90">
        <v>100</v>
      </c>
      <c r="P11" s="90">
        <v>0</v>
      </c>
      <c r="Q11" s="90">
        <v>0</v>
      </c>
      <c r="S11" s="82">
        <f t="shared" si="0"/>
        <v>42305</v>
      </c>
      <c r="T11" s="69">
        <f t="shared" si="0"/>
        <v>34930</v>
      </c>
      <c r="AD11" s="69">
        <v>1494</v>
      </c>
      <c r="AE11" s="69">
        <v>185</v>
      </c>
      <c r="AN11" s="71"/>
      <c r="AR11" s="69">
        <f t="shared" si="1"/>
        <v>0</v>
      </c>
      <c r="AS11" s="82">
        <f t="shared" si="2"/>
        <v>42305</v>
      </c>
      <c r="AT11" s="71">
        <f t="shared" si="3"/>
        <v>34930</v>
      </c>
      <c r="BR11" s="69">
        <f t="shared" si="4"/>
        <v>0</v>
      </c>
      <c r="BS11" s="82">
        <f t="shared" si="5"/>
        <v>42305</v>
      </c>
      <c r="BT11" s="71">
        <f t="shared" si="6"/>
        <v>34930</v>
      </c>
      <c r="CR11" s="210">
        <f t="shared" si="7"/>
        <v>0</v>
      </c>
    </row>
    <row r="12" spans="2:96">
      <c r="B12" s="35">
        <v>42305</v>
      </c>
      <c r="C12" s="146">
        <v>404492</v>
      </c>
      <c r="D12" s="146">
        <v>14949</v>
      </c>
      <c r="E12" s="146" t="s">
        <v>237</v>
      </c>
      <c r="F12" s="146">
        <v>784</v>
      </c>
      <c r="G12" s="146">
        <v>736</v>
      </c>
      <c r="H12" s="293">
        <v>48</v>
      </c>
      <c r="I12" s="173">
        <v>0</v>
      </c>
      <c r="J12" s="146">
        <v>0</v>
      </c>
      <c r="K12" s="146">
        <v>0</v>
      </c>
      <c r="L12" s="90">
        <v>0</v>
      </c>
      <c r="M12" s="90">
        <v>0</v>
      </c>
      <c r="N12" s="90">
        <v>0</v>
      </c>
      <c r="O12" s="90">
        <v>100</v>
      </c>
      <c r="P12" s="90">
        <v>0</v>
      </c>
      <c r="Q12" s="90">
        <v>0</v>
      </c>
      <c r="S12" s="82">
        <f t="shared" si="0"/>
        <v>42305</v>
      </c>
      <c r="T12" s="69">
        <f t="shared" si="0"/>
        <v>404492</v>
      </c>
      <c r="AD12" s="69">
        <v>784</v>
      </c>
      <c r="AE12" s="69">
        <v>95</v>
      </c>
      <c r="AN12" s="71"/>
      <c r="AR12" s="69">
        <f t="shared" si="1"/>
        <v>0</v>
      </c>
      <c r="AS12" s="82">
        <f t="shared" si="2"/>
        <v>42305</v>
      </c>
      <c r="AT12" s="71">
        <f t="shared" si="3"/>
        <v>404492</v>
      </c>
      <c r="BR12" s="69">
        <f t="shared" si="4"/>
        <v>0</v>
      </c>
      <c r="BS12" s="82">
        <f t="shared" si="5"/>
        <v>42305</v>
      </c>
      <c r="BT12" s="71">
        <f t="shared" si="6"/>
        <v>404492</v>
      </c>
      <c r="CR12" s="210">
        <f t="shared" si="7"/>
        <v>0</v>
      </c>
    </row>
    <row r="13" spans="2:96">
      <c r="B13" s="35">
        <v>42305</v>
      </c>
      <c r="C13" s="146">
        <v>418529</v>
      </c>
      <c r="D13" s="146">
        <v>14844</v>
      </c>
      <c r="E13" s="69" t="s">
        <v>222</v>
      </c>
      <c r="F13" s="146">
        <v>1436</v>
      </c>
      <c r="G13" s="146">
        <v>1238</v>
      </c>
      <c r="H13" s="293">
        <v>178</v>
      </c>
      <c r="I13" s="173">
        <v>0</v>
      </c>
      <c r="J13" s="146">
        <v>0</v>
      </c>
      <c r="K13" s="146">
        <v>0</v>
      </c>
      <c r="L13" s="90">
        <v>0</v>
      </c>
      <c r="M13" s="90">
        <v>0</v>
      </c>
      <c r="N13" s="90">
        <v>0</v>
      </c>
      <c r="O13" s="90">
        <v>100</v>
      </c>
      <c r="P13" s="90">
        <v>0</v>
      </c>
      <c r="Q13" s="90">
        <v>0</v>
      </c>
      <c r="S13" s="82">
        <f t="shared" si="0"/>
        <v>42305</v>
      </c>
      <c r="T13" s="69">
        <f t="shared" si="0"/>
        <v>418529</v>
      </c>
      <c r="AF13" s="69">
        <v>1436</v>
      </c>
      <c r="AG13" s="69">
        <v>120</v>
      </c>
      <c r="AN13" s="71"/>
      <c r="AR13" s="69">
        <f t="shared" si="1"/>
        <v>0</v>
      </c>
      <c r="AS13" s="82">
        <f t="shared" si="2"/>
        <v>42305</v>
      </c>
      <c r="AT13" s="71">
        <f t="shared" si="3"/>
        <v>418529</v>
      </c>
      <c r="BR13" s="69">
        <f t="shared" si="4"/>
        <v>0</v>
      </c>
      <c r="BS13" s="82">
        <f t="shared" si="5"/>
        <v>42305</v>
      </c>
      <c r="BT13" s="71">
        <f t="shared" si="6"/>
        <v>418529</v>
      </c>
      <c r="CR13" s="210">
        <f t="shared" si="7"/>
        <v>0</v>
      </c>
    </row>
    <row r="14" spans="2:96">
      <c r="B14" s="35">
        <v>42305</v>
      </c>
      <c r="C14" s="146">
        <v>700376</v>
      </c>
      <c r="D14" s="146">
        <v>10796</v>
      </c>
      <c r="E14" s="146" t="s">
        <v>232</v>
      </c>
      <c r="F14" s="146">
        <v>847</v>
      </c>
      <c r="G14" s="146">
        <v>713</v>
      </c>
      <c r="H14" s="293">
        <v>134</v>
      </c>
      <c r="I14" s="173">
        <v>0</v>
      </c>
      <c r="J14" s="146">
        <v>0</v>
      </c>
      <c r="K14" s="146">
        <v>0</v>
      </c>
      <c r="L14" s="90">
        <v>0</v>
      </c>
      <c r="M14" s="90">
        <v>0</v>
      </c>
      <c r="N14" s="90">
        <v>0</v>
      </c>
      <c r="O14" s="90">
        <v>100</v>
      </c>
      <c r="P14" s="90">
        <v>0</v>
      </c>
      <c r="Q14" s="90">
        <v>0</v>
      </c>
      <c r="S14" s="82">
        <f t="shared" si="0"/>
        <v>42305</v>
      </c>
      <c r="T14" s="69">
        <f t="shared" si="0"/>
        <v>700376</v>
      </c>
      <c r="AF14" s="69">
        <v>847</v>
      </c>
      <c r="AG14" s="69">
        <v>85</v>
      </c>
      <c r="AN14" s="71"/>
      <c r="AR14" s="69">
        <f t="shared" si="1"/>
        <v>0</v>
      </c>
      <c r="AS14" s="82">
        <f t="shared" si="2"/>
        <v>42305</v>
      </c>
      <c r="AT14" s="71">
        <f t="shared" si="3"/>
        <v>700376</v>
      </c>
      <c r="BR14" s="69">
        <f t="shared" si="4"/>
        <v>0</v>
      </c>
      <c r="BS14" s="82">
        <f t="shared" si="5"/>
        <v>42305</v>
      </c>
      <c r="BT14" s="71">
        <f t="shared" si="6"/>
        <v>700376</v>
      </c>
      <c r="CR14" s="210">
        <f t="shared" si="7"/>
        <v>0</v>
      </c>
    </row>
    <row r="15" spans="2:96">
      <c r="B15" s="35">
        <v>42305</v>
      </c>
      <c r="C15" s="72">
        <v>33948</v>
      </c>
      <c r="D15" s="72">
        <v>13113</v>
      </c>
      <c r="E15" s="146" t="s">
        <v>248</v>
      </c>
      <c r="F15" s="146">
        <v>1107</v>
      </c>
      <c r="G15" s="146">
        <v>840</v>
      </c>
      <c r="H15" s="293">
        <v>267</v>
      </c>
      <c r="I15" s="173">
        <v>0</v>
      </c>
      <c r="J15" s="146">
        <v>0</v>
      </c>
      <c r="K15" s="146">
        <v>0</v>
      </c>
      <c r="L15" s="90">
        <v>0</v>
      </c>
      <c r="M15" s="90">
        <v>0</v>
      </c>
      <c r="N15" s="90">
        <v>0</v>
      </c>
      <c r="O15" s="90">
        <v>100</v>
      </c>
      <c r="P15" s="90">
        <v>0</v>
      </c>
      <c r="Q15" s="90">
        <v>0</v>
      </c>
      <c r="S15" s="82">
        <f t="shared" si="0"/>
        <v>42305</v>
      </c>
      <c r="T15" s="69">
        <f t="shared" si="0"/>
        <v>33948</v>
      </c>
      <c r="AF15" s="69">
        <v>1107</v>
      </c>
      <c r="AG15" s="69">
        <v>140</v>
      </c>
      <c r="AN15" s="71"/>
      <c r="AR15" s="69">
        <f t="shared" si="1"/>
        <v>0</v>
      </c>
      <c r="AS15" s="82">
        <f t="shared" si="2"/>
        <v>42305</v>
      </c>
      <c r="AT15" s="71">
        <f t="shared" si="3"/>
        <v>33948</v>
      </c>
      <c r="BR15" s="69">
        <f t="shared" si="4"/>
        <v>0</v>
      </c>
      <c r="BS15" s="82">
        <f t="shared" si="5"/>
        <v>42305</v>
      </c>
      <c r="BT15" s="71">
        <f t="shared" si="6"/>
        <v>33948</v>
      </c>
      <c r="CR15" s="210">
        <f t="shared" si="7"/>
        <v>0</v>
      </c>
    </row>
    <row r="16" spans="2:96">
      <c r="B16" s="35">
        <v>42305</v>
      </c>
      <c r="C16" s="146">
        <v>37051</v>
      </c>
      <c r="D16" s="146">
        <v>10507</v>
      </c>
      <c r="E16" s="146" t="s">
        <v>243</v>
      </c>
      <c r="F16" s="146">
        <v>932</v>
      </c>
      <c r="G16" s="146">
        <v>777</v>
      </c>
      <c r="H16" s="293">
        <v>155</v>
      </c>
      <c r="I16" s="173">
        <v>0</v>
      </c>
      <c r="J16" s="146">
        <v>0</v>
      </c>
      <c r="K16" s="146">
        <v>0</v>
      </c>
      <c r="L16" s="90">
        <v>0</v>
      </c>
      <c r="M16" s="90">
        <v>0</v>
      </c>
      <c r="N16" s="90">
        <v>0</v>
      </c>
      <c r="O16" s="90">
        <v>100</v>
      </c>
      <c r="P16" s="90">
        <v>0</v>
      </c>
      <c r="Q16" s="90">
        <v>0</v>
      </c>
      <c r="S16" s="82">
        <f t="shared" si="0"/>
        <v>42305</v>
      </c>
      <c r="T16" s="69">
        <f t="shared" si="0"/>
        <v>37051</v>
      </c>
      <c r="AD16" s="69">
        <v>932</v>
      </c>
      <c r="AE16" s="69">
        <v>105</v>
      </c>
      <c r="AN16" s="71"/>
      <c r="AR16" s="69">
        <f t="shared" si="1"/>
        <v>0</v>
      </c>
      <c r="AS16" s="82">
        <f t="shared" si="2"/>
        <v>42305</v>
      </c>
      <c r="AT16" s="71">
        <f t="shared" si="3"/>
        <v>37051</v>
      </c>
      <c r="BR16" s="69">
        <f t="shared" si="4"/>
        <v>0</v>
      </c>
      <c r="BS16" s="82">
        <f t="shared" si="5"/>
        <v>42305</v>
      </c>
      <c r="BT16" s="71">
        <f t="shared" si="6"/>
        <v>37051</v>
      </c>
      <c r="CR16" s="210">
        <f t="shared" si="7"/>
        <v>0</v>
      </c>
    </row>
    <row r="17" spans="2:96">
      <c r="B17" s="35">
        <v>42306</v>
      </c>
      <c r="C17" s="146">
        <v>418635</v>
      </c>
      <c r="D17" s="146">
        <v>10350</v>
      </c>
      <c r="E17" s="146" t="s">
        <v>239</v>
      </c>
      <c r="F17" s="146">
        <v>1321</v>
      </c>
      <c r="G17" s="146">
        <v>1173</v>
      </c>
      <c r="H17" s="293">
        <v>148</v>
      </c>
      <c r="I17" s="173">
        <v>0</v>
      </c>
      <c r="J17" s="146">
        <v>0</v>
      </c>
      <c r="K17" s="146">
        <v>0</v>
      </c>
      <c r="L17" s="90">
        <v>0</v>
      </c>
      <c r="M17" s="90">
        <v>0</v>
      </c>
      <c r="N17" s="90">
        <v>0</v>
      </c>
      <c r="O17" s="90">
        <v>100</v>
      </c>
      <c r="P17" s="90">
        <v>0</v>
      </c>
      <c r="Q17" s="90">
        <v>0</v>
      </c>
      <c r="S17" s="82">
        <f t="shared" si="0"/>
        <v>42306</v>
      </c>
      <c r="T17" s="69">
        <f t="shared" si="0"/>
        <v>418635</v>
      </c>
      <c r="AD17" s="69">
        <v>1321</v>
      </c>
      <c r="AE17" s="69">
        <v>165</v>
      </c>
      <c r="AN17" s="71"/>
      <c r="AR17" s="69">
        <f t="shared" si="1"/>
        <v>0</v>
      </c>
      <c r="AS17" s="82">
        <f t="shared" si="2"/>
        <v>42306</v>
      </c>
      <c r="AT17" s="71">
        <f t="shared" si="3"/>
        <v>418635</v>
      </c>
      <c r="BR17" s="69">
        <f t="shared" si="4"/>
        <v>0</v>
      </c>
      <c r="BS17" s="82">
        <f t="shared" si="5"/>
        <v>42306</v>
      </c>
      <c r="BT17" s="71">
        <f t="shared" si="6"/>
        <v>418635</v>
      </c>
      <c r="CR17" s="210">
        <f t="shared" si="7"/>
        <v>0</v>
      </c>
    </row>
    <row r="18" spans="2:96">
      <c r="B18" s="35">
        <v>42306</v>
      </c>
      <c r="C18" s="146">
        <v>419134</v>
      </c>
      <c r="D18" s="146">
        <v>15166</v>
      </c>
      <c r="E18" s="146" t="s">
        <v>240</v>
      </c>
      <c r="F18" s="146">
        <v>952</v>
      </c>
      <c r="G18" s="146">
        <v>809</v>
      </c>
      <c r="H18" s="293">
        <v>143</v>
      </c>
      <c r="I18" s="173">
        <v>0</v>
      </c>
      <c r="J18" s="146">
        <v>0</v>
      </c>
      <c r="K18" s="146">
        <v>0</v>
      </c>
      <c r="L18" s="90">
        <v>0</v>
      </c>
      <c r="M18" s="90">
        <v>0</v>
      </c>
      <c r="N18" s="90">
        <v>0</v>
      </c>
      <c r="O18" s="90">
        <v>100</v>
      </c>
      <c r="P18" s="90">
        <v>0</v>
      </c>
      <c r="Q18" s="90">
        <v>0</v>
      </c>
      <c r="S18" s="82">
        <f t="shared" si="0"/>
        <v>42306</v>
      </c>
      <c r="T18" s="69">
        <f t="shared" si="0"/>
        <v>419134</v>
      </c>
      <c r="AF18" s="69">
        <v>952</v>
      </c>
      <c r="AG18" s="69">
        <v>120</v>
      </c>
      <c r="AN18" s="71"/>
      <c r="AR18" s="69">
        <f t="shared" si="1"/>
        <v>0</v>
      </c>
      <c r="AS18" s="82">
        <f t="shared" si="2"/>
        <v>42306</v>
      </c>
      <c r="AT18" s="71">
        <f t="shared" si="3"/>
        <v>419134</v>
      </c>
      <c r="BR18" s="69">
        <f t="shared" si="4"/>
        <v>0</v>
      </c>
      <c r="BS18" s="82">
        <f t="shared" si="5"/>
        <v>42306</v>
      </c>
      <c r="BT18" s="71">
        <f t="shared" si="6"/>
        <v>419134</v>
      </c>
      <c r="CR18" s="210">
        <f t="shared" si="7"/>
        <v>0</v>
      </c>
    </row>
    <row r="19" spans="2:96">
      <c r="B19" s="35">
        <v>42306</v>
      </c>
      <c r="C19" s="146">
        <v>34932</v>
      </c>
      <c r="D19" s="146">
        <v>14275</v>
      </c>
      <c r="E19" s="146" t="s">
        <v>229</v>
      </c>
      <c r="F19" s="146">
        <v>1482</v>
      </c>
      <c r="G19" s="146">
        <v>1159</v>
      </c>
      <c r="H19" s="293">
        <v>323</v>
      </c>
      <c r="I19" s="173">
        <v>0</v>
      </c>
      <c r="J19" s="146">
        <v>0</v>
      </c>
      <c r="K19" s="146">
        <v>0</v>
      </c>
      <c r="L19" s="90">
        <v>0</v>
      </c>
      <c r="M19" s="90">
        <v>0</v>
      </c>
      <c r="N19" s="90">
        <v>0</v>
      </c>
      <c r="O19" s="90">
        <v>100</v>
      </c>
      <c r="P19" s="90">
        <v>0</v>
      </c>
      <c r="Q19" s="90">
        <v>0</v>
      </c>
      <c r="S19" s="82">
        <f t="shared" si="0"/>
        <v>42306</v>
      </c>
      <c r="T19" s="69">
        <f t="shared" si="0"/>
        <v>34932</v>
      </c>
      <c r="AF19" s="69">
        <v>1482</v>
      </c>
      <c r="AG19" s="69">
        <v>190</v>
      </c>
      <c r="AN19" s="71"/>
      <c r="AR19" s="69">
        <f t="shared" si="1"/>
        <v>0</v>
      </c>
      <c r="AS19" s="82">
        <f t="shared" si="2"/>
        <v>42306</v>
      </c>
      <c r="AT19" s="71">
        <f t="shared" si="3"/>
        <v>34932</v>
      </c>
      <c r="BR19" s="69">
        <f t="shared" si="4"/>
        <v>0</v>
      </c>
      <c r="BS19" s="82">
        <f t="shared" si="5"/>
        <v>42306</v>
      </c>
      <c r="BT19" s="71">
        <f t="shared" si="6"/>
        <v>34932</v>
      </c>
      <c r="CR19" s="210">
        <f t="shared" si="7"/>
        <v>0</v>
      </c>
    </row>
    <row r="20" spans="2:96">
      <c r="B20" s="35">
        <v>42307</v>
      </c>
      <c r="C20" s="146">
        <v>34934</v>
      </c>
      <c r="D20" s="146">
        <v>14275</v>
      </c>
      <c r="E20" s="146" t="s">
        <v>229</v>
      </c>
      <c r="F20" s="146">
        <v>727</v>
      </c>
      <c r="G20" s="146">
        <v>678</v>
      </c>
      <c r="H20" s="293">
        <v>49</v>
      </c>
      <c r="I20" s="173">
        <v>0</v>
      </c>
      <c r="J20" s="146">
        <v>0</v>
      </c>
      <c r="K20" s="146">
        <v>0</v>
      </c>
      <c r="L20" s="90">
        <v>0</v>
      </c>
      <c r="M20" s="90">
        <v>0</v>
      </c>
      <c r="N20" s="90">
        <v>0</v>
      </c>
      <c r="O20" s="90">
        <v>100</v>
      </c>
      <c r="P20" s="90">
        <v>0</v>
      </c>
      <c r="Q20" s="90">
        <v>0</v>
      </c>
      <c r="S20" s="82">
        <f t="shared" si="0"/>
        <v>42307</v>
      </c>
      <c r="T20" s="69">
        <f t="shared" si="0"/>
        <v>34934</v>
      </c>
      <c r="AD20" s="69">
        <v>727</v>
      </c>
      <c r="AE20" s="69">
        <v>85</v>
      </c>
      <c r="AN20" s="71"/>
      <c r="AR20" s="69">
        <f t="shared" si="1"/>
        <v>0</v>
      </c>
      <c r="AS20" s="82">
        <f t="shared" si="2"/>
        <v>42307</v>
      </c>
      <c r="AT20" s="71">
        <f t="shared" si="3"/>
        <v>34934</v>
      </c>
      <c r="BR20" s="69">
        <f t="shared" si="4"/>
        <v>0</v>
      </c>
      <c r="BS20" s="82">
        <f t="shared" si="5"/>
        <v>42307</v>
      </c>
      <c r="BT20" s="71">
        <f t="shared" si="6"/>
        <v>34934</v>
      </c>
      <c r="CR20" s="210">
        <f t="shared" si="7"/>
        <v>0</v>
      </c>
    </row>
    <row r="21" spans="2:96">
      <c r="B21" s="35">
        <v>42307</v>
      </c>
      <c r="C21" s="146">
        <v>38396</v>
      </c>
      <c r="D21" s="146">
        <v>10350</v>
      </c>
      <c r="E21" s="146" t="s">
        <v>225</v>
      </c>
      <c r="F21" s="146">
        <v>512</v>
      </c>
      <c r="G21" s="146">
        <v>392</v>
      </c>
      <c r="H21" s="293">
        <v>120</v>
      </c>
      <c r="I21" s="173">
        <v>0</v>
      </c>
      <c r="J21" s="146">
        <v>0</v>
      </c>
      <c r="K21" s="146">
        <v>0</v>
      </c>
      <c r="L21" s="90">
        <v>0</v>
      </c>
      <c r="M21" s="90">
        <v>0</v>
      </c>
      <c r="N21" s="90">
        <v>0</v>
      </c>
      <c r="O21" s="90">
        <v>100</v>
      </c>
      <c r="P21" s="90">
        <v>0</v>
      </c>
      <c r="Q21" s="90">
        <v>0</v>
      </c>
      <c r="S21" s="82">
        <f t="shared" si="0"/>
        <v>42307</v>
      </c>
      <c r="T21" s="69">
        <f t="shared" si="0"/>
        <v>38396</v>
      </c>
      <c r="AF21" s="69">
        <v>512</v>
      </c>
      <c r="AG21" s="69">
        <v>70</v>
      </c>
      <c r="AN21" s="71"/>
      <c r="AR21" s="69">
        <f t="shared" si="1"/>
        <v>0</v>
      </c>
      <c r="AS21" s="82">
        <f t="shared" si="2"/>
        <v>42307</v>
      </c>
      <c r="AT21" s="71">
        <f t="shared" si="3"/>
        <v>38396</v>
      </c>
      <c r="BR21" s="69">
        <f t="shared" si="4"/>
        <v>0</v>
      </c>
      <c r="BS21" s="82">
        <f t="shared" si="5"/>
        <v>42307</v>
      </c>
      <c r="BT21" s="71">
        <f t="shared" si="6"/>
        <v>38396</v>
      </c>
      <c r="CR21" s="210">
        <f t="shared" si="7"/>
        <v>0</v>
      </c>
    </row>
    <row r="22" spans="2:96">
      <c r="B22" s="35">
        <v>42307</v>
      </c>
      <c r="C22" s="146">
        <v>418958</v>
      </c>
      <c r="D22" s="146">
        <v>10063</v>
      </c>
      <c r="E22" s="146" t="s">
        <v>253</v>
      </c>
      <c r="F22" s="146">
        <v>148</v>
      </c>
      <c r="G22" s="146">
        <v>136</v>
      </c>
      <c r="H22" s="293">
        <v>12</v>
      </c>
      <c r="I22" s="173">
        <v>0</v>
      </c>
      <c r="J22" s="146">
        <v>0</v>
      </c>
      <c r="K22" s="146">
        <v>0</v>
      </c>
      <c r="L22" s="90">
        <v>0</v>
      </c>
      <c r="M22" s="90">
        <v>0</v>
      </c>
      <c r="N22" s="90">
        <v>0</v>
      </c>
      <c r="O22" s="90">
        <v>100</v>
      </c>
      <c r="P22" s="90">
        <v>0</v>
      </c>
      <c r="Q22" s="90">
        <v>0</v>
      </c>
      <c r="S22" s="82">
        <f t="shared" si="0"/>
        <v>42307</v>
      </c>
      <c r="T22" s="69">
        <f t="shared" si="0"/>
        <v>418958</v>
      </c>
      <c r="AD22" s="69">
        <v>148</v>
      </c>
      <c r="AE22" s="69">
        <v>15</v>
      </c>
      <c r="AN22" s="71"/>
      <c r="AR22" s="69">
        <f t="shared" si="1"/>
        <v>0</v>
      </c>
      <c r="AS22" s="82">
        <f t="shared" si="2"/>
        <v>42307</v>
      </c>
      <c r="AT22" s="71">
        <f t="shared" si="3"/>
        <v>418958</v>
      </c>
      <c r="BR22" s="69">
        <f t="shared" si="4"/>
        <v>0</v>
      </c>
      <c r="BS22" s="82">
        <f t="shared" si="5"/>
        <v>42307</v>
      </c>
      <c r="BT22" s="71">
        <f t="shared" si="6"/>
        <v>418958</v>
      </c>
      <c r="CR22" s="210">
        <f t="shared" si="7"/>
        <v>0</v>
      </c>
    </row>
    <row r="23" spans="2:96">
      <c r="B23" s="35">
        <v>42307</v>
      </c>
      <c r="C23" s="146">
        <v>36135</v>
      </c>
      <c r="D23" s="146">
        <v>10562</v>
      </c>
      <c r="E23" s="146" t="s">
        <v>230</v>
      </c>
      <c r="F23" s="146">
        <v>1504</v>
      </c>
      <c r="G23" s="146">
        <v>1205</v>
      </c>
      <c r="H23" s="293">
        <v>199</v>
      </c>
      <c r="I23" s="173">
        <v>0</v>
      </c>
      <c r="J23" s="146">
        <v>0</v>
      </c>
      <c r="K23" s="146">
        <v>0</v>
      </c>
      <c r="L23" s="90">
        <v>0</v>
      </c>
      <c r="M23" s="90">
        <v>0</v>
      </c>
      <c r="N23" s="90">
        <v>0</v>
      </c>
      <c r="O23" s="90">
        <v>100</v>
      </c>
      <c r="P23" s="90">
        <v>0</v>
      </c>
      <c r="Q23" s="90">
        <v>0</v>
      </c>
      <c r="S23" s="82">
        <f t="shared" si="0"/>
        <v>42307</v>
      </c>
      <c r="T23" s="69">
        <f t="shared" si="0"/>
        <v>36135</v>
      </c>
      <c r="AF23" s="69">
        <v>1504</v>
      </c>
      <c r="AG23" s="69">
        <v>285</v>
      </c>
      <c r="AN23" s="71"/>
      <c r="AR23" s="69">
        <f t="shared" si="1"/>
        <v>0</v>
      </c>
      <c r="AS23" s="82">
        <f t="shared" si="2"/>
        <v>42307</v>
      </c>
      <c r="AT23" s="71">
        <f t="shared" si="3"/>
        <v>36135</v>
      </c>
      <c r="BR23" s="69">
        <f t="shared" si="4"/>
        <v>0</v>
      </c>
      <c r="BS23" s="82">
        <f t="shared" si="5"/>
        <v>42307</v>
      </c>
      <c r="BT23" s="71">
        <f t="shared" si="6"/>
        <v>36135</v>
      </c>
      <c r="CR23" s="210">
        <f t="shared" si="7"/>
        <v>0</v>
      </c>
    </row>
    <row r="24" spans="2:96">
      <c r="B24" s="35">
        <v>42307</v>
      </c>
      <c r="C24" s="146">
        <v>36134</v>
      </c>
      <c r="D24" s="146">
        <v>10562</v>
      </c>
      <c r="E24" s="146" t="s">
        <v>230</v>
      </c>
      <c r="F24" s="146">
        <v>1779</v>
      </c>
      <c r="G24" s="146">
        <v>1579</v>
      </c>
      <c r="H24" s="293">
        <v>200</v>
      </c>
      <c r="I24" s="173">
        <v>0</v>
      </c>
      <c r="J24" s="146">
        <v>0</v>
      </c>
      <c r="K24" s="146">
        <v>0</v>
      </c>
      <c r="L24" s="90">
        <v>0</v>
      </c>
      <c r="M24" s="90">
        <v>0</v>
      </c>
      <c r="N24" s="90">
        <v>0</v>
      </c>
      <c r="O24" s="90">
        <v>100</v>
      </c>
      <c r="P24" s="90">
        <v>0</v>
      </c>
      <c r="Q24" s="90">
        <v>0</v>
      </c>
      <c r="S24" s="82">
        <f t="shared" si="0"/>
        <v>42307</v>
      </c>
      <c r="T24" s="69">
        <f t="shared" si="0"/>
        <v>36134</v>
      </c>
      <c r="AD24" s="69">
        <v>1779</v>
      </c>
      <c r="AE24" s="69">
        <v>230</v>
      </c>
      <c r="AN24" s="71"/>
      <c r="AR24" s="69">
        <f t="shared" si="1"/>
        <v>0</v>
      </c>
      <c r="AS24" s="82">
        <f t="shared" si="2"/>
        <v>42307</v>
      </c>
      <c r="AT24" s="71">
        <f t="shared" si="3"/>
        <v>36134</v>
      </c>
      <c r="BR24" s="69">
        <f t="shared" si="4"/>
        <v>0</v>
      </c>
      <c r="BS24" s="82">
        <f t="shared" si="5"/>
        <v>42307</v>
      </c>
      <c r="BT24" s="71">
        <f t="shared" si="6"/>
        <v>36134</v>
      </c>
      <c r="CR24" s="210">
        <f t="shared" si="7"/>
        <v>0</v>
      </c>
    </row>
    <row r="25" spans="2:96">
      <c r="B25" s="35">
        <v>42307</v>
      </c>
      <c r="C25" s="146">
        <v>34931</v>
      </c>
      <c r="D25" s="146">
        <v>14275</v>
      </c>
      <c r="E25" s="146" t="s">
        <v>229</v>
      </c>
      <c r="F25" s="146">
        <v>1486</v>
      </c>
      <c r="G25" s="146">
        <v>1345</v>
      </c>
      <c r="H25" s="293">
        <v>141</v>
      </c>
      <c r="I25" s="173">
        <v>0</v>
      </c>
      <c r="J25" s="146">
        <v>0</v>
      </c>
      <c r="K25" s="146">
        <v>0</v>
      </c>
      <c r="L25" s="90">
        <v>0</v>
      </c>
      <c r="M25" s="90">
        <v>0</v>
      </c>
      <c r="N25" s="90">
        <v>0</v>
      </c>
      <c r="O25" s="90">
        <v>100</v>
      </c>
      <c r="P25" s="90">
        <v>0</v>
      </c>
      <c r="Q25" s="90">
        <v>0</v>
      </c>
      <c r="S25" s="82">
        <f t="shared" si="0"/>
        <v>42307</v>
      </c>
      <c r="T25" s="69">
        <f t="shared" si="0"/>
        <v>34931</v>
      </c>
      <c r="AD25" s="69">
        <v>1486</v>
      </c>
      <c r="AE25" s="69">
        <v>185</v>
      </c>
      <c r="AN25" s="71"/>
      <c r="AR25" s="69">
        <f t="shared" si="1"/>
        <v>0</v>
      </c>
      <c r="AS25" s="82">
        <f t="shared" si="2"/>
        <v>42307</v>
      </c>
      <c r="AT25" s="71">
        <f t="shared" si="3"/>
        <v>34931</v>
      </c>
      <c r="BR25" s="69">
        <f t="shared" si="4"/>
        <v>0</v>
      </c>
      <c r="BS25" s="82">
        <f t="shared" si="5"/>
        <v>42307</v>
      </c>
      <c r="BT25" s="71">
        <f t="shared" si="6"/>
        <v>34931</v>
      </c>
      <c r="CR25" s="210">
        <f t="shared" si="7"/>
        <v>0</v>
      </c>
    </row>
    <row r="26" spans="2:96">
      <c r="B26" s="35"/>
      <c r="C26" s="28"/>
      <c r="D26" s="146"/>
      <c r="E26" s="146"/>
      <c r="F26" s="28"/>
      <c r="G26" s="28"/>
      <c r="H26" s="293"/>
      <c r="I26" s="173"/>
      <c r="J26" s="28"/>
      <c r="K26" s="28"/>
      <c r="L26" s="90"/>
      <c r="M26" s="90"/>
      <c r="N26" s="90"/>
      <c r="O26" s="90"/>
      <c r="P26" s="90"/>
      <c r="Q26" s="90"/>
      <c r="S26" s="82">
        <f t="shared" si="0"/>
        <v>0</v>
      </c>
      <c r="T26" s="69">
        <f t="shared" si="0"/>
        <v>0</v>
      </c>
      <c r="AN26" s="71"/>
      <c r="AR26" s="69">
        <f t="shared" si="1"/>
        <v>0</v>
      </c>
      <c r="AS26" s="82">
        <f t="shared" si="2"/>
        <v>0</v>
      </c>
      <c r="AT26" s="71">
        <f t="shared" si="3"/>
        <v>0</v>
      </c>
      <c r="BR26" s="69">
        <f t="shared" si="4"/>
        <v>0</v>
      </c>
      <c r="BS26" s="82">
        <f t="shared" si="5"/>
        <v>0</v>
      </c>
      <c r="BT26" s="71">
        <f t="shared" si="6"/>
        <v>0</v>
      </c>
      <c r="CR26" s="210">
        <f t="shared" si="7"/>
        <v>0</v>
      </c>
    </row>
    <row r="27" spans="2:96">
      <c r="B27" s="35"/>
      <c r="C27" s="146"/>
      <c r="D27" s="146"/>
      <c r="E27" s="146"/>
      <c r="F27" s="146"/>
      <c r="G27" s="146"/>
      <c r="H27" s="293"/>
      <c r="I27" s="173"/>
      <c r="J27" s="146"/>
      <c r="K27" s="146"/>
      <c r="L27" s="90"/>
      <c r="M27" s="90"/>
      <c r="N27" s="90"/>
      <c r="O27" s="90"/>
      <c r="P27" s="90"/>
      <c r="Q27" s="90"/>
      <c r="S27" s="82">
        <f t="shared" si="0"/>
        <v>0</v>
      </c>
      <c r="T27" s="69">
        <f t="shared" si="0"/>
        <v>0</v>
      </c>
      <c r="AN27" s="71"/>
      <c r="AR27" s="69">
        <f t="shared" si="1"/>
        <v>0</v>
      </c>
      <c r="AS27" s="82">
        <f t="shared" si="2"/>
        <v>0</v>
      </c>
      <c r="AT27" s="71">
        <f t="shared" si="3"/>
        <v>0</v>
      </c>
      <c r="BR27" s="69">
        <f t="shared" si="4"/>
        <v>0</v>
      </c>
      <c r="BS27" s="82">
        <f t="shared" si="5"/>
        <v>0</v>
      </c>
      <c r="BT27" s="71">
        <f t="shared" si="6"/>
        <v>0</v>
      </c>
      <c r="CR27" s="210">
        <f t="shared" si="7"/>
        <v>0</v>
      </c>
    </row>
    <row r="28" spans="2:96">
      <c r="B28" s="35"/>
      <c r="C28" s="146"/>
      <c r="D28" s="146"/>
      <c r="E28" s="146"/>
      <c r="F28" s="146"/>
      <c r="G28" s="146"/>
      <c r="H28" s="293"/>
      <c r="I28" s="173"/>
      <c r="J28" s="146"/>
      <c r="K28" s="146"/>
      <c r="L28" s="90"/>
      <c r="M28" s="90"/>
      <c r="N28" s="90"/>
      <c r="O28" s="90"/>
      <c r="P28" s="90"/>
      <c r="Q28" s="90"/>
      <c r="S28" s="82">
        <f t="shared" ref="S28:S51" si="8">B28</f>
        <v>0</v>
      </c>
      <c r="T28" s="69">
        <f t="shared" ref="T28:T49" si="9">C28</f>
        <v>0</v>
      </c>
      <c r="AN28" s="71"/>
      <c r="AR28" s="69">
        <f t="shared" si="1"/>
        <v>0</v>
      </c>
      <c r="AS28" s="82">
        <f t="shared" si="2"/>
        <v>0</v>
      </c>
      <c r="AT28" s="71">
        <f t="shared" si="3"/>
        <v>0</v>
      </c>
      <c r="BR28" s="69">
        <f t="shared" si="4"/>
        <v>0</v>
      </c>
      <c r="BS28" s="82">
        <f t="shared" si="5"/>
        <v>0</v>
      </c>
      <c r="BT28" s="71">
        <f t="shared" si="6"/>
        <v>0</v>
      </c>
      <c r="CR28" s="210">
        <f t="shared" si="7"/>
        <v>0</v>
      </c>
    </row>
    <row r="29" spans="2:96">
      <c r="B29" s="35"/>
      <c r="C29" s="146"/>
      <c r="D29" s="146"/>
      <c r="E29" s="146"/>
      <c r="F29" s="146"/>
      <c r="G29" s="146"/>
      <c r="H29" s="293"/>
      <c r="I29" s="173"/>
      <c r="J29" s="146"/>
      <c r="K29" s="146"/>
      <c r="L29" s="90"/>
      <c r="M29" s="90"/>
      <c r="N29" s="90"/>
      <c r="O29" s="90"/>
      <c r="P29" s="90"/>
      <c r="Q29" s="90"/>
      <c r="S29" s="82">
        <f t="shared" si="8"/>
        <v>0</v>
      </c>
      <c r="T29" s="69">
        <f t="shared" si="9"/>
        <v>0</v>
      </c>
      <c r="AN29" s="71"/>
      <c r="AR29" s="69">
        <f t="shared" si="1"/>
        <v>0</v>
      </c>
      <c r="AS29" s="82">
        <f t="shared" si="2"/>
        <v>0</v>
      </c>
      <c r="AT29" s="69">
        <f t="shared" si="3"/>
        <v>0</v>
      </c>
      <c r="BR29" s="69">
        <f t="shared" si="4"/>
        <v>0</v>
      </c>
      <c r="BS29" s="82">
        <f t="shared" si="5"/>
        <v>0</v>
      </c>
      <c r="BT29" s="71">
        <f t="shared" si="6"/>
        <v>0</v>
      </c>
      <c r="CR29" s="210">
        <f t="shared" si="7"/>
        <v>0</v>
      </c>
    </row>
    <row r="30" spans="2:96">
      <c r="B30" s="35"/>
      <c r="C30" s="146"/>
      <c r="D30" s="146"/>
      <c r="E30" s="146"/>
      <c r="F30" s="146"/>
      <c r="G30" s="146"/>
      <c r="H30" s="293"/>
      <c r="I30" s="173"/>
      <c r="J30" s="146"/>
      <c r="K30" s="146"/>
      <c r="L30" s="90"/>
      <c r="M30" s="90"/>
      <c r="N30" s="90"/>
      <c r="O30" s="90"/>
      <c r="P30" s="90"/>
      <c r="Q30" s="90"/>
      <c r="S30" s="82">
        <f t="shared" si="8"/>
        <v>0</v>
      </c>
      <c r="T30" s="69">
        <f t="shared" si="9"/>
        <v>0</v>
      </c>
      <c r="AN30" s="71"/>
      <c r="AR30" s="69">
        <f t="shared" si="1"/>
        <v>0</v>
      </c>
      <c r="AS30" s="82">
        <f t="shared" si="2"/>
        <v>0</v>
      </c>
      <c r="AT30" s="69">
        <f t="shared" si="3"/>
        <v>0</v>
      </c>
      <c r="BR30" s="69">
        <f t="shared" si="4"/>
        <v>0</v>
      </c>
      <c r="BS30" s="82">
        <f t="shared" si="5"/>
        <v>0</v>
      </c>
      <c r="BT30" s="71">
        <f t="shared" si="6"/>
        <v>0</v>
      </c>
      <c r="CR30" s="210">
        <f t="shared" si="7"/>
        <v>0</v>
      </c>
    </row>
    <row r="31" spans="2:96">
      <c r="B31" s="35"/>
      <c r="C31" s="146"/>
      <c r="D31" s="146"/>
      <c r="E31" s="146"/>
      <c r="F31" s="146"/>
      <c r="G31" s="146"/>
      <c r="H31" s="293"/>
      <c r="I31" s="173"/>
      <c r="J31" s="146"/>
      <c r="K31" s="146"/>
      <c r="L31" s="90"/>
      <c r="M31" s="90"/>
      <c r="N31" s="90"/>
      <c r="O31" s="90"/>
      <c r="P31" s="90"/>
      <c r="Q31" s="90"/>
      <c r="S31" s="82">
        <f t="shared" si="8"/>
        <v>0</v>
      </c>
      <c r="T31" s="69">
        <f t="shared" si="9"/>
        <v>0</v>
      </c>
      <c r="AN31" s="71"/>
      <c r="AR31" s="69">
        <f t="shared" si="1"/>
        <v>0</v>
      </c>
      <c r="AS31" s="82">
        <f t="shared" si="2"/>
        <v>0</v>
      </c>
      <c r="AT31" s="69">
        <f t="shared" si="3"/>
        <v>0</v>
      </c>
      <c r="BR31" s="69">
        <f t="shared" si="4"/>
        <v>0</v>
      </c>
      <c r="BS31" s="82">
        <f t="shared" si="5"/>
        <v>0</v>
      </c>
      <c r="BT31" s="71">
        <f t="shared" si="6"/>
        <v>0</v>
      </c>
      <c r="CR31" s="69">
        <f t="shared" si="7"/>
        <v>0</v>
      </c>
    </row>
    <row r="32" spans="2:96">
      <c r="B32" s="35"/>
      <c r="C32" s="28"/>
      <c r="D32" s="146"/>
      <c r="E32" s="146"/>
      <c r="F32" s="28"/>
      <c r="G32" s="28"/>
      <c r="H32" s="293"/>
      <c r="I32" s="173"/>
      <c r="J32" s="28"/>
      <c r="K32" s="28"/>
      <c r="L32" s="90"/>
      <c r="M32" s="90"/>
      <c r="N32" s="90"/>
      <c r="O32" s="90"/>
      <c r="P32" s="90"/>
      <c r="Q32" s="90"/>
      <c r="S32" s="82">
        <f t="shared" si="8"/>
        <v>0</v>
      </c>
      <c r="T32" s="69">
        <f t="shared" si="9"/>
        <v>0</v>
      </c>
      <c r="AN32" s="71"/>
      <c r="AR32" s="69">
        <f t="shared" si="1"/>
        <v>0</v>
      </c>
      <c r="AS32" s="82">
        <f t="shared" si="2"/>
        <v>0</v>
      </c>
      <c r="AT32" s="69">
        <f t="shared" si="3"/>
        <v>0</v>
      </c>
      <c r="BR32" s="69">
        <f t="shared" si="4"/>
        <v>0</v>
      </c>
      <c r="BS32" s="82">
        <f t="shared" si="5"/>
        <v>0</v>
      </c>
      <c r="BT32" s="71">
        <f t="shared" si="6"/>
        <v>0</v>
      </c>
      <c r="CR32" s="69">
        <f t="shared" si="7"/>
        <v>0</v>
      </c>
    </row>
    <row r="33" spans="2:96">
      <c r="B33" s="35"/>
      <c r="C33" s="146"/>
      <c r="D33" s="146"/>
      <c r="E33" s="146"/>
      <c r="F33" s="146"/>
      <c r="G33" s="146"/>
      <c r="H33" s="293"/>
      <c r="I33" s="173"/>
      <c r="J33" s="146"/>
      <c r="K33" s="146"/>
      <c r="L33" s="90"/>
      <c r="M33" s="90"/>
      <c r="N33" s="90"/>
      <c r="O33" s="90"/>
      <c r="P33" s="90"/>
      <c r="Q33" s="90"/>
      <c r="S33" s="82">
        <f t="shared" si="8"/>
        <v>0</v>
      </c>
      <c r="T33" s="69">
        <f t="shared" si="9"/>
        <v>0</v>
      </c>
      <c r="AN33" s="71"/>
      <c r="AR33" s="69">
        <f t="shared" si="1"/>
        <v>0</v>
      </c>
      <c r="AS33" s="82">
        <f t="shared" si="2"/>
        <v>0</v>
      </c>
      <c r="AT33" s="69">
        <f t="shared" si="3"/>
        <v>0</v>
      </c>
      <c r="BR33" s="69">
        <f t="shared" si="4"/>
        <v>0</v>
      </c>
      <c r="BS33" s="82">
        <f t="shared" si="5"/>
        <v>0</v>
      </c>
      <c r="BT33" s="71">
        <f t="shared" si="6"/>
        <v>0</v>
      </c>
      <c r="CR33" s="69">
        <f t="shared" si="7"/>
        <v>0</v>
      </c>
    </row>
    <row r="34" spans="2:96">
      <c r="B34" s="35"/>
      <c r="C34" s="28"/>
      <c r="D34" s="146"/>
      <c r="E34" s="146"/>
      <c r="F34" s="28"/>
      <c r="G34" s="28"/>
      <c r="H34" s="293"/>
      <c r="I34" s="173"/>
      <c r="J34" s="28"/>
      <c r="K34" s="28"/>
      <c r="L34" s="90"/>
      <c r="M34" s="90"/>
      <c r="N34" s="90"/>
      <c r="O34" s="90"/>
      <c r="P34" s="90"/>
      <c r="Q34" s="90"/>
      <c r="S34" s="82">
        <f t="shared" si="8"/>
        <v>0</v>
      </c>
      <c r="T34" s="69">
        <f t="shared" si="9"/>
        <v>0</v>
      </c>
      <c r="AN34" s="71"/>
      <c r="AR34" s="69">
        <f t="shared" si="1"/>
        <v>0</v>
      </c>
      <c r="AS34" s="82">
        <f t="shared" si="2"/>
        <v>0</v>
      </c>
      <c r="AT34" s="69">
        <f t="shared" si="3"/>
        <v>0</v>
      </c>
      <c r="BR34" s="69">
        <f t="shared" si="4"/>
        <v>0</v>
      </c>
      <c r="BS34" s="82">
        <f t="shared" si="5"/>
        <v>0</v>
      </c>
      <c r="BT34" s="71">
        <f t="shared" si="6"/>
        <v>0</v>
      </c>
      <c r="CR34" s="69">
        <f t="shared" si="7"/>
        <v>0</v>
      </c>
    </row>
    <row r="35" spans="2:96">
      <c r="B35" s="35"/>
      <c r="C35" s="28"/>
      <c r="D35" s="146"/>
      <c r="E35" s="146"/>
      <c r="F35" s="28"/>
      <c r="G35" s="28"/>
      <c r="H35" s="293"/>
      <c r="I35" s="173"/>
      <c r="J35" s="28"/>
      <c r="K35" s="28"/>
      <c r="L35" s="90"/>
      <c r="M35" s="90"/>
      <c r="N35" s="90"/>
      <c r="O35" s="90"/>
      <c r="P35" s="90"/>
      <c r="Q35" s="90"/>
      <c r="S35" s="82">
        <f t="shared" si="8"/>
        <v>0</v>
      </c>
      <c r="T35" s="69">
        <f t="shared" si="9"/>
        <v>0</v>
      </c>
      <c r="AN35" s="71"/>
      <c r="AR35" s="69">
        <f t="shared" si="1"/>
        <v>0</v>
      </c>
      <c r="AS35" s="82">
        <f t="shared" si="2"/>
        <v>0</v>
      </c>
      <c r="AT35" s="69">
        <f t="shared" si="3"/>
        <v>0</v>
      </c>
      <c r="BR35" s="69">
        <f t="shared" si="4"/>
        <v>0</v>
      </c>
      <c r="BS35" s="82">
        <f t="shared" si="5"/>
        <v>0</v>
      </c>
      <c r="BT35" s="71">
        <f t="shared" si="6"/>
        <v>0</v>
      </c>
      <c r="CR35" s="69">
        <f t="shared" si="7"/>
        <v>0</v>
      </c>
    </row>
    <row r="36" spans="2:96">
      <c r="B36" s="35"/>
      <c r="C36" s="28"/>
      <c r="D36" s="146"/>
      <c r="E36" s="146"/>
      <c r="F36" s="28"/>
      <c r="G36" s="28"/>
      <c r="H36" s="293"/>
      <c r="I36" s="173"/>
      <c r="J36" s="28"/>
      <c r="K36" s="28"/>
      <c r="L36" s="90"/>
      <c r="M36" s="90"/>
      <c r="N36" s="90"/>
      <c r="O36" s="90"/>
      <c r="P36" s="90"/>
      <c r="Q36" s="90"/>
      <c r="S36" s="82">
        <f t="shared" si="8"/>
        <v>0</v>
      </c>
      <c r="T36" s="69">
        <f t="shared" si="9"/>
        <v>0</v>
      </c>
      <c r="AN36" s="71"/>
      <c r="AR36" s="69">
        <f t="shared" si="1"/>
        <v>0</v>
      </c>
      <c r="AS36" s="82">
        <f t="shared" si="2"/>
        <v>0</v>
      </c>
      <c r="AT36" s="69">
        <f t="shared" si="3"/>
        <v>0</v>
      </c>
      <c r="BR36" s="69">
        <f t="shared" si="4"/>
        <v>0</v>
      </c>
      <c r="BS36" s="82">
        <f t="shared" si="5"/>
        <v>0</v>
      </c>
      <c r="BT36" s="71">
        <f t="shared" si="6"/>
        <v>0</v>
      </c>
      <c r="CR36" s="69">
        <f t="shared" si="7"/>
        <v>0</v>
      </c>
    </row>
    <row r="37" spans="2:96">
      <c r="B37" s="35"/>
      <c r="C37" s="146"/>
      <c r="D37" s="146"/>
      <c r="E37" s="146"/>
      <c r="F37" s="146"/>
      <c r="G37" s="146"/>
      <c r="H37" s="293"/>
      <c r="I37" s="173"/>
      <c r="J37" s="146"/>
      <c r="K37" s="146"/>
      <c r="L37" s="90"/>
      <c r="M37" s="90"/>
      <c r="N37" s="90"/>
      <c r="O37" s="90"/>
      <c r="P37" s="90"/>
      <c r="Q37" s="90"/>
      <c r="S37" s="82">
        <f t="shared" si="8"/>
        <v>0</v>
      </c>
      <c r="T37" s="69">
        <f t="shared" si="9"/>
        <v>0</v>
      </c>
      <c r="AN37" s="71"/>
      <c r="AR37" s="69">
        <f t="shared" si="1"/>
        <v>0</v>
      </c>
      <c r="AS37" s="82">
        <f t="shared" si="2"/>
        <v>0</v>
      </c>
      <c r="AT37" s="69">
        <f t="shared" si="3"/>
        <v>0</v>
      </c>
      <c r="BR37" s="69">
        <f t="shared" si="4"/>
        <v>0</v>
      </c>
      <c r="BS37" s="82">
        <f t="shared" si="5"/>
        <v>0</v>
      </c>
      <c r="BT37" s="71">
        <f t="shared" si="6"/>
        <v>0</v>
      </c>
      <c r="CR37" s="69">
        <f t="shared" si="7"/>
        <v>0</v>
      </c>
    </row>
    <row r="38" spans="2:96">
      <c r="B38" s="35"/>
      <c r="C38" s="146"/>
      <c r="D38" s="146"/>
      <c r="E38" s="146"/>
      <c r="F38" s="146"/>
      <c r="G38" s="146"/>
      <c r="H38" s="293"/>
      <c r="I38" s="173"/>
      <c r="J38" s="146"/>
      <c r="K38" s="146"/>
      <c r="L38" s="90"/>
      <c r="M38" s="90"/>
      <c r="N38" s="90"/>
      <c r="O38" s="90"/>
      <c r="P38" s="90"/>
      <c r="Q38" s="90"/>
      <c r="S38" s="82">
        <f t="shared" si="8"/>
        <v>0</v>
      </c>
      <c r="T38" s="69">
        <f t="shared" si="9"/>
        <v>0</v>
      </c>
      <c r="AN38" s="71"/>
      <c r="AS38" s="82">
        <f t="shared" si="2"/>
        <v>0</v>
      </c>
      <c r="AT38" s="69">
        <f t="shared" si="3"/>
        <v>0</v>
      </c>
      <c r="BR38" s="69">
        <f t="shared" si="4"/>
        <v>0</v>
      </c>
      <c r="BS38" s="82">
        <f t="shared" si="5"/>
        <v>0</v>
      </c>
      <c r="BT38" s="71">
        <f t="shared" si="6"/>
        <v>0</v>
      </c>
      <c r="CR38" s="69">
        <f t="shared" si="7"/>
        <v>0</v>
      </c>
    </row>
    <row r="39" spans="2:96">
      <c r="B39" s="35"/>
      <c r="C39" s="146"/>
      <c r="D39" s="146"/>
      <c r="E39" s="146"/>
      <c r="F39" s="146"/>
      <c r="G39" s="146"/>
      <c r="H39" s="293"/>
      <c r="I39" s="173"/>
      <c r="J39" s="146"/>
      <c r="K39" s="146"/>
      <c r="L39" s="90"/>
      <c r="M39" s="90"/>
      <c r="N39" s="90"/>
      <c r="O39" s="90"/>
      <c r="P39" s="90"/>
      <c r="Q39" s="90"/>
      <c r="S39" s="82">
        <f t="shared" si="8"/>
        <v>0</v>
      </c>
      <c r="T39" s="69">
        <f t="shared" si="9"/>
        <v>0</v>
      </c>
      <c r="AN39" s="71"/>
      <c r="AS39" s="82">
        <f t="shared" si="2"/>
        <v>0</v>
      </c>
      <c r="AT39" s="69">
        <f t="shared" si="3"/>
        <v>0</v>
      </c>
      <c r="BR39" s="69">
        <f t="shared" si="4"/>
        <v>0</v>
      </c>
      <c r="BS39" s="82">
        <f t="shared" si="5"/>
        <v>0</v>
      </c>
      <c r="BT39" s="71">
        <f t="shared" si="6"/>
        <v>0</v>
      </c>
      <c r="CR39" s="69">
        <f t="shared" si="7"/>
        <v>0</v>
      </c>
    </row>
    <row r="40" spans="2:96">
      <c r="B40" s="35"/>
      <c r="C40" s="146"/>
      <c r="D40" s="146"/>
      <c r="E40" s="146"/>
      <c r="F40" s="146"/>
      <c r="G40" s="146"/>
      <c r="H40" s="293"/>
      <c r="I40" s="173"/>
      <c r="J40" s="146"/>
      <c r="K40" s="146"/>
      <c r="L40" s="90"/>
      <c r="M40" s="90"/>
      <c r="N40" s="90"/>
      <c r="O40" s="90"/>
      <c r="P40" s="90"/>
      <c r="Q40" s="90"/>
      <c r="S40" s="82">
        <f t="shared" si="8"/>
        <v>0</v>
      </c>
      <c r="T40" s="69">
        <f t="shared" si="9"/>
        <v>0</v>
      </c>
      <c r="AN40" s="71"/>
      <c r="AS40" s="82">
        <f t="shared" si="2"/>
        <v>0</v>
      </c>
      <c r="AT40" s="69">
        <f t="shared" si="3"/>
        <v>0</v>
      </c>
      <c r="BR40" s="69">
        <f t="shared" si="4"/>
        <v>0</v>
      </c>
      <c r="BS40" s="82">
        <f t="shared" si="5"/>
        <v>0</v>
      </c>
      <c r="BT40" s="71">
        <f t="shared" si="6"/>
        <v>0</v>
      </c>
      <c r="CR40" s="69">
        <f t="shared" si="7"/>
        <v>0</v>
      </c>
    </row>
    <row r="41" spans="2:96">
      <c r="B41" s="35"/>
      <c r="C41" s="146"/>
      <c r="D41" s="146"/>
      <c r="E41" s="146"/>
      <c r="F41" s="146"/>
      <c r="G41" s="146"/>
      <c r="H41" s="293"/>
      <c r="I41" s="173"/>
      <c r="J41" s="146"/>
      <c r="K41" s="146"/>
      <c r="L41" s="90"/>
      <c r="M41" s="90"/>
      <c r="N41" s="90"/>
      <c r="O41" s="90"/>
      <c r="P41" s="90"/>
      <c r="Q41" s="90"/>
      <c r="S41" s="82">
        <f t="shared" si="8"/>
        <v>0</v>
      </c>
      <c r="T41" s="69">
        <f t="shared" si="9"/>
        <v>0</v>
      </c>
      <c r="AN41" s="71"/>
      <c r="AS41" s="82">
        <f t="shared" si="2"/>
        <v>0</v>
      </c>
      <c r="AT41" s="69">
        <f t="shared" si="3"/>
        <v>0</v>
      </c>
      <c r="BR41" s="69">
        <f t="shared" si="4"/>
        <v>0</v>
      </c>
      <c r="BS41" s="82">
        <f t="shared" si="5"/>
        <v>0</v>
      </c>
      <c r="BT41" s="71">
        <f t="shared" si="6"/>
        <v>0</v>
      </c>
      <c r="CR41" s="69">
        <f t="shared" si="7"/>
        <v>0</v>
      </c>
    </row>
    <row r="42" spans="2:96">
      <c r="B42" s="35"/>
      <c r="C42" s="146"/>
      <c r="D42" s="146"/>
      <c r="E42" s="146"/>
      <c r="F42" s="146"/>
      <c r="G42" s="146"/>
      <c r="H42" s="293"/>
      <c r="I42" s="173"/>
      <c r="J42" s="146"/>
      <c r="K42" s="146"/>
      <c r="L42" s="90"/>
      <c r="M42" s="90"/>
      <c r="N42" s="90"/>
      <c r="O42" s="90"/>
      <c r="P42" s="90"/>
      <c r="Q42" s="90"/>
      <c r="S42" s="82">
        <f t="shared" ref="S42:S48" si="10">B42</f>
        <v>0</v>
      </c>
      <c r="T42" s="69">
        <f t="shared" ref="T42:T48" si="11">C42</f>
        <v>0</v>
      </c>
      <c r="AN42" s="71"/>
      <c r="AS42" s="82">
        <f t="shared" si="2"/>
        <v>0</v>
      </c>
      <c r="AT42" s="69">
        <f t="shared" si="3"/>
        <v>0</v>
      </c>
      <c r="BR42" s="69">
        <f t="shared" si="4"/>
        <v>0</v>
      </c>
      <c r="BS42" s="82">
        <f t="shared" si="5"/>
        <v>0</v>
      </c>
      <c r="BT42" s="71">
        <f t="shared" si="6"/>
        <v>0</v>
      </c>
      <c r="CR42" s="69">
        <f t="shared" si="7"/>
        <v>0</v>
      </c>
    </row>
    <row r="43" spans="2:96">
      <c r="B43" s="35"/>
      <c r="C43" s="146"/>
      <c r="D43" s="146"/>
      <c r="E43" s="146"/>
      <c r="F43" s="146"/>
      <c r="G43" s="146"/>
      <c r="H43" s="293"/>
      <c r="I43" s="173"/>
      <c r="J43" s="146"/>
      <c r="K43" s="146"/>
      <c r="L43" s="90"/>
      <c r="M43" s="90"/>
      <c r="N43" s="90"/>
      <c r="O43" s="90"/>
      <c r="P43" s="90"/>
      <c r="Q43" s="90"/>
      <c r="S43" s="82">
        <f t="shared" si="10"/>
        <v>0</v>
      </c>
      <c r="T43" s="69">
        <f t="shared" si="11"/>
        <v>0</v>
      </c>
      <c r="AN43" s="71"/>
      <c r="AS43" s="82">
        <f t="shared" si="2"/>
        <v>0</v>
      </c>
      <c r="AT43" s="69">
        <f t="shared" si="3"/>
        <v>0</v>
      </c>
      <c r="BR43" s="69">
        <f t="shared" si="4"/>
        <v>0</v>
      </c>
      <c r="BS43" s="82">
        <f t="shared" si="5"/>
        <v>0</v>
      </c>
      <c r="BT43" s="71">
        <f t="shared" si="6"/>
        <v>0</v>
      </c>
      <c r="CR43" s="69">
        <f t="shared" si="7"/>
        <v>0</v>
      </c>
    </row>
    <row r="44" spans="2:96">
      <c r="B44" s="35"/>
      <c r="C44" s="146"/>
      <c r="D44" s="146"/>
      <c r="E44" s="146"/>
      <c r="F44" s="146"/>
      <c r="G44" s="146"/>
      <c r="H44" s="293"/>
      <c r="I44" s="173"/>
      <c r="J44" s="146"/>
      <c r="K44" s="146"/>
      <c r="L44" s="90"/>
      <c r="M44" s="90"/>
      <c r="N44" s="90"/>
      <c r="O44" s="90"/>
      <c r="P44" s="90"/>
      <c r="Q44" s="90"/>
      <c r="S44" s="82">
        <f t="shared" si="10"/>
        <v>0</v>
      </c>
      <c r="T44" s="69">
        <f t="shared" si="11"/>
        <v>0</v>
      </c>
      <c r="AN44" s="71"/>
      <c r="AS44" s="82">
        <f t="shared" si="2"/>
        <v>0</v>
      </c>
      <c r="AT44" s="69">
        <f t="shared" si="3"/>
        <v>0</v>
      </c>
      <c r="BR44" s="69">
        <f t="shared" si="4"/>
        <v>0</v>
      </c>
      <c r="BS44" s="82">
        <f t="shared" si="5"/>
        <v>0</v>
      </c>
      <c r="BT44" s="71">
        <f t="shared" si="6"/>
        <v>0</v>
      </c>
      <c r="CR44" s="69">
        <f t="shared" si="7"/>
        <v>0</v>
      </c>
    </row>
    <row r="45" spans="2:96">
      <c r="B45" s="35"/>
      <c r="C45" s="146"/>
      <c r="D45" s="146"/>
      <c r="E45" s="146"/>
      <c r="F45" s="146"/>
      <c r="G45" s="146"/>
      <c r="H45" s="293"/>
      <c r="I45" s="173"/>
      <c r="J45" s="146"/>
      <c r="K45" s="146"/>
      <c r="L45" s="90"/>
      <c r="M45" s="90"/>
      <c r="N45" s="90"/>
      <c r="O45" s="90"/>
      <c r="P45" s="90"/>
      <c r="Q45" s="90"/>
      <c r="S45" s="82">
        <f t="shared" si="10"/>
        <v>0</v>
      </c>
      <c r="T45" s="69">
        <f t="shared" si="11"/>
        <v>0</v>
      </c>
      <c r="AN45" s="71"/>
      <c r="AS45" s="82">
        <f t="shared" si="2"/>
        <v>0</v>
      </c>
      <c r="BR45" s="69">
        <f t="shared" si="4"/>
        <v>0</v>
      </c>
      <c r="BS45" s="82">
        <f t="shared" si="5"/>
        <v>0</v>
      </c>
      <c r="BT45" s="71">
        <f t="shared" si="6"/>
        <v>0</v>
      </c>
      <c r="CR45" s="69">
        <f t="shared" si="7"/>
        <v>0</v>
      </c>
    </row>
    <row r="46" spans="2:96">
      <c r="B46" s="35"/>
      <c r="C46" s="146"/>
      <c r="D46" s="146"/>
      <c r="E46" s="146"/>
      <c r="F46" s="146"/>
      <c r="G46" s="146"/>
      <c r="H46" s="293"/>
      <c r="I46" s="173"/>
      <c r="J46" s="146"/>
      <c r="K46" s="146"/>
      <c r="L46" s="90"/>
      <c r="M46" s="90"/>
      <c r="N46" s="90"/>
      <c r="O46" s="90"/>
      <c r="P46" s="90"/>
      <c r="Q46" s="90"/>
      <c r="AN46" s="71"/>
      <c r="BS46" s="82"/>
      <c r="BT46" s="71"/>
    </row>
    <row r="47" spans="2:96">
      <c r="B47" s="35"/>
      <c r="C47" s="146"/>
      <c r="D47" s="146"/>
      <c r="E47" s="146"/>
      <c r="F47" s="146"/>
      <c r="G47" s="146"/>
      <c r="H47" s="293"/>
      <c r="I47" s="173"/>
      <c r="J47" s="146"/>
      <c r="K47" s="146"/>
      <c r="L47" s="90"/>
      <c r="M47" s="90"/>
      <c r="N47" s="90"/>
      <c r="O47" s="90"/>
      <c r="P47" s="90"/>
      <c r="Q47" s="90"/>
      <c r="S47" s="82">
        <f t="shared" si="10"/>
        <v>0</v>
      </c>
      <c r="T47" s="69">
        <f t="shared" si="11"/>
        <v>0</v>
      </c>
      <c r="AN47" s="71"/>
      <c r="BR47" s="69">
        <f t="shared" si="4"/>
        <v>0</v>
      </c>
      <c r="BS47" s="82">
        <f t="shared" si="5"/>
        <v>0</v>
      </c>
      <c r="BT47" s="71">
        <f t="shared" si="6"/>
        <v>0</v>
      </c>
      <c r="CR47" s="69">
        <f t="shared" si="7"/>
        <v>0</v>
      </c>
    </row>
    <row r="48" spans="2:96">
      <c r="B48" s="35"/>
      <c r="C48" s="146"/>
      <c r="D48" s="146"/>
      <c r="E48" s="146"/>
      <c r="F48" s="146"/>
      <c r="G48" s="146"/>
      <c r="H48" s="293"/>
      <c r="I48" s="173"/>
      <c r="J48" s="146"/>
      <c r="K48" s="146"/>
      <c r="L48" s="90"/>
      <c r="M48" s="90"/>
      <c r="N48" s="90"/>
      <c r="O48" s="90"/>
      <c r="P48" s="90"/>
      <c r="Q48" s="90"/>
      <c r="S48" s="82">
        <f t="shared" si="10"/>
        <v>0</v>
      </c>
      <c r="T48" s="69">
        <f t="shared" si="11"/>
        <v>0</v>
      </c>
      <c r="AN48" s="71"/>
      <c r="BR48" s="69">
        <f t="shared" si="4"/>
        <v>0</v>
      </c>
      <c r="BS48" s="82">
        <f t="shared" si="5"/>
        <v>0</v>
      </c>
      <c r="BT48" s="71">
        <f t="shared" si="6"/>
        <v>0</v>
      </c>
      <c r="CR48" s="69">
        <f t="shared" si="7"/>
        <v>0</v>
      </c>
    </row>
    <row r="49" spans="2:96">
      <c r="B49" s="35"/>
      <c r="C49" s="146"/>
      <c r="D49" s="146"/>
      <c r="E49" s="146"/>
      <c r="F49" s="146"/>
      <c r="G49" s="146"/>
      <c r="H49" s="293"/>
      <c r="I49" s="173"/>
      <c r="J49" s="146"/>
      <c r="K49" s="146"/>
      <c r="L49" s="90"/>
      <c r="M49" s="90"/>
      <c r="N49" s="90"/>
      <c r="O49" s="90"/>
      <c r="P49" s="90"/>
      <c r="Q49" s="90"/>
      <c r="S49" s="82">
        <f t="shared" si="8"/>
        <v>0</v>
      </c>
      <c r="T49" s="69">
        <f t="shared" si="9"/>
        <v>0</v>
      </c>
      <c r="AN49" s="71"/>
      <c r="BR49" s="69">
        <f t="shared" si="4"/>
        <v>0</v>
      </c>
      <c r="BS49" s="82">
        <f t="shared" si="5"/>
        <v>0</v>
      </c>
      <c r="BT49" s="71">
        <f t="shared" si="6"/>
        <v>0</v>
      </c>
      <c r="CR49" s="69">
        <f t="shared" si="7"/>
        <v>0</v>
      </c>
    </row>
    <row r="50" spans="2:96">
      <c r="B50" s="35"/>
      <c r="C50" s="146"/>
      <c r="D50" s="146"/>
      <c r="E50" s="146"/>
      <c r="F50" s="146"/>
      <c r="G50" s="146"/>
      <c r="H50" s="293"/>
      <c r="I50" s="173"/>
      <c r="J50" s="146"/>
      <c r="K50" s="146"/>
      <c r="L50" s="90"/>
      <c r="M50" s="90"/>
      <c r="N50" s="90"/>
      <c r="O50" s="90"/>
      <c r="P50" s="90"/>
      <c r="Q50" s="90"/>
      <c r="S50" s="82">
        <f t="shared" si="8"/>
        <v>0</v>
      </c>
      <c r="AN50" s="71"/>
      <c r="BS50" s="82"/>
      <c r="BT50" s="71"/>
    </row>
    <row r="51" spans="2:96" s="135" customFormat="1">
      <c r="B51" s="133">
        <v>42258</v>
      </c>
      <c r="C51" s="134"/>
      <c r="D51" s="134"/>
      <c r="E51" s="134"/>
      <c r="F51" s="28"/>
      <c r="G51" s="134"/>
      <c r="H51" s="294"/>
      <c r="I51" s="295"/>
      <c r="J51" s="134"/>
      <c r="K51" s="134"/>
      <c r="L51" s="90">
        <v>0</v>
      </c>
      <c r="M51" s="90">
        <v>0</v>
      </c>
      <c r="N51" s="90">
        <v>0</v>
      </c>
      <c r="O51" s="90">
        <v>100</v>
      </c>
      <c r="P51" s="90">
        <v>0</v>
      </c>
      <c r="Q51" s="90">
        <v>0</v>
      </c>
      <c r="R51" s="69"/>
      <c r="S51" s="82">
        <f t="shared" si="8"/>
        <v>42258</v>
      </c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71"/>
      <c r="AO51" s="69"/>
      <c r="AP51" s="69"/>
      <c r="AQ51" s="69"/>
      <c r="AR51" s="69"/>
      <c r="AS51" s="82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S51" s="135">
        <f t="shared" si="5"/>
        <v>42258</v>
      </c>
    </row>
    <row r="52" spans="2:96">
      <c r="B52" s="136"/>
      <c r="C52" s="28"/>
      <c r="D52" s="146"/>
      <c r="E52" s="28"/>
      <c r="F52" s="28">
        <f t="shared" ref="F52:Q52" si="12">SUM(F4:F51)</f>
        <v>25169</v>
      </c>
      <c r="G52" s="146">
        <f t="shared" si="12"/>
        <v>21369</v>
      </c>
      <c r="H52" s="146">
        <f t="shared" si="12"/>
        <v>3678</v>
      </c>
      <c r="I52" s="146">
        <f t="shared" si="12"/>
        <v>0</v>
      </c>
      <c r="J52" s="146">
        <f t="shared" si="12"/>
        <v>0</v>
      </c>
      <c r="K52" s="146">
        <f t="shared" si="12"/>
        <v>0</v>
      </c>
      <c r="L52" s="146">
        <f t="shared" si="12"/>
        <v>0</v>
      </c>
      <c r="M52" s="146">
        <f t="shared" si="12"/>
        <v>0</v>
      </c>
      <c r="N52" s="146">
        <f t="shared" si="12"/>
        <v>0</v>
      </c>
      <c r="O52" s="146">
        <f t="shared" si="12"/>
        <v>2300</v>
      </c>
      <c r="P52" s="146">
        <f t="shared" si="12"/>
        <v>0</v>
      </c>
      <c r="Q52" s="146">
        <f t="shared" si="12"/>
        <v>0</v>
      </c>
      <c r="AN52" s="71"/>
    </row>
    <row r="53" spans="2:96">
      <c r="F53" s="69">
        <f>SUM(F4:F36)</f>
        <v>25169</v>
      </c>
      <c r="G53" s="69">
        <f>G52+H52</f>
        <v>25047</v>
      </c>
      <c r="I53" s="69">
        <f>SUM(I4:I36)</f>
        <v>0</v>
      </c>
      <c r="J53" s="69">
        <f>J52+K52</f>
        <v>0</v>
      </c>
      <c r="AN53" s="71"/>
    </row>
    <row r="54" spans="2:96">
      <c r="AN54" s="71"/>
    </row>
    <row r="55" spans="2:96">
      <c r="L55" s="69"/>
      <c r="M55" s="69"/>
      <c r="N55" s="69"/>
      <c r="O55" s="69"/>
      <c r="P55" s="69"/>
      <c r="Q55" s="69"/>
      <c r="AN55" s="71"/>
    </row>
    <row r="56" spans="2:96">
      <c r="L56" s="69"/>
      <c r="M56" s="69"/>
      <c r="N56" s="69"/>
      <c r="O56" s="69"/>
      <c r="P56" s="69"/>
      <c r="Q56" s="69"/>
      <c r="AN56" s="71"/>
    </row>
    <row r="57" spans="2:96">
      <c r="L57" s="69"/>
      <c r="M57" s="69"/>
      <c r="N57" s="69"/>
      <c r="O57" s="69"/>
      <c r="P57" s="69"/>
      <c r="Q57" s="69"/>
      <c r="V57" s="69">
        <f t="shared" ref="V57:AQ57" si="13">SUM(V4:V56)</f>
        <v>0</v>
      </c>
      <c r="W57" s="69">
        <f t="shared" si="13"/>
        <v>0</v>
      </c>
      <c r="X57" s="69">
        <f t="shared" si="13"/>
        <v>0</v>
      </c>
      <c r="Y57" s="69">
        <f t="shared" si="13"/>
        <v>0</v>
      </c>
      <c r="Z57" s="69">
        <f t="shared" si="13"/>
        <v>0</v>
      </c>
      <c r="AA57" s="69">
        <f t="shared" si="13"/>
        <v>0</v>
      </c>
      <c r="AB57" s="69">
        <f t="shared" si="13"/>
        <v>0</v>
      </c>
      <c r="AC57" s="69">
        <f t="shared" si="13"/>
        <v>0</v>
      </c>
      <c r="AD57" s="69">
        <f t="shared" si="13"/>
        <v>12959</v>
      </c>
      <c r="AE57" s="69">
        <f t="shared" si="13"/>
        <v>1590</v>
      </c>
      <c r="AF57" s="69">
        <f t="shared" si="13"/>
        <v>12210</v>
      </c>
      <c r="AG57" s="69">
        <f t="shared" si="13"/>
        <v>1610</v>
      </c>
      <c r="AH57" s="69">
        <f t="shared" si="13"/>
        <v>0</v>
      </c>
      <c r="AI57" s="69">
        <f t="shared" si="13"/>
        <v>0</v>
      </c>
      <c r="AJ57" s="69">
        <f t="shared" si="13"/>
        <v>0</v>
      </c>
      <c r="AK57" s="69">
        <f t="shared" si="13"/>
        <v>0</v>
      </c>
      <c r="AL57" s="69">
        <f t="shared" si="13"/>
        <v>0</v>
      </c>
      <c r="AM57" s="69">
        <f t="shared" si="13"/>
        <v>0</v>
      </c>
      <c r="AN57" s="71">
        <f t="shared" si="13"/>
        <v>0</v>
      </c>
      <c r="AO57" s="69">
        <f t="shared" si="13"/>
        <v>0</v>
      </c>
      <c r="AP57" s="69">
        <f t="shared" si="13"/>
        <v>0</v>
      </c>
      <c r="AQ57" s="69">
        <f t="shared" si="13"/>
        <v>0</v>
      </c>
      <c r="AV57" s="69">
        <f t="shared" ref="AV57:BQ57" si="14">SUM(AV4:AV56)</f>
        <v>0</v>
      </c>
      <c r="AW57" s="69">
        <f t="shared" si="14"/>
        <v>0</v>
      </c>
      <c r="AX57" s="69">
        <f t="shared" si="14"/>
        <v>0</v>
      </c>
      <c r="AY57" s="69">
        <f t="shared" si="14"/>
        <v>0</v>
      </c>
      <c r="AZ57" s="69">
        <f t="shared" si="14"/>
        <v>0</v>
      </c>
      <c r="BA57" s="69">
        <f t="shared" si="14"/>
        <v>0</v>
      </c>
      <c r="BB57" s="69">
        <f t="shared" si="14"/>
        <v>0</v>
      </c>
      <c r="BC57" s="69">
        <f t="shared" si="14"/>
        <v>0</v>
      </c>
      <c r="BD57" s="69">
        <f t="shared" si="14"/>
        <v>0</v>
      </c>
      <c r="BE57" s="69">
        <f t="shared" si="14"/>
        <v>0</v>
      </c>
      <c r="BF57" s="69">
        <f t="shared" si="14"/>
        <v>0</v>
      </c>
      <c r="BG57" s="69">
        <f t="shared" si="14"/>
        <v>0</v>
      </c>
      <c r="BH57" s="69">
        <f t="shared" si="14"/>
        <v>0</v>
      </c>
      <c r="BI57" s="69">
        <f t="shared" si="14"/>
        <v>0</v>
      </c>
      <c r="BJ57" s="69">
        <f t="shared" si="14"/>
        <v>0</v>
      </c>
      <c r="BK57" s="69">
        <f t="shared" si="14"/>
        <v>0</v>
      </c>
      <c r="BL57" s="69">
        <f t="shared" si="14"/>
        <v>0</v>
      </c>
      <c r="BM57" s="69">
        <f t="shared" si="14"/>
        <v>0</v>
      </c>
      <c r="BN57" s="69">
        <f t="shared" si="14"/>
        <v>0</v>
      </c>
      <c r="BO57" s="69">
        <f t="shared" si="14"/>
        <v>0</v>
      </c>
      <c r="BP57" s="69">
        <f t="shared" si="14"/>
        <v>0</v>
      </c>
      <c r="BQ57" s="69">
        <f t="shared" si="14"/>
        <v>0</v>
      </c>
      <c r="BV57" s="69">
        <f>SUM(BV4:BV56)</f>
        <v>0</v>
      </c>
      <c r="BW57" s="69">
        <f t="shared" ref="BW57:CQ57" si="15">SUM(BW4:BW56)</f>
        <v>0</v>
      </c>
      <c r="BX57" s="69">
        <f t="shared" si="15"/>
        <v>0</v>
      </c>
      <c r="BY57" s="69">
        <f t="shared" si="15"/>
        <v>0</v>
      </c>
      <c r="BZ57" s="69">
        <f t="shared" si="15"/>
        <v>0</v>
      </c>
      <c r="CA57" s="69">
        <f t="shared" si="15"/>
        <v>0</v>
      </c>
      <c r="CB57" s="69">
        <f t="shared" si="15"/>
        <v>0</v>
      </c>
      <c r="CC57" s="69">
        <f t="shared" si="15"/>
        <v>0</v>
      </c>
      <c r="CD57" s="69">
        <f t="shared" si="15"/>
        <v>0</v>
      </c>
      <c r="CE57" s="69">
        <f t="shared" si="15"/>
        <v>0</v>
      </c>
      <c r="CF57" s="69">
        <f t="shared" si="15"/>
        <v>0</v>
      </c>
      <c r="CG57" s="69">
        <f t="shared" si="15"/>
        <v>0</v>
      </c>
      <c r="CH57" s="69">
        <f t="shared" si="15"/>
        <v>0</v>
      </c>
      <c r="CI57" s="69">
        <f t="shared" si="15"/>
        <v>0</v>
      </c>
      <c r="CJ57" s="69">
        <f t="shared" si="15"/>
        <v>0</v>
      </c>
      <c r="CK57" s="69">
        <f t="shared" si="15"/>
        <v>0</v>
      </c>
      <c r="CL57" s="69">
        <f t="shared" si="15"/>
        <v>0</v>
      </c>
      <c r="CM57" s="69">
        <f t="shared" si="15"/>
        <v>0</v>
      </c>
      <c r="CN57" s="69">
        <f t="shared" si="15"/>
        <v>0</v>
      </c>
      <c r="CO57" s="69">
        <f t="shared" si="15"/>
        <v>0</v>
      </c>
      <c r="CP57" s="69">
        <f t="shared" si="15"/>
        <v>0</v>
      </c>
      <c r="CQ57" s="69">
        <f t="shared" si="15"/>
        <v>0</v>
      </c>
    </row>
    <row r="58" spans="2:96">
      <c r="L58" s="69"/>
      <c r="M58" s="69"/>
      <c r="N58" s="69"/>
      <c r="O58" s="69"/>
      <c r="P58" s="69"/>
      <c r="Q58" s="69"/>
      <c r="AB58" s="88"/>
      <c r="AN58" s="71"/>
      <c r="AP58" s="88"/>
      <c r="BB58" s="88"/>
      <c r="BN58" s="88"/>
      <c r="BP58" s="88"/>
    </row>
    <row r="59" spans="2:96">
      <c r="L59" s="69"/>
      <c r="M59" s="69"/>
      <c r="N59" s="69"/>
      <c r="O59" s="69"/>
      <c r="P59" s="69"/>
      <c r="Q59" s="69"/>
      <c r="S59" s="69"/>
      <c r="T59" s="69" t="s">
        <v>149</v>
      </c>
      <c r="V59" s="147">
        <f>V57+X57+Z57+AB57+AD57+AF57+AH57+AJ57+AL57+AN57+AP57</f>
        <v>25169</v>
      </c>
      <c r="W59" s="115">
        <f>G52+H52</f>
        <v>25047</v>
      </c>
      <c r="X59" s="147"/>
      <c r="AN59" s="71"/>
      <c r="AS59" s="69"/>
      <c r="AT59" s="69" t="s">
        <v>216</v>
      </c>
      <c r="AV59" s="115">
        <f>AV57+AX57+AZ57+BB57+BD57+BF57+BH57+BJ57+BL57+BN57+BP57</f>
        <v>0</v>
      </c>
      <c r="AW59" s="115">
        <f>J52+K52</f>
        <v>0</v>
      </c>
      <c r="BT59" s="69" t="s">
        <v>216</v>
      </c>
      <c r="BV59" s="69">
        <f>BV57+BX57+BZ57+CB57+CD57+CF57+CH57+CJ57+CL57+CN57+CP57</f>
        <v>0</v>
      </c>
      <c r="BW59" s="69">
        <f>M52+N52</f>
        <v>0</v>
      </c>
    </row>
    <row r="60" spans="2:96">
      <c r="L60" s="69"/>
      <c r="M60" s="69"/>
      <c r="N60" s="69"/>
      <c r="O60" s="69"/>
      <c r="P60" s="69"/>
      <c r="Q60" s="69"/>
      <c r="S60" s="69"/>
      <c r="V60" s="113">
        <f>G53</f>
        <v>25047</v>
      </c>
      <c r="W60" s="115"/>
      <c r="AN60" s="71"/>
      <c r="AS60" s="69"/>
      <c r="AV60" s="113">
        <f>J53</f>
        <v>0</v>
      </c>
      <c r="AW60" s="115"/>
    </row>
    <row r="61" spans="2:96">
      <c r="L61" s="69"/>
      <c r="M61" s="69"/>
      <c r="N61" s="69"/>
      <c r="O61" s="69"/>
      <c r="P61" s="69"/>
      <c r="Q61" s="69"/>
      <c r="T61" s="69" t="s">
        <v>119</v>
      </c>
      <c r="V61" s="69">
        <f>W57+Y57+AA57+AC57+AE57+AG57+AI57+AK57+AM57+AO57+AQ57</f>
        <v>3200</v>
      </c>
      <c r="W61" s="115"/>
      <c r="AN61" s="71"/>
      <c r="AT61" s="69" t="s">
        <v>217</v>
      </c>
      <c r="AV61" s="69">
        <f>AW57+AY57+BA57+BC57+BE57+BG57+BI57+BK57+BM57+BO57+BQ57</f>
        <v>0</v>
      </c>
      <c r="AW61" s="115"/>
      <c r="BT61" s="69" t="s">
        <v>217</v>
      </c>
      <c r="BV61" s="69">
        <f>BW57+BY57+CA57+CC57+CE57+CG57+CI57+CK57+CM57+CO57+CQ57</f>
        <v>0</v>
      </c>
    </row>
    <row r="62" spans="2:96">
      <c r="L62" s="69"/>
      <c r="M62" s="69"/>
      <c r="N62" s="69"/>
      <c r="O62" s="69"/>
      <c r="P62" s="69"/>
      <c r="Q62" s="69"/>
      <c r="AN62" s="71"/>
    </row>
    <row r="63" spans="2:96">
      <c r="L63" s="69"/>
      <c r="M63" s="69"/>
      <c r="N63" s="69"/>
      <c r="O63" s="69"/>
      <c r="P63" s="69"/>
      <c r="Q63" s="69"/>
      <c r="X63" s="190"/>
      <c r="AN63" s="71"/>
    </row>
    <row r="64" spans="2:96" ht="15.75" thickBot="1">
      <c r="L64" s="69"/>
      <c r="M64" s="69"/>
      <c r="N64" s="69"/>
      <c r="O64" s="69"/>
      <c r="P64" s="69"/>
      <c r="Q64" s="69"/>
      <c r="T64" s="215" t="s">
        <v>19</v>
      </c>
      <c r="U64" s="217" t="s">
        <v>177</v>
      </c>
      <c r="V64" s="217" t="s">
        <v>178</v>
      </c>
      <c r="W64" s="216" t="s">
        <v>179</v>
      </c>
      <c r="X64" s="190"/>
      <c r="AN64" s="71"/>
    </row>
    <row r="65" spans="12:45">
      <c r="L65" s="69"/>
      <c r="M65" s="69"/>
      <c r="N65" s="69"/>
      <c r="O65" s="69"/>
      <c r="P65" s="69"/>
      <c r="Q65" s="69"/>
      <c r="T65" s="211" t="str">
        <f>V3</f>
        <v>BC</v>
      </c>
      <c r="U65" s="218">
        <f>V57</f>
        <v>0</v>
      </c>
      <c r="V65" s="219">
        <f>(W57/60)</f>
        <v>0</v>
      </c>
      <c r="W65" s="212" t="e">
        <f>U65/V65</f>
        <v>#DIV/0!</v>
      </c>
      <c r="AN65" s="71"/>
    </row>
    <row r="66" spans="12:45">
      <c r="L66" s="69"/>
      <c r="M66" s="69"/>
      <c r="N66" s="69"/>
      <c r="O66" s="69"/>
      <c r="P66" s="69"/>
      <c r="Q66" s="69"/>
      <c r="T66" s="221" t="str">
        <f>X3</f>
        <v>TS</v>
      </c>
      <c r="U66" s="146">
        <f>X57</f>
        <v>0</v>
      </c>
      <c r="V66" s="222">
        <f>(Y57/60)</f>
        <v>0</v>
      </c>
      <c r="W66" s="223" t="e">
        <f t="shared" ref="W66:W68" si="16">U66/V66</f>
        <v>#DIV/0!</v>
      </c>
      <c r="AN66" s="71"/>
      <c r="AS66" s="69"/>
    </row>
    <row r="67" spans="12:45">
      <c r="L67" s="69"/>
      <c r="M67" s="69"/>
      <c r="N67" s="69"/>
      <c r="O67" s="69"/>
      <c r="P67" s="69"/>
      <c r="Q67" s="69"/>
      <c r="T67" s="221" t="str">
        <f>AD3</f>
        <v>MT</v>
      </c>
      <c r="U67" s="146">
        <f>AD57</f>
        <v>12959</v>
      </c>
      <c r="V67" s="222">
        <f>(AE57/60)</f>
        <v>26.5</v>
      </c>
      <c r="W67" s="223">
        <f t="shared" si="16"/>
        <v>489.01886792452831</v>
      </c>
      <c r="AN67" s="71"/>
      <c r="AS67" s="69"/>
    </row>
    <row r="68" spans="12:45">
      <c r="T68" s="213" t="str">
        <f>AJ3</f>
        <v>NH</v>
      </c>
      <c r="U68" s="27">
        <f>AJ57</f>
        <v>0</v>
      </c>
      <c r="V68" s="220">
        <f>(AK57/60)</f>
        <v>0</v>
      </c>
      <c r="W68" s="214" t="e">
        <f t="shared" si="16"/>
        <v>#DIV/0!</v>
      </c>
      <c r="AN68" s="71"/>
      <c r="AS68" s="69"/>
    </row>
    <row r="69" spans="12:45">
      <c r="AN69" s="71"/>
      <c r="AP69" s="88"/>
      <c r="AS69" s="69"/>
    </row>
    <row r="70" spans="12:45">
      <c r="U70" s="69" t="s">
        <v>180</v>
      </c>
      <c r="W70" s="210" t="e">
        <f>AVERAGE(W65:W68)</f>
        <v>#DIV/0!</v>
      </c>
      <c r="AN70" s="71"/>
      <c r="AS70" s="69"/>
    </row>
    <row r="71" spans="12:45">
      <c r="AN71" s="71"/>
      <c r="AS71" s="69"/>
    </row>
    <row r="72" spans="12:45">
      <c r="AN72" s="71"/>
      <c r="AS72" s="69"/>
    </row>
    <row r="73" spans="12:45">
      <c r="AN73" s="71"/>
      <c r="AS73" s="69"/>
    </row>
    <row r="74" spans="12:45">
      <c r="AN74" s="71"/>
    </row>
    <row r="75" spans="12:45">
      <c r="AN75" s="71"/>
    </row>
    <row r="76" spans="12:45">
      <c r="AN76" s="71"/>
    </row>
    <row r="77" spans="12:45">
      <c r="AN77" s="71"/>
    </row>
    <row r="78" spans="12:45">
      <c r="AN78" s="71"/>
    </row>
    <row r="79" spans="12:45">
      <c r="AN79" s="71"/>
    </row>
    <row r="80" spans="12:45">
      <c r="AN80" s="71"/>
    </row>
    <row r="81" spans="40:40">
      <c r="AN81" s="71"/>
    </row>
    <row r="82" spans="40:40">
      <c r="AN82" s="71"/>
    </row>
    <row r="83" spans="40:40">
      <c r="AN83" s="71"/>
    </row>
    <row r="84" spans="40:40">
      <c r="AN84" s="71"/>
    </row>
    <row r="85" spans="40:40">
      <c r="AN85" s="71"/>
    </row>
    <row r="86" spans="40:40">
      <c r="AN86" s="71"/>
    </row>
    <row r="87" spans="40:40">
      <c r="AN87" s="71"/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pane ySplit="3" topLeftCell="A10" activePane="bottomLeft" state="frozen"/>
      <selection pane="bottomLeft" activeCell="H17" sqref="H17"/>
    </sheetView>
  </sheetViews>
  <sheetFormatPr defaultRowHeight="15"/>
  <cols>
    <col min="1" max="1" width="4.5703125" style="69" customWidth="1"/>
    <col min="2" max="2" width="9.140625" customWidth="1"/>
    <col min="3" max="3" width="18.7109375" style="1" customWidth="1"/>
    <col min="4" max="4" width="13.42578125" customWidth="1"/>
    <col min="5" max="5" width="11" customWidth="1"/>
    <col min="6" max="7" width="12.42578125" customWidth="1"/>
    <col min="8" max="8" width="14.28515625" style="69" customWidth="1"/>
    <col min="9" max="9" width="11" style="69" customWidth="1"/>
    <col min="10" max="10" width="14.28515625" customWidth="1"/>
    <col min="11" max="11" width="11" customWidth="1"/>
    <col min="13" max="13" width="28.28515625" customWidth="1"/>
  </cols>
  <sheetData>
    <row r="1" spans="1:11" ht="15.75" thickBot="1">
      <c r="A1"/>
    </row>
    <row r="2" spans="1:11" ht="15" customHeight="1" thickTop="1">
      <c r="A2"/>
      <c r="B2" s="341" t="s">
        <v>150</v>
      </c>
      <c r="C2" s="343" t="s">
        <v>151</v>
      </c>
      <c r="D2" s="345" t="s">
        <v>152</v>
      </c>
      <c r="E2" s="346"/>
      <c r="F2" s="347" t="s">
        <v>153</v>
      </c>
      <c r="G2" s="347" t="s">
        <v>154</v>
      </c>
      <c r="H2" s="339" t="s">
        <v>155</v>
      </c>
      <c r="I2" s="349"/>
      <c r="J2" s="339" t="s">
        <v>156</v>
      </c>
      <c r="K2" s="340"/>
    </row>
    <row r="3" spans="1:11" ht="30.75" thickBot="1">
      <c r="A3"/>
      <c r="B3" s="342"/>
      <c r="C3" s="344"/>
      <c r="D3" s="163" t="s">
        <v>157</v>
      </c>
      <c r="E3" s="163" t="s">
        <v>158</v>
      </c>
      <c r="F3" s="348"/>
      <c r="G3" s="348"/>
      <c r="H3" s="163" t="s">
        <v>157</v>
      </c>
      <c r="I3" s="163" t="s">
        <v>158</v>
      </c>
      <c r="J3" s="163" t="s">
        <v>157</v>
      </c>
      <c r="K3" s="164" t="s">
        <v>158</v>
      </c>
    </row>
    <row r="4" spans="1:11" ht="15.75" thickTop="1">
      <c r="A4"/>
      <c r="B4" s="34"/>
      <c r="C4" s="89"/>
      <c r="D4" s="165"/>
      <c r="E4" s="165"/>
      <c r="F4" s="34"/>
      <c r="G4" s="165"/>
      <c r="H4" s="165"/>
      <c r="I4" s="165"/>
      <c r="J4" s="165"/>
      <c r="K4" s="165"/>
    </row>
    <row r="5" spans="1:11">
      <c r="A5"/>
      <c r="B5" s="35"/>
      <c r="C5" s="90"/>
      <c r="D5" s="166"/>
      <c r="E5" s="166"/>
      <c r="F5" s="35"/>
      <c r="G5" s="166"/>
      <c r="H5" s="166"/>
      <c r="I5" s="166"/>
      <c r="J5" s="166"/>
      <c r="K5" s="166"/>
    </row>
    <row r="6" spans="1:11">
      <c r="A6"/>
      <c r="B6" s="35"/>
      <c r="C6" s="90"/>
      <c r="D6" s="166"/>
      <c r="E6" s="166"/>
      <c r="F6" s="35"/>
      <c r="G6" s="166"/>
      <c r="H6" s="166"/>
      <c r="I6" s="166"/>
      <c r="J6" s="166"/>
      <c r="K6" s="166"/>
    </row>
    <row r="7" spans="1:11">
      <c r="A7"/>
      <c r="B7" s="35"/>
      <c r="C7" s="90"/>
      <c r="D7" s="166"/>
      <c r="E7" s="166"/>
      <c r="F7" s="35"/>
      <c r="G7" s="166"/>
      <c r="H7" s="166"/>
      <c r="I7" s="166"/>
      <c r="J7" s="166"/>
      <c r="K7" s="166"/>
    </row>
    <row r="8" spans="1:11">
      <c r="A8"/>
      <c r="B8" s="35"/>
      <c r="C8" s="90"/>
      <c r="D8" s="166"/>
      <c r="E8" s="166"/>
      <c r="F8" s="35"/>
      <c r="G8" s="166"/>
      <c r="H8" s="166"/>
      <c r="I8" s="166"/>
      <c r="J8" s="166"/>
      <c r="K8" s="166"/>
    </row>
    <row r="9" spans="1:11">
      <c r="A9"/>
      <c r="B9" s="35"/>
      <c r="C9" s="90"/>
      <c r="D9" s="166"/>
      <c r="E9" s="166"/>
      <c r="F9" s="35"/>
      <c r="G9" s="166"/>
      <c r="H9" s="166"/>
      <c r="I9" s="166"/>
      <c r="J9" s="166"/>
      <c r="K9" s="166"/>
    </row>
    <row r="10" spans="1:11">
      <c r="A10"/>
      <c r="B10" s="35"/>
      <c r="C10" s="90"/>
      <c r="D10" s="166"/>
      <c r="E10" s="166"/>
      <c r="F10" s="35"/>
      <c r="G10" s="166"/>
      <c r="H10" s="166"/>
      <c r="I10" s="166"/>
      <c r="J10" s="166"/>
      <c r="K10" s="166"/>
    </row>
    <row r="11" spans="1:11">
      <c r="A11"/>
      <c r="B11" s="35"/>
      <c r="C11" s="90"/>
      <c r="D11" s="166"/>
      <c r="E11" s="166"/>
      <c r="F11" s="35"/>
      <c r="G11" s="166"/>
      <c r="H11" s="166"/>
      <c r="I11" s="166"/>
      <c r="J11" s="166"/>
      <c r="K11" s="166"/>
    </row>
    <row r="12" spans="1:11">
      <c r="A12"/>
      <c r="B12" s="35"/>
      <c r="C12" s="90"/>
      <c r="D12" s="166"/>
      <c r="E12" s="166"/>
      <c r="F12" s="35"/>
      <c r="G12" s="166"/>
      <c r="H12" s="166"/>
      <c r="I12" s="166"/>
      <c r="J12" s="166"/>
      <c r="K12" s="166"/>
    </row>
    <row r="13" spans="1:11">
      <c r="A13"/>
      <c r="B13" s="167"/>
      <c r="C13" s="90"/>
      <c r="D13" s="166"/>
      <c r="E13" s="166"/>
      <c r="F13" s="35"/>
      <c r="G13" s="166"/>
      <c r="H13" s="166"/>
      <c r="I13" s="166"/>
      <c r="J13" s="166"/>
      <c r="K13" s="166"/>
    </row>
    <row r="14" spans="1:11">
      <c r="A14"/>
      <c r="B14" s="35"/>
      <c r="C14" s="90"/>
      <c r="D14" s="168"/>
      <c r="E14" s="168"/>
      <c r="F14" s="35"/>
      <c r="G14" s="166"/>
      <c r="H14" s="166"/>
      <c r="I14" s="166"/>
      <c r="J14" s="166"/>
      <c r="K14" s="166"/>
    </row>
    <row r="15" spans="1:11">
      <c r="A15"/>
      <c r="B15" s="35"/>
      <c r="C15" s="90"/>
      <c r="D15" s="166"/>
      <c r="E15" s="166"/>
      <c r="F15" s="35"/>
      <c r="G15" s="166"/>
      <c r="H15" s="166"/>
      <c r="I15" s="166"/>
      <c r="J15" s="166"/>
      <c r="K15" s="166"/>
    </row>
    <row r="16" spans="1:11">
      <c r="A16"/>
      <c r="B16" s="167"/>
      <c r="C16" s="90"/>
      <c r="D16" s="166"/>
      <c r="E16" s="166"/>
      <c r="F16" s="35"/>
      <c r="G16" s="166"/>
      <c r="H16" s="166"/>
      <c r="I16" s="166"/>
      <c r="J16" s="166"/>
      <c r="K16" s="166"/>
    </row>
    <row r="17" spans="1:11">
      <c r="A17"/>
      <c r="B17" s="35"/>
      <c r="C17" s="90"/>
      <c r="D17" s="166"/>
      <c r="E17" s="166"/>
      <c r="F17" s="35"/>
      <c r="G17" s="166"/>
      <c r="H17" s="166"/>
      <c r="I17" s="166"/>
      <c r="J17" s="166"/>
      <c r="K17" s="166"/>
    </row>
    <row r="18" spans="1:11">
      <c r="A18"/>
      <c r="B18" s="35"/>
      <c r="C18" s="90"/>
      <c r="D18" s="166"/>
      <c r="E18" s="166"/>
      <c r="F18" s="35"/>
      <c r="G18" s="166"/>
      <c r="H18" s="166"/>
      <c r="I18" s="166"/>
      <c r="J18" s="166"/>
      <c r="K18" s="166"/>
    </row>
    <row r="19" spans="1:11">
      <c r="A19"/>
      <c r="B19" s="35"/>
      <c r="C19" s="90"/>
      <c r="D19" s="166"/>
      <c r="E19" s="166"/>
      <c r="F19" s="35"/>
      <c r="G19" s="166"/>
      <c r="H19" s="166"/>
      <c r="I19" s="166"/>
      <c r="J19" s="166"/>
      <c r="K19" s="166"/>
    </row>
    <row r="20" spans="1:11">
      <c r="A20"/>
      <c r="B20" s="35"/>
      <c r="C20" s="90"/>
      <c r="D20" s="166"/>
      <c r="E20" s="166"/>
      <c r="F20" s="35"/>
      <c r="G20" s="166"/>
      <c r="H20" s="166"/>
      <c r="I20" s="166"/>
      <c r="J20" s="166"/>
      <c r="K20" s="166"/>
    </row>
    <row r="21" spans="1:11">
      <c r="A21"/>
      <c r="B21" s="35"/>
      <c r="C21" s="90"/>
      <c r="D21" s="166"/>
      <c r="E21" s="166"/>
      <c r="F21" s="35"/>
      <c r="G21" s="166"/>
      <c r="H21" s="166"/>
      <c r="I21" s="166"/>
      <c r="J21" s="166"/>
      <c r="K21" s="166"/>
    </row>
    <row r="22" spans="1:11">
      <c r="A22"/>
      <c r="B22" s="35"/>
      <c r="C22" s="90"/>
      <c r="D22" s="166"/>
      <c r="E22" s="166"/>
      <c r="F22" s="35"/>
      <c r="G22" s="166"/>
      <c r="H22" s="166"/>
      <c r="I22" s="166"/>
      <c r="J22" s="166"/>
      <c r="K22" s="166"/>
    </row>
    <row r="23" spans="1:11">
      <c r="A23"/>
      <c r="B23" s="35"/>
      <c r="C23" s="90"/>
      <c r="D23" s="166"/>
      <c r="E23" s="166"/>
      <c r="F23" s="35"/>
      <c r="G23" s="166"/>
      <c r="H23" s="166"/>
      <c r="I23" s="166"/>
      <c r="J23" s="166"/>
      <c r="K23" s="166"/>
    </row>
    <row r="24" spans="1:11">
      <c r="A24"/>
      <c r="B24" s="35"/>
      <c r="C24" s="90"/>
      <c r="D24" s="166"/>
      <c r="E24" s="166"/>
      <c r="F24" s="35"/>
      <c r="G24" s="166"/>
      <c r="H24" s="166"/>
      <c r="I24" s="166"/>
      <c r="J24" s="166"/>
      <c r="K24" s="166"/>
    </row>
    <row r="25" spans="1:11">
      <c r="A25"/>
      <c r="B25" s="35"/>
      <c r="C25" s="90"/>
      <c r="D25" s="166"/>
      <c r="E25" s="166"/>
      <c r="F25" s="35"/>
      <c r="G25" s="166"/>
      <c r="H25" s="166"/>
      <c r="I25" s="166"/>
      <c r="J25" s="166"/>
      <c r="K25" s="166"/>
    </row>
    <row r="26" spans="1:11">
      <c r="A26"/>
      <c r="B26" s="36"/>
      <c r="C26" s="37"/>
      <c r="D26" s="169">
        <f>SUM(D4:D25)</f>
        <v>0</v>
      </c>
      <c r="E26" s="169">
        <f>SUM(E4:E25)</f>
        <v>0</v>
      </c>
      <c r="F26" s="169"/>
      <c r="G26" s="169">
        <f t="shared" ref="G26:K26" si="0">SUM(G4:G25)</f>
        <v>0</v>
      </c>
      <c r="H26" s="169">
        <f t="shared" si="0"/>
        <v>0</v>
      </c>
      <c r="I26" s="169">
        <f t="shared" si="0"/>
        <v>0</v>
      </c>
      <c r="J26" s="169">
        <f t="shared" si="0"/>
        <v>0</v>
      </c>
      <c r="K26" s="169">
        <f t="shared" si="0"/>
        <v>0</v>
      </c>
    </row>
  </sheetData>
  <mergeCells count="7">
    <mergeCell ref="J2:K2"/>
    <mergeCell ref="B2:B3"/>
    <mergeCell ref="C2:C3"/>
    <mergeCell ref="D2:E2"/>
    <mergeCell ref="F2:F3"/>
    <mergeCell ref="G2:G3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pane ySplit="3" topLeftCell="A4" activePane="bottomLeft" state="frozen"/>
      <selection pane="bottomLeft" activeCell="G14" sqref="G14"/>
    </sheetView>
  </sheetViews>
  <sheetFormatPr defaultRowHeight="15"/>
  <cols>
    <col min="1" max="1" width="8.85546875" style="78"/>
    <col min="2" max="2" width="12.140625" customWidth="1"/>
    <col min="3" max="3" width="11.7109375" bestFit="1" customWidth="1"/>
    <col min="4" max="4" width="8.7109375" customWidth="1"/>
    <col min="7" max="8" width="8.7109375" customWidth="1"/>
    <col min="11" max="11" width="8.7109375" customWidth="1"/>
  </cols>
  <sheetData>
    <row r="1" spans="1:13" ht="15.75" thickBot="1">
      <c r="A1"/>
    </row>
    <row r="2" spans="1:13" ht="15.75" customHeight="1" thickTop="1">
      <c r="A2"/>
      <c r="B2" s="46" t="s">
        <v>21</v>
      </c>
      <c r="C2" s="47" t="s">
        <v>72</v>
      </c>
      <c r="D2" s="86"/>
      <c r="E2" s="48" t="s">
        <v>26</v>
      </c>
      <c r="F2" s="48"/>
      <c r="G2" s="87"/>
      <c r="H2" s="86"/>
      <c r="I2" s="48">
        <v>400</v>
      </c>
      <c r="J2" s="48"/>
      <c r="K2" s="87"/>
      <c r="L2" s="48" t="s">
        <v>73</v>
      </c>
      <c r="M2" s="49"/>
    </row>
    <row r="3" spans="1:13" ht="15.75" thickBot="1">
      <c r="A3"/>
      <c r="B3" s="305"/>
      <c r="C3" s="306" t="s">
        <v>19</v>
      </c>
      <c r="D3" s="8" t="s">
        <v>84</v>
      </c>
      <c r="E3" s="4" t="s">
        <v>22</v>
      </c>
      <c r="F3" s="4" t="s">
        <v>23</v>
      </c>
      <c r="G3" s="8" t="s">
        <v>20</v>
      </c>
      <c r="H3" s="8" t="s">
        <v>84</v>
      </c>
      <c r="I3" s="4" t="s">
        <v>22</v>
      </c>
      <c r="J3" s="4" t="s">
        <v>23</v>
      </c>
      <c r="K3" s="8" t="s">
        <v>20</v>
      </c>
      <c r="L3" s="5" t="s">
        <v>24</v>
      </c>
      <c r="M3" s="6" t="s">
        <v>25</v>
      </c>
    </row>
    <row r="4" spans="1:13" ht="15.75" thickTop="1">
      <c r="A4"/>
      <c r="B4" s="35">
        <v>42303</v>
      </c>
      <c r="C4" s="146" t="s">
        <v>226</v>
      </c>
      <c r="D4" s="146">
        <v>656</v>
      </c>
      <c r="E4" s="146">
        <v>593</v>
      </c>
      <c r="F4" s="146">
        <v>63</v>
      </c>
      <c r="G4" s="146">
        <v>465</v>
      </c>
      <c r="H4" s="146"/>
      <c r="I4" s="28"/>
      <c r="J4" s="28"/>
      <c r="K4" s="28"/>
      <c r="L4" s="28"/>
      <c r="M4" s="141"/>
    </row>
    <row r="5" spans="1:13">
      <c r="A5"/>
      <c r="B5" s="35">
        <v>42303</v>
      </c>
      <c r="C5" s="146" t="s">
        <v>227</v>
      </c>
      <c r="D5" s="146">
        <v>542</v>
      </c>
      <c r="E5" s="146">
        <v>529</v>
      </c>
      <c r="F5" s="146">
        <v>13</v>
      </c>
      <c r="G5" s="146">
        <v>480</v>
      </c>
      <c r="H5" s="146"/>
      <c r="I5" s="28"/>
      <c r="J5" s="28"/>
      <c r="K5" s="28"/>
      <c r="L5" s="28"/>
      <c r="M5" s="141"/>
    </row>
    <row r="6" spans="1:13">
      <c r="A6"/>
      <c r="B6" s="140">
        <v>42304</v>
      </c>
      <c r="C6" s="146" t="s">
        <v>227</v>
      </c>
      <c r="D6" s="146">
        <v>775</v>
      </c>
      <c r="E6" s="28">
        <v>734</v>
      </c>
      <c r="F6" s="28">
        <v>41</v>
      </c>
      <c r="G6" s="28">
        <v>480</v>
      </c>
      <c r="H6" s="28"/>
      <c r="I6" s="28"/>
      <c r="J6" s="28"/>
      <c r="K6" s="28"/>
      <c r="L6" s="28"/>
      <c r="M6" s="141"/>
    </row>
    <row r="7" spans="1:13">
      <c r="A7"/>
      <c r="B7" s="140">
        <v>42304</v>
      </c>
      <c r="C7" s="146" t="s">
        <v>226</v>
      </c>
      <c r="D7" s="146">
        <v>821</v>
      </c>
      <c r="E7" s="28">
        <v>734</v>
      </c>
      <c r="F7" s="28">
        <v>87</v>
      </c>
      <c r="G7" s="28">
        <v>465</v>
      </c>
      <c r="H7" s="28"/>
      <c r="I7" s="28"/>
      <c r="J7" s="28"/>
      <c r="K7" s="28"/>
      <c r="L7" s="28"/>
      <c r="M7" s="141"/>
    </row>
    <row r="8" spans="1:13">
      <c r="A8"/>
      <c r="B8" s="140">
        <v>42305</v>
      </c>
      <c r="C8" s="146" t="s">
        <v>226</v>
      </c>
      <c r="D8" s="146">
        <v>789</v>
      </c>
      <c r="E8" s="28">
        <v>618</v>
      </c>
      <c r="F8" s="28">
        <v>171</v>
      </c>
      <c r="G8" s="28">
        <v>465</v>
      </c>
      <c r="H8" s="28"/>
      <c r="I8" s="28"/>
      <c r="J8" s="28"/>
      <c r="K8" s="28"/>
      <c r="L8" s="28"/>
      <c r="M8" s="141"/>
    </row>
    <row r="9" spans="1:13">
      <c r="A9"/>
      <c r="B9" s="140">
        <v>42305</v>
      </c>
      <c r="C9" s="146" t="s">
        <v>227</v>
      </c>
      <c r="D9" s="146">
        <v>729</v>
      </c>
      <c r="E9" s="28">
        <v>699</v>
      </c>
      <c r="F9" s="28">
        <v>30</v>
      </c>
      <c r="G9" s="146">
        <v>480</v>
      </c>
      <c r="H9" s="28"/>
      <c r="I9" s="28"/>
      <c r="J9" s="28"/>
      <c r="K9" s="28"/>
      <c r="L9" s="28"/>
      <c r="M9" s="141"/>
    </row>
    <row r="10" spans="1:13">
      <c r="A10"/>
      <c r="B10" s="140">
        <v>42306</v>
      </c>
      <c r="C10" s="146" t="s">
        <v>226</v>
      </c>
      <c r="D10" s="146">
        <v>613</v>
      </c>
      <c r="E10" s="146">
        <v>570</v>
      </c>
      <c r="F10" s="146">
        <v>63</v>
      </c>
      <c r="G10" s="146">
        <v>465</v>
      </c>
      <c r="H10" s="146"/>
      <c r="I10" s="146"/>
      <c r="J10" s="146"/>
      <c r="K10" s="146"/>
      <c r="L10" s="146"/>
      <c r="M10" s="141"/>
    </row>
    <row r="11" spans="1:13">
      <c r="A11"/>
      <c r="B11" s="140">
        <v>42306</v>
      </c>
      <c r="C11" s="146" t="s">
        <v>227</v>
      </c>
      <c r="D11" s="146">
        <v>782</v>
      </c>
      <c r="E11" s="146">
        <v>759</v>
      </c>
      <c r="F11" s="146">
        <v>23</v>
      </c>
      <c r="G11" s="146">
        <v>480</v>
      </c>
      <c r="H11" s="146"/>
      <c r="I11" s="146"/>
      <c r="J11" s="146"/>
      <c r="K11" s="146"/>
      <c r="L11" s="146"/>
      <c r="M11" s="141"/>
    </row>
    <row r="12" spans="1:13">
      <c r="A12"/>
      <c r="B12" s="140">
        <v>42307</v>
      </c>
      <c r="C12" s="146" t="s">
        <v>226</v>
      </c>
      <c r="D12" s="146">
        <v>656</v>
      </c>
      <c r="E12" s="146">
        <v>596</v>
      </c>
      <c r="F12" s="146">
        <v>60</v>
      </c>
      <c r="G12" s="146">
        <v>340</v>
      </c>
      <c r="H12" s="146"/>
      <c r="I12" s="146"/>
      <c r="J12" s="146"/>
      <c r="K12" s="146"/>
      <c r="L12" s="146"/>
      <c r="M12" s="141"/>
    </row>
    <row r="13" spans="1:13">
      <c r="A13"/>
      <c r="B13" s="140">
        <v>42307</v>
      </c>
      <c r="C13" s="146" t="s">
        <v>227</v>
      </c>
      <c r="D13" s="146">
        <v>371</v>
      </c>
      <c r="E13" s="146">
        <v>347</v>
      </c>
      <c r="F13" s="146">
        <v>25</v>
      </c>
      <c r="G13" s="146">
        <v>360</v>
      </c>
      <c r="H13" s="146"/>
      <c r="I13" s="146"/>
      <c r="J13" s="146"/>
      <c r="K13" s="146"/>
      <c r="L13" s="146"/>
      <c r="M13" s="141"/>
    </row>
    <row r="14" spans="1:13">
      <c r="A14"/>
      <c r="B14" s="140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1"/>
    </row>
    <row r="15" spans="1:13">
      <c r="A15"/>
      <c r="B15" s="140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1"/>
    </row>
    <row r="16" spans="1:13">
      <c r="A16"/>
      <c r="B16" s="140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1"/>
    </row>
    <row r="17" spans="1:13">
      <c r="A17"/>
      <c r="B17" s="140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1"/>
    </row>
    <row r="18" spans="1:13">
      <c r="A18"/>
      <c r="B18" s="140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1"/>
    </row>
    <row r="19" spans="1:13">
      <c r="A19"/>
      <c r="B19" s="140"/>
      <c r="C19" s="146"/>
      <c r="D19" s="146"/>
      <c r="E19" s="28"/>
      <c r="F19" s="28"/>
      <c r="G19" s="28"/>
      <c r="H19" s="28"/>
      <c r="I19" s="28"/>
      <c r="J19" s="28"/>
      <c r="K19" s="28"/>
      <c r="L19" s="28"/>
      <c r="M19" s="141"/>
    </row>
    <row r="20" spans="1:13">
      <c r="A20"/>
      <c r="B20" s="140"/>
      <c r="C20" s="28"/>
      <c r="D20" s="146"/>
      <c r="E20" s="28"/>
      <c r="F20" s="28"/>
      <c r="G20" s="28"/>
      <c r="H20" s="28"/>
      <c r="I20" s="28"/>
      <c r="J20" s="28"/>
      <c r="K20" s="28"/>
      <c r="L20" s="28"/>
      <c r="M20" s="141"/>
    </row>
    <row r="21" spans="1:13">
      <c r="A21"/>
      <c r="B21" s="140"/>
      <c r="C21" s="28"/>
      <c r="D21" s="146"/>
      <c r="E21" s="28"/>
      <c r="F21" s="28"/>
      <c r="G21" s="28"/>
      <c r="H21" s="28"/>
      <c r="I21" s="28"/>
      <c r="J21" s="28"/>
      <c r="K21" s="28"/>
      <c r="L21" s="28"/>
      <c r="M21" s="141"/>
    </row>
    <row r="22" spans="1:13">
      <c r="A22"/>
      <c r="B22" s="325" t="s">
        <v>214</v>
      </c>
      <c r="C22" s="350" t="s">
        <v>215</v>
      </c>
      <c r="D22" s="351"/>
      <c r="E22" s="351"/>
      <c r="F22" s="351"/>
      <c r="G22" s="352"/>
      <c r="H22" s="326">
        <f>'Divider Sort'!L52</f>
        <v>0</v>
      </c>
      <c r="I22" s="326">
        <f>'Divider Sort'!M52</f>
        <v>0</v>
      </c>
      <c r="J22" s="327"/>
      <c r="K22" s="146">
        <f>'Divider Sort'!BV61</f>
        <v>0</v>
      </c>
      <c r="L22" s="146"/>
      <c r="M22" s="141"/>
    </row>
    <row r="23" spans="1:13">
      <c r="A23"/>
      <c r="B23" s="136"/>
      <c r="C23" s="27"/>
      <c r="D23" s="146">
        <f t="shared" ref="D23" si="0">E23+F23</f>
        <v>6755</v>
      </c>
      <c r="E23" s="27">
        <f t="shared" ref="E23:M23" si="1">SUM(E4:E22)</f>
        <v>6179</v>
      </c>
      <c r="F23" s="27">
        <f t="shared" si="1"/>
        <v>576</v>
      </c>
      <c r="G23" s="27">
        <f t="shared" si="1"/>
        <v>4480</v>
      </c>
      <c r="H23" s="27">
        <f t="shared" si="1"/>
        <v>0</v>
      </c>
      <c r="I23" s="27">
        <f t="shared" si="1"/>
        <v>0</v>
      </c>
      <c r="J23" s="27">
        <f t="shared" si="1"/>
        <v>0</v>
      </c>
      <c r="K23" s="27">
        <f t="shared" si="1"/>
        <v>0</v>
      </c>
      <c r="L23" s="27">
        <f t="shared" si="1"/>
        <v>0</v>
      </c>
      <c r="M23" s="27">
        <f t="shared" si="1"/>
        <v>0</v>
      </c>
    </row>
    <row r="24" spans="1:13">
      <c r="A24"/>
      <c r="B24" s="1"/>
      <c r="G24" s="145"/>
    </row>
  </sheetData>
  <sortState ref="B4:G13">
    <sortCondition ref="C4:C13"/>
  </sortState>
  <mergeCells count="1">
    <mergeCell ref="C22:G2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J25"/>
  <sheetViews>
    <sheetView workbookViewId="0">
      <pane ySplit="3" topLeftCell="A4" activePane="bottomLeft" state="frozen"/>
      <selection pane="bottomLeft" activeCell="B4" sqref="B4:I6"/>
    </sheetView>
  </sheetViews>
  <sheetFormatPr defaultRowHeight="15"/>
  <cols>
    <col min="2" max="2" width="12.140625" style="1" customWidth="1"/>
    <col min="3" max="3" width="10.5703125" style="78" customWidth="1"/>
    <col min="4" max="4" width="10.5703125" customWidth="1"/>
    <col min="6" max="6" width="10" customWidth="1"/>
    <col min="8" max="8" width="13.28515625" customWidth="1"/>
    <col min="9" max="10" width="15.28515625" customWidth="1"/>
  </cols>
  <sheetData>
    <row r="1" spans="2:10" ht="15.75" thickBot="1"/>
    <row r="2" spans="2:10" ht="15.75" customHeight="1" thickTop="1">
      <c r="B2" s="64"/>
      <c r="C2" s="80"/>
      <c r="D2" s="54"/>
      <c r="E2" s="7"/>
      <c r="F2" s="47"/>
      <c r="G2" s="7"/>
      <c r="H2" s="10" t="s">
        <v>75</v>
      </c>
      <c r="I2" s="48"/>
      <c r="J2" s="49"/>
    </row>
    <row r="3" spans="2:10" ht="49.5" customHeight="1" thickBot="1">
      <c r="B3" s="77" t="s">
        <v>40</v>
      </c>
      <c r="C3" s="79" t="s">
        <v>41</v>
      </c>
      <c r="D3" s="50" t="s">
        <v>88</v>
      </c>
      <c r="E3" s="51" t="s">
        <v>20</v>
      </c>
      <c r="F3" s="50" t="s">
        <v>89</v>
      </c>
      <c r="G3" s="51" t="s">
        <v>20</v>
      </c>
      <c r="H3" s="3" t="s">
        <v>36</v>
      </c>
      <c r="I3" s="12" t="s">
        <v>37</v>
      </c>
      <c r="J3" s="81" t="s">
        <v>35</v>
      </c>
    </row>
    <row r="4" spans="2:10" ht="15.75" thickTop="1">
      <c r="B4" s="225"/>
      <c r="C4" s="202"/>
      <c r="D4" s="202"/>
      <c r="E4" s="202"/>
      <c r="F4" s="202"/>
      <c r="G4" s="202"/>
      <c r="H4" s="226"/>
      <c r="I4" s="226"/>
      <c r="J4" s="226"/>
    </row>
    <row r="5" spans="2:10">
      <c r="B5" s="137"/>
      <c r="C5" s="218"/>
      <c r="D5" s="218"/>
      <c r="E5" s="218"/>
      <c r="F5" s="218"/>
      <c r="G5" s="218"/>
      <c r="H5" s="139"/>
      <c r="I5" s="139"/>
      <c r="J5" s="139"/>
    </row>
    <row r="6" spans="2:10">
      <c r="B6" s="140"/>
      <c r="C6" s="28"/>
      <c r="D6" s="28"/>
      <c r="E6" s="28"/>
      <c r="F6" s="28"/>
      <c r="G6" s="28"/>
      <c r="H6" s="141"/>
      <c r="I6" s="141"/>
      <c r="J6" s="141"/>
    </row>
    <row r="7" spans="2:10">
      <c r="B7" s="140"/>
      <c r="C7" s="28"/>
      <c r="D7" s="28"/>
      <c r="E7" s="28"/>
      <c r="F7" s="28"/>
      <c r="G7" s="28"/>
      <c r="H7" s="141"/>
      <c r="I7" s="141"/>
      <c r="J7" s="141"/>
    </row>
    <row r="8" spans="2:10">
      <c r="B8" s="140"/>
      <c r="C8" s="28"/>
      <c r="D8" s="28"/>
      <c r="E8" s="28"/>
      <c r="F8" s="28"/>
      <c r="G8" s="28"/>
      <c r="H8" s="141"/>
      <c r="I8" s="141"/>
      <c r="J8" s="141"/>
    </row>
    <row r="9" spans="2:10">
      <c r="B9" s="140"/>
      <c r="C9" s="28"/>
      <c r="D9" s="28"/>
      <c r="E9" s="28"/>
      <c r="F9" s="28"/>
      <c r="G9" s="28"/>
      <c r="H9" s="141"/>
      <c r="I9" s="141"/>
      <c r="J9" s="141"/>
    </row>
    <row r="10" spans="2:10">
      <c r="B10" s="140"/>
      <c r="C10" s="28"/>
      <c r="D10" s="28"/>
      <c r="E10" s="28"/>
      <c r="F10" s="28"/>
      <c r="G10" s="28"/>
      <c r="H10" s="141"/>
      <c r="I10" s="141"/>
      <c r="J10" s="141"/>
    </row>
    <row r="11" spans="2:10">
      <c r="B11" s="140"/>
      <c r="C11" s="28"/>
      <c r="D11" s="28"/>
      <c r="E11" s="28"/>
      <c r="F11" s="28"/>
      <c r="G11" s="28"/>
      <c r="H11" s="141"/>
      <c r="I11" s="141"/>
      <c r="J11" s="141"/>
    </row>
    <row r="12" spans="2:10">
      <c r="B12" s="140"/>
      <c r="C12" s="28"/>
      <c r="D12" s="28"/>
      <c r="E12" s="28"/>
      <c r="F12" s="28"/>
      <c r="G12" s="28"/>
      <c r="H12" s="141"/>
      <c r="I12" s="141"/>
      <c r="J12" s="141"/>
    </row>
    <row r="13" spans="2:10">
      <c r="B13" s="140"/>
      <c r="C13" s="28"/>
      <c r="D13" s="28"/>
      <c r="E13" s="28"/>
      <c r="F13" s="28"/>
      <c r="G13" s="28"/>
      <c r="H13" s="141"/>
      <c r="I13" s="141"/>
      <c r="J13" s="141"/>
    </row>
    <row r="14" spans="2:10">
      <c r="B14" s="140"/>
      <c r="C14" s="28"/>
      <c r="D14" s="28"/>
      <c r="E14" s="28"/>
      <c r="F14" s="28"/>
      <c r="G14" s="28"/>
      <c r="H14" s="141"/>
      <c r="I14" s="141"/>
      <c r="J14" s="141"/>
    </row>
    <row r="15" spans="2:10">
      <c r="B15" s="140"/>
      <c r="C15" s="28"/>
      <c r="D15" s="28"/>
      <c r="E15" s="28"/>
      <c r="F15" s="28"/>
      <c r="G15" s="28"/>
      <c r="H15" s="141"/>
      <c r="I15" s="141"/>
      <c r="J15" s="141"/>
    </row>
    <row r="16" spans="2:10">
      <c r="B16" s="140"/>
      <c r="C16" s="28"/>
      <c r="D16" s="28"/>
      <c r="E16" s="28"/>
      <c r="F16" s="28"/>
      <c r="G16" s="28"/>
      <c r="H16" s="141"/>
      <c r="I16" s="141"/>
      <c r="J16" s="141"/>
    </row>
    <row r="17" spans="2:10">
      <c r="B17" s="140"/>
      <c r="C17" s="28"/>
      <c r="D17" s="28"/>
      <c r="E17" s="28"/>
      <c r="F17" s="28"/>
      <c r="G17" s="28"/>
      <c r="H17" s="141"/>
      <c r="I17" s="141"/>
      <c r="J17" s="141"/>
    </row>
    <row r="18" spans="2:10">
      <c r="B18" s="140"/>
      <c r="C18" s="28"/>
      <c r="D18" s="28"/>
      <c r="E18" s="28"/>
      <c r="F18" s="28"/>
      <c r="G18" s="28"/>
      <c r="H18" s="141"/>
      <c r="I18" s="141"/>
      <c r="J18" s="141"/>
    </row>
    <row r="19" spans="2:10">
      <c r="B19" s="140"/>
      <c r="C19" s="28"/>
      <c r="D19" s="28"/>
      <c r="E19" s="28"/>
      <c r="F19" s="28"/>
      <c r="G19" s="28"/>
      <c r="H19" s="141"/>
      <c r="I19" s="141"/>
      <c r="J19" s="141"/>
    </row>
    <row r="20" spans="2:10">
      <c r="B20" s="140"/>
      <c r="C20" s="28"/>
      <c r="D20" s="28"/>
      <c r="E20" s="28"/>
      <c r="F20" s="28"/>
      <c r="G20" s="28"/>
      <c r="H20" s="141"/>
      <c r="I20" s="141"/>
      <c r="J20" s="141"/>
    </row>
    <row r="21" spans="2:10">
      <c r="B21" s="140"/>
      <c r="C21" s="28"/>
      <c r="D21" s="28"/>
      <c r="E21" s="28"/>
      <c r="F21" s="28"/>
      <c r="G21" s="28"/>
      <c r="H21" s="141"/>
      <c r="I21" s="141"/>
      <c r="J21" s="141"/>
    </row>
    <row r="22" spans="2:10">
      <c r="B22" s="140"/>
      <c r="C22" s="28"/>
      <c r="D22" s="28"/>
      <c r="E22" s="28"/>
      <c r="F22" s="28"/>
      <c r="G22" s="28"/>
      <c r="H22" s="141"/>
      <c r="I22" s="141"/>
      <c r="J22" s="141"/>
    </row>
    <row r="23" spans="2:10">
      <c r="B23" s="140"/>
      <c r="C23" s="28"/>
      <c r="D23" s="28"/>
      <c r="E23" s="28"/>
      <c r="F23" s="28"/>
      <c r="G23" s="28"/>
      <c r="H23" s="141"/>
      <c r="I23" s="141"/>
      <c r="J23" s="141"/>
    </row>
    <row r="24" spans="2:10">
      <c r="B24" s="140"/>
      <c r="C24" s="28"/>
      <c r="D24" s="28"/>
      <c r="E24" s="28"/>
      <c r="F24" s="28"/>
      <c r="G24" s="28"/>
      <c r="H24" s="142"/>
      <c r="I24" s="142"/>
      <c r="J24" s="142"/>
    </row>
    <row r="25" spans="2:10">
      <c r="B25" s="31"/>
      <c r="C25" s="32"/>
      <c r="D25" s="2">
        <f>SUM(D4:D24)</f>
        <v>0</v>
      </c>
      <c r="E25" s="2">
        <f t="shared" ref="E25:J25" si="0">SUM(E4:E24)</f>
        <v>0</v>
      </c>
      <c r="F25" s="2">
        <f t="shared" si="0"/>
        <v>0</v>
      </c>
      <c r="G25" s="2">
        <f t="shared" si="0"/>
        <v>0</v>
      </c>
      <c r="H25" s="2">
        <f t="shared" si="0"/>
        <v>0</v>
      </c>
      <c r="I25" s="2">
        <f t="shared" si="0"/>
        <v>0</v>
      </c>
      <c r="J25" s="2">
        <f t="shared" si="0"/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U26"/>
  <sheetViews>
    <sheetView workbookViewId="0">
      <pane ySplit="3" topLeftCell="A6" activePane="bottomLeft" state="frozen"/>
      <selection pane="bottomLeft" activeCell="L27" sqref="L27"/>
    </sheetView>
  </sheetViews>
  <sheetFormatPr defaultRowHeight="15"/>
  <cols>
    <col min="2" max="2" width="12.140625" style="1" customWidth="1"/>
    <col min="3" max="3" width="9.42578125" customWidth="1"/>
    <col min="4" max="4" width="8.7109375" customWidth="1"/>
    <col min="7" max="8" width="8.7109375" customWidth="1"/>
    <col min="14" max="14" width="9.42578125" customWidth="1"/>
    <col min="15" max="15" width="12.28515625" customWidth="1"/>
    <col min="16" max="16" width="11.5703125" customWidth="1"/>
    <col min="17" max="17" width="12.28515625" customWidth="1"/>
    <col min="18" max="18" width="11.85546875" customWidth="1"/>
    <col min="19" max="20" width="12.28515625" customWidth="1"/>
    <col min="21" max="21" width="9.7109375" customWidth="1"/>
  </cols>
  <sheetData>
    <row r="1" spans="2:21" ht="15.75" thickBot="1"/>
    <row r="2" spans="2:21" ht="15.75" customHeight="1" thickTop="1">
      <c r="B2" s="64"/>
      <c r="C2" s="47"/>
      <c r="D2" s="85"/>
      <c r="E2" s="48" t="s">
        <v>85</v>
      </c>
      <c r="F2" s="48"/>
      <c r="G2" s="84"/>
      <c r="H2" s="85"/>
      <c r="I2" s="48" t="s">
        <v>86</v>
      </c>
      <c r="J2" s="48"/>
      <c r="K2" s="9"/>
      <c r="L2" s="48" t="s">
        <v>74</v>
      </c>
      <c r="M2" s="48"/>
      <c r="N2" s="48"/>
      <c r="O2" s="48"/>
      <c r="P2" s="48"/>
      <c r="Q2" s="48"/>
      <c r="R2" s="48"/>
      <c r="S2" s="48"/>
      <c r="T2" s="48"/>
      <c r="U2" s="49"/>
    </row>
    <row r="3" spans="2:21" ht="49.5" customHeight="1" thickBot="1">
      <c r="B3" s="65" t="s">
        <v>39</v>
      </c>
      <c r="C3" s="50" t="s">
        <v>28</v>
      </c>
      <c r="D3" s="50" t="s">
        <v>87</v>
      </c>
      <c r="E3" s="4" t="s">
        <v>22</v>
      </c>
      <c r="F3" s="4" t="s">
        <v>29</v>
      </c>
      <c r="G3" s="83" t="s">
        <v>20</v>
      </c>
      <c r="H3" s="50" t="s">
        <v>87</v>
      </c>
      <c r="I3" s="4" t="s">
        <v>22</v>
      </c>
      <c r="J3" s="4" t="s">
        <v>29</v>
      </c>
      <c r="K3" s="52" t="s">
        <v>20</v>
      </c>
      <c r="L3" s="5" t="s">
        <v>5</v>
      </c>
      <c r="M3" s="11" t="s">
        <v>30</v>
      </c>
      <c r="N3" s="11" t="s">
        <v>31</v>
      </c>
      <c r="O3" s="3" t="s">
        <v>33</v>
      </c>
      <c r="P3" s="3" t="s">
        <v>32</v>
      </c>
      <c r="Q3" s="3" t="s">
        <v>34</v>
      </c>
      <c r="R3" s="3" t="s">
        <v>36</v>
      </c>
      <c r="S3" s="3" t="s">
        <v>35</v>
      </c>
      <c r="T3" s="3" t="s">
        <v>37</v>
      </c>
      <c r="U3" s="6" t="s">
        <v>38</v>
      </c>
    </row>
    <row r="4" spans="2:21" ht="16.5" thickTop="1" thickBot="1">
      <c r="B4" s="137"/>
      <c r="C4" s="138"/>
      <c r="D4" s="138">
        <f>E4+F4</f>
        <v>0</v>
      </c>
      <c r="E4" s="138"/>
      <c r="F4" s="138"/>
      <c r="G4" s="138"/>
      <c r="H4" s="138">
        <f>I4+J4</f>
        <v>0</v>
      </c>
      <c r="I4" s="138"/>
      <c r="J4" s="138"/>
      <c r="K4" s="138"/>
      <c r="L4" s="143"/>
      <c r="M4" s="139"/>
      <c r="N4" s="139"/>
      <c r="O4" s="144"/>
      <c r="P4" s="139"/>
      <c r="Q4" s="139"/>
      <c r="R4" s="139"/>
      <c r="S4" s="139"/>
      <c r="T4" s="139"/>
      <c r="U4" s="139"/>
    </row>
    <row r="5" spans="2:21" ht="16.5" thickTop="1" thickBot="1">
      <c r="B5" s="140"/>
      <c r="C5" s="146"/>
      <c r="D5" s="138">
        <f t="shared" ref="D5:D9" si="0">E5+F5</f>
        <v>0</v>
      </c>
      <c r="E5" s="28"/>
      <c r="F5" s="28"/>
      <c r="G5" s="28"/>
      <c r="H5" s="28">
        <f>I5+J5</f>
        <v>0</v>
      </c>
      <c r="I5" s="28"/>
      <c r="J5" s="28"/>
      <c r="K5" s="28"/>
      <c r="L5" s="141"/>
      <c r="M5" s="141"/>
      <c r="N5" s="141"/>
      <c r="O5" s="141"/>
      <c r="P5" s="141"/>
      <c r="Q5" s="141"/>
      <c r="R5" s="141"/>
      <c r="S5" s="141"/>
      <c r="T5" s="141"/>
      <c r="U5" s="141"/>
    </row>
    <row r="6" spans="2:21" ht="16.5" thickTop="1" thickBot="1">
      <c r="B6" s="140"/>
      <c r="C6" s="146"/>
      <c r="D6" s="138">
        <f t="shared" si="0"/>
        <v>0</v>
      </c>
      <c r="E6" s="28"/>
      <c r="F6" s="28"/>
      <c r="G6" s="28"/>
      <c r="H6" s="146">
        <f t="shared" ref="H6:H24" si="1">I6+J6</f>
        <v>0</v>
      </c>
      <c r="I6" s="28"/>
      <c r="J6" s="28"/>
      <c r="K6" s="28"/>
      <c r="L6" s="28"/>
      <c r="M6" s="141"/>
      <c r="N6" s="141"/>
      <c r="O6" s="141"/>
      <c r="P6" s="141"/>
      <c r="Q6" s="141"/>
      <c r="R6" s="141"/>
      <c r="S6" s="141"/>
      <c r="T6" s="141"/>
      <c r="U6" s="141"/>
    </row>
    <row r="7" spans="2:21" ht="16.5" thickTop="1" thickBot="1">
      <c r="B7" s="140"/>
      <c r="C7" s="28"/>
      <c r="D7" s="138">
        <f t="shared" si="0"/>
        <v>0</v>
      </c>
      <c r="E7" s="28"/>
      <c r="F7" s="28"/>
      <c r="G7" s="28"/>
      <c r="H7" s="146">
        <f t="shared" si="1"/>
        <v>0</v>
      </c>
      <c r="I7" s="28"/>
      <c r="J7" s="28"/>
      <c r="K7" s="28"/>
      <c r="L7" s="28"/>
      <c r="M7" s="141"/>
      <c r="N7" s="141"/>
      <c r="O7" s="141"/>
      <c r="P7" s="141"/>
      <c r="Q7" s="141"/>
      <c r="R7" s="141"/>
      <c r="S7" s="141"/>
      <c r="T7" s="141"/>
      <c r="U7" s="141"/>
    </row>
    <row r="8" spans="2:21" ht="16.5" thickTop="1" thickBot="1">
      <c r="B8" s="140"/>
      <c r="C8" s="28"/>
      <c r="D8" s="138">
        <f t="shared" si="0"/>
        <v>0</v>
      </c>
      <c r="E8" s="28"/>
      <c r="F8" s="28"/>
      <c r="G8" s="28"/>
      <c r="H8" s="146">
        <f t="shared" si="1"/>
        <v>0</v>
      </c>
      <c r="I8" s="28"/>
      <c r="J8" s="28"/>
      <c r="K8" s="28"/>
      <c r="L8" s="28"/>
      <c r="M8" s="141"/>
      <c r="N8" s="141"/>
      <c r="O8" s="141"/>
      <c r="P8" s="141"/>
      <c r="Q8" s="141"/>
      <c r="R8" s="141"/>
      <c r="S8" s="141"/>
      <c r="T8" s="141"/>
      <c r="U8" s="141"/>
    </row>
    <row r="9" spans="2:21" ht="15.75" thickTop="1">
      <c r="B9" s="140"/>
      <c r="C9" s="28"/>
      <c r="D9" s="138">
        <f t="shared" si="0"/>
        <v>0</v>
      </c>
      <c r="E9" s="28"/>
      <c r="F9" s="28"/>
      <c r="G9" s="28"/>
      <c r="H9" s="146">
        <f t="shared" si="1"/>
        <v>0</v>
      </c>
      <c r="I9" s="28"/>
      <c r="J9" s="28"/>
      <c r="K9" s="28"/>
      <c r="L9" s="28"/>
      <c r="M9" s="141"/>
      <c r="N9" s="141"/>
      <c r="O9" s="141"/>
      <c r="P9" s="141"/>
      <c r="Q9" s="141"/>
      <c r="R9" s="141"/>
      <c r="S9" s="141"/>
      <c r="T9" s="141"/>
      <c r="U9" s="141"/>
    </row>
    <row r="10" spans="2:21">
      <c r="B10" s="140"/>
      <c r="C10" s="28"/>
      <c r="D10" s="146">
        <f t="shared" ref="D10:D25" si="2">E10+F10</f>
        <v>0</v>
      </c>
      <c r="E10" s="28"/>
      <c r="F10" s="28"/>
      <c r="G10" s="28"/>
      <c r="H10" s="146">
        <f t="shared" si="1"/>
        <v>0</v>
      </c>
      <c r="I10" s="28"/>
      <c r="J10" s="28"/>
      <c r="K10" s="28"/>
      <c r="L10" s="28"/>
      <c r="M10" s="141"/>
      <c r="N10" s="141"/>
      <c r="O10" s="141"/>
      <c r="P10" s="141"/>
      <c r="Q10" s="141"/>
      <c r="R10" s="141"/>
      <c r="S10" s="141"/>
      <c r="T10" s="141"/>
      <c r="U10" s="141"/>
    </row>
    <row r="11" spans="2:21">
      <c r="B11" s="140"/>
      <c r="C11" s="28"/>
      <c r="D11" s="146">
        <f t="shared" si="2"/>
        <v>0</v>
      </c>
      <c r="E11" s="28"/>
      <c r="F11" s="28"/>
      <c r="G11" s="28"/>
      <c r="H11" s="146">
        <f t="shared" si="1"/>
        <v>0</v>
      </c>
      <c r="I11" s="28"/>
      <c r="J11" s="28"/>
      <c r="K11" s="28"/>
      <c r="L11" s="28"/>
      <c r="M11" s="141"/>
      <c r="N11" s="141"/>
      <c r="O11" s="141"/>
      <c r="P11" s="141"/>
      <c r="Q11" s="141"/>
      <c r="R11" s="141"/>
      <c r="S11" s="141"/>
      <c r="T11" s="141"/>
      <c r="U11" s="141"/>
    </row>
    <row r="12" spans="2:21">
      <c r="B12" s="140"/>
      <c r="C12" s="28"/>
      <c r="D12" s="146">
        <f t="shared" si="2"/>
        <v>0</v>
      </c>
      <c r="E12" s="28"/>
      <c r="F12" s="28"/>
      <c r="G12" s="28"/>
      <c r="H12" s="146">
        <f t="shared" si="1"/>
        <v>0</v>
      </c>
      <c r="I12" s="28"/>
      <c r="J12" s="28"/>
      <c r="K12" s="28"/>
      <c r="L12" s="28"/>
      <c r="M12" s="141"/>
      <c r="N12" s="141"/>
      <c r="O12" s="141"/>
      <c r="P12" s="141"/>
      <c r="Q12" s="141"/>
      <c r="R12" s="141"/>
      <c r="S12" s="141"/>
      <c r="T12" s="141"/>
      <c r="U12" s="141"/>
    </row>
    <row r="13" spans="2:21">
      <c r="B13" s="140"/>
      <c r="C13" s="28"/>
      <c r="D13" s="146">
        <f t="shared" si="2"/>
        <v>0</v>
      </c>
      <c r="E13" s="28"/>
      <c r="F13" s="28"/>
      <c r="G13" s="28"/>
      <c r="H13" s="146">
        <f t="shared" si="1"/>
        <v>0</v>
      </c>
      <c r="I13" s="28"/>
      <c r="J13" s="28"/>
      <c r="K13" s="28"/>
      <c r="L13" s="28"/>
      <c r="M13" s="141"/>
      <c r="N13" s="141"/>
      <c r="O13" s="141"/>
      <c r="P13" s="141"/>
      <c r="Q13" s="141"/>
      <c r="R13" s="141"/>
      <c r="S13" s="141"/>
      <c r="T13" s="141"/>
      <c r="U13" s="141"/>
    </row>
    <row r="14" spans="2:21">
      <c r="B14" s="140"/>
      <c r="C14" s="28"/>
      <c r="D14" s="146">
        <f t="shared" si="2"/>
        <v>0</v>
      </c>
      <c r="E14" s="28"/>
      <c r="F14" s="28"/>
      <c r="G14" s="28"/>
      <c r="H14" s="146">
        <f t="shared" si="1"/>
        <v>0</v>
      </c>
      <c r="I14" s="28"/>
      <c r="J14" s="28"/>
      <c r="K14" s="28"/>
      <c r="L14" s="28"/>
      <c r="M14" s="141"/>
      <c r="N14" s="141"/>
      <c r="O14" s="141"/>
      <c r="P14" s="141"/>
      <c r="Q14" s="141"/>
      <c r="R14" s="141"/>
      <c r="S14" s="141"/>
      <c r="T14" s="141"/>
      <c r="U14" s="141"/>
    </row>
    <row r="15" spans="2:21">
      <c r="B15" s="140"/>
      <c r="C15" s="28"/>
      <c r="D15" s="146">
        <f t="shared" si="2"/>
        <v>0</v>
      </c>
      <c r="E15" s="28"/>
      <c r="F15" s="28"/>
      <c r="G15" s="28"/>
      <c r="H15" s="146">
        <f t="shared" si="1"/>
        <v>0</v>
      </c>
      <c r="I15" s="28"/>
      <c r="J15" s="28"/>
      <c r="K15" s="28"/>
      <c r="L15" s="28"/>
      <c r="M15" s="141"/>
      <c r="N15" s="141"/>
      <c r="O15" s="141"/>
      <c r="P15" s="141"/>
      <c r="Q15" s="141"/>
      <c r="R15" s="141"/>
      <c r="S15" s="141"/>
      <c r="T15" s="141"/>
      <c r="U15" s="141"/>
    </row>
    <row r="16" spans="2:21">
      <c r="B16" s="140"/>
      <c r="C16" s="28"/>
      <c r="D16" s="146">
        <f t="shared" si="2"/>
        <v>0</v>
      </c>
      <c r="E16" s="28"/>
      <c r="F16" s="28"/>
      <c r="G16" s="28"/>
      <c r="H16" s="146">
        <f t="shared" si="1"/>
        <v>0</v>
      </c>
      <c r="I16" s="28"/>
      <c r="J16" s="28"/>
      <c r="K16" s="28"/>
      <c r="L16" s="28"/>
      <c r="M16" s="141"/>
      <c r="N16" s="141"/>
      <c r="O16" s="141"/>
      <c r="P16" s="141"/>
      <c r="Q16" s="141"/>
      <c r="R16" s="141"/>
      <c r="S16" s="141"/>
      <c r="T16" s="141"/>
      <c r="U16" s="141"/>
    </row>
    <row r="17" spans="2:21">
      <c r="B17" s="140"/>
      <c r="C17" s="28"/>
      <c r="D17" s="146">
        <f t="shared" si="2"/>
        <v>0</v>
      </c>
      <c r="E17" s="28"/>
      <c r="F17" s="28"/>
      <c r="G17" s="28"/>
      <c r="H17" s="146">
        <f t="shared" si="1"/>
        <v>0</v>
      </c>
      <c r="I17" s="28"/>
      <c r="J17" s="28"/>
      <c r="K17" s="28"/>
      <c r="L17" s="28"/>
      <c r="M17" s="141"/>
      <c r="N17" s="141"/>
      <c r="O17" s="141"/>
      <c r="P17" s="141"/>
      <c r="Q17" s="141"/>
      <c r="R17" s="141"/>
      <c r="S17" s="141"/>
      <c r="T17" s="141"/>
      <c r="U17" s="141"/>
    </row>
    <row r="18" spans="2:21">
      <c r="B18" s="140"/>
      <c r="C18" s="28"/>
      <c r="D18" s="146">
        <f t="shared" si="2"/>
        <v>0</v>
      </c>
      <c r="E18" s="28"/>
      <c r="F18" s="28"/>
      <c r="G18" s="28"/>
      <c r="H18" s="146">
        <f t="shared" si="1"/>
        <v>0</v>
      </c>
      <c r="I18" s="28"/>
      <c r="J18" s="28"/>
      <c r="K18" s="28"/>
      <c r="L18" s="28"/>
      <c r="M18" s="141"/>
      <c r="N18" s="141"/>
      <c r="O18" s="141"/>
      <c r="P18" s="141"/>
      <c r="Q18" s="141"/>
      <c r="R18" s="141"/>
      <c r="S18" s="141"/>
      <c r="T18" s="141"/>
      <c r="U18" s="141"/>
    </row>
    <row r="19" spans="2:21">
      <c r="B19" s="140"/>
      <c r="C19" s="28"/>
      <c r="D19" s="146">
        <f t="shared" si="2"/>
        <v>0</v>
      </c>
      <c r="E19" s="28"/>
      <c r="F19" s="28"/>
      <c r="G19" s="28"/>
      <c r="H19" s="146">
        <f t="shared" si="1"/>
        <v>0</v>
      </c>
      <c r="I19" s="28"/>
      <c r="J19" s="28"/>
      <c r="K19" s="28"/>
      <c r="L19" s="28"/>
      <c r="M19" s="141"/>
      <c r="N19" s="141"/>
      <c r="O19" s="141"/>
      <c r="P19" s="141"/>
      <c r="Q19" s="141"/>
      <c r="R19" s="141"/>
      <c r="S19" s="141"/>
      <c r="T19" s="141"/>
      <c r="U19" s="141"/>
    </row>
    <row r="20" spans="2:21">
      <c r="B20" s="140"/>
      <c r="C20" s="28"/>
      <c r="D20" s="146">
        <f t="shared" si="2"/>
        <v>0</v>
      </c>
      <c r="E20" s="28"/>
      <c r="F20" s="28"/>
      <c r="G20" s="28"/>
      <c r="H20" s="146">
        <f t="shared" si="1"/>
        <v>0</v>
      </c>
      <c r="I20" s="28"/>
      <c r="J20" s="28"/>
      <c r="K20" s="28"/>
      <c r="L20" s="28"/>
      <c r="M20" s="141"/>
      <c r="N20" s="141"/>
      <c r="O20" s="141"/>
      <c r="P20" s="141"/>
      <c r="Q20" s="141"/>
      <c r="R20" s="141"/>
      <c r="S20" s="141"/>
      <c r="T20" s="141"/>
      <c r="U20" s="141"/>
    </row>
    <row r="21" spans="2:21">
      <c r="B21" s="140"/>
      <c r="C21" s="28"/>
      <c r="D21" s="146">
        <f t="shared" si="2"/>
        <v>0</v>
      </c>
      <c r="E21" s="28"/>
      <c r="F21" s="28"/>
      <c r="G21" s="28"/>
      <c r="H21" s="146">
        <f t="shared" si="1"/>
        <v>0</v>
      </c>
      <c r="I21" s="28"/>
      <c r="J21" s="28"/>
      <c r="K21" s="28"/>
      <c r="L21" s="28"/>
      <c r="M21" s="141"/>
      <c r="N21" s="141"/>
      <c r="O21" s="141"/>
      <c r="P21" s="141"/>
      <c r="Q21" s="141"/>
      <c r="R21" s="141"/>
      <c r="S21" s="141"/>
      <c r="T21" s="141"/>
      <c r="U21" s="141"/>
    </row>
    <row r="22" spans="2:21">
      <c r="B22" s="140"/>
      <c r="C22" s="28"/>
      <c r="D22" s="146">
        <f t="shared" si="2"/>
        <v>0</v>
      </c>
      <c r="E22" s="28"/>
      <c r="F22" s="28"/>
      <c r="G22" s="28"/>
      <c r="H22" s="146">
        <f t="shared" si="1"/>
        <v>0</v>
      </c>
      <c r="I22" s="28"/>
      <c r="J22" s="28"/>
      <c r="K22" s="28"/>
      <c r="L22" s="28"/>
      <c r="M22" s="141"/>
      <c r="N22" s="141"/>
      <c r="O22" s="141"/>
      <c r="P22" s="141"/>
      <c r="Q22" s="141"/>
      <c r="R22" s="141"/>
      <c r="S22" s="141"/>
      <c r="T22" s="141"/>
      <c r="U22" s="141"/>
    </row>
    <row r="23" spans="2:21">
      <c r="B23" s="140"/>
      <c r="C23" s="28"/>
      <c r="D23" s="146">
        <f t="shared" si="2"/>
        <v>0</v>
      </c>
      <c r="E23" s="28"/>
      <c r="F23" s="28"/>
      <c r="G23" s="28"/>
      <c r="H23" s="146">
        <f t="shared" si="1"/>
        <v>0</v>
      </c>
      <c r="I23" s="28"/>
      <c r="J23" s="28"/>
      <c r="K23" s="28"/>
      <c r="L23" s="28"/>
      <c r="M23" s="141"/>
      <c r="N23" s="141"/>
      <c r="O23" s="141"/>
      <c r="P23" s="141"/>
      <c r="Q23" s="141"/>
      <c r="R23" s="141"/>
      <c r="S23" s="141"/>
      <c r="T23" s="141"/>
      <c r="U23" s="141"/>
    </row>
    <row r="24" spans="2:21">
      <c r="B24" s="140"/>
      <c r="C24" s="28"/>
      <c r="D24" s="146">
        <f t="shared" si="2"/>
        <v>0</v>
      </c>
      <c r="E24" s="28"/>
      <c r="F24" s="28"/>
      <c r="G24" s="28"/>
      <c r="H24" s="146">
        <f t="shared" si="1"/>
        <v>0</v>
      </c>
      <c r="I24" s="28"/>
      <c r="J24" s="28"/>
      <c r="K24" s="28"/>
      <c r="L24" s="28"/>
      <c r="M24" s="141"/>
      <c r="N24" s="141"/>
      <c r="O24" s="141"/>
      <c r="P24" s="141"/>
      <c r="Q24" s="141"/>
      <c r="R24" s="141"/>
      <c r="S24" s="141"/>
      <c r="T24" s="141"/>
      <c r="U24" s="141"/>
    </row>
    <row r="25" spans="2:21">
      <c r="B25" s="140"/>
      <c r="C25" s="28"/>
      <c r="D25" s="146">
        <f t="shared" si="2"/>
        <v>0</v>
      </c>
      <c r="E25" s="28"/>
      <c r="F25" s="28"/>
      <c r="G25" s="28"/>
      <c r="H25" s="146">
        <f t="shared" ref="H25" si="3">I25+J25</f>
        <v>0</v>
      </c>
      <c r="I25" s="28"/>
      <c r="J25" s="28"/>
      <c r="K25" s="28"/>
      <c r="L25" s="28"/>
      <c r="M25" s="141"/>
      <c r="N25" s="141"/>
      <c r="O25" s="141"/>
      <c r="P25" s="141"/>
      <c r="Q25" s="141"/>
      <c r="R25" s="142"/>
      <c r="S25" s="142"/>
      <c r="T25" s="142"/>
      <c r="U25" s="141"/>
    </row>
    <row r="26" spans="2:21">
      <c r="B26" s="136"/>
      <c r="C26" s="27"/>
      <c r="D26" s="27">
        <f t="shared" ref="D26:U26" si="4">SUM(D4:D25)</f>
        <v>0</v>
      </c>
      <c r="E26" s="27">
        <f t="shared" si="4"/>
        <v>0</v>
      </c>
      <c r="F26" s="27">
        <f t="shared" si="4"/>
        <v>0</v>
      </c>
      <c r="G26" s="27">
        <f t="shared" si="4"/>
        <v>0</v>
      </c>
      <c r="H26" s="27">
        <f t="shared" si="4"/>
        <v>0</v>
      </c>
      <c r="I26" s="27">
        <f t="shared" si="4"/>
        <v>0</v>
      </c>
      <c r="J26" s="27">
        <f t="shared" si="4"/>
        <v>0</v>
      </c>
      <c r="K26" s="27">
        <f t="shared" si="4"/>
        <v>0</v>
      </c>
      <c r="L26" s="27">
        <f t="shared" si="4"/>
        <v>0</v>
      </c>
      <c r="M26" s="27">
        <f t="shared" si="4"/>
        <v>0</v>
      </c>
      <c r="N26" s="27">
        <f t="shared" si="4"/>
        <v>0</v>
      </c>
      <c r="O26" s="27">
        <f t="shared" si="4"/>
        <v>0</v>
      </c>
      <c r="P26" s="27">
        <f t="shared" si="4"/>
        <v>0</v>
      </c>
      <c r="Q26" s="27">
        <f t="shared" si="4"/>
        <v>0</v>
      </c>
      <c r="R26" s="27">
        <f t="shared" si="4"/>
        <v>0</v>
      </c>
      <c r="S26" s="27">
        <f t="shared" si="4"/>
        <v>0</v>
      </c>
      <c r="T26" s="27">
        <f t="shared" si="4"/>
        <v>0</v>
      </c>
      <c r="U26" s="27">
        <f t="shared" si="4"/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30"/>
  <sheetViews>
    <sheetView workbookViewId="0">
      <pane ySplit="3" topLeftCell="A13" activePane="bottomLeft" state="frozen"/>
      <selection pane="bottomLeft" activeCell="P29" sqref="P29"/>
    </sheetView>
  </sheetViews>
  <sheetFormatPr defaultRowHeight="15"/>
  <cols>
    <col min="1" max="1" width="6.28515625" style="201" customWidth="1"/>
    <col min="2" max="2" width="10.140625" style="69" bestFit="1" customWidth="1"/>
    <col min="3" max="3" width="17.42578125" style="71" customWidth="1"/>
    <col min="4" max="4" width="14.7109375" style="33" bestFit="1" customWidth="1"/>
    <col min="5" max="5" width="10.28515625" bestFit="1" customWidth="1"/>
    <col min="6" max="6" width="11.42578125" style="1" bestFit="1" customWidth="1"/>
    <col min="7" max="7" width="11.42578125" style="18" customWidth="1"/>
    <col min="8" max="9" width="9.85546875" style="29" customWidth="1"/>
    <col min="10" max="10" width="8.28515625" customWidth="1"/>
    <col min="11" max="11" width="9.7109375" customWidth="1"/>
    <col min="12" max="27" width="8.28515625" customWidth="1"/>
  </cols>
  <sheetData>
    <row r="1" spans="2:27" ht="15.75" thickBot="1"/>
    <row r="2" spans="2:27" ht="15.75" customHeight="1" thickTop="1">
      <c r="B2" s="75" t="s">
        <v>42</v>
      </c>
      <c r="C2" s="73" t="s">
        <v>76</v>
      </c>
      <c r="D2" s="57" t="s">
        <v>77</v>
      </c>
      <c r="E2" s="59" t="s">
        <v>0</v>
      </c>
      <c r="F2" s="61" t="s">
        <v>15</v>
      </c>
      <c r="G2" s="53" t="s">
        <v>43</v>
      </c>
      <c r="H2" s="62" t="s">
        <v>71</v>
      </c>
      <c r="I2" s="62" t="s">
        <v>71</v>
      </c>
      <c r="J2" s="85">
        <v>100</v>
      </c>
      <c r="K2" s="180"/>
      <c r="L2" s="181">
        <v>100</v>
      </c>
      <c r="M2" s="180"/>
      <c r="N2" s="87"/>
      <c r="O2" s="353">
        <v>201</v>
      </c>
      <c r="P2" s="354"/>
      <c r="Q2" s="354"/>
      <c r="R2" s="355"/>
      <c r="S2" s="10">
        <v>300</v>
      </c>
      <c r="T2" s="181">
        <v>300</v>
      </c>
      <c r="U2" s="180"/>
      <c r="V2" s="179">
        <v>301</v>
      </c>
      <c r="W2" s="185">
        <v>315</v>
      </c>
      <c r="X2" s="10">
        <v>400</v>
      </c>
      <c r="Y2" s="48">
        <v>400</v>
      </c>
      <c r="Z2" s="48"/>
      <c r="AA2" s="49"/>
    </row>
    <row r="3" spans="2:27" ht="13.5" customHeight="1" thickBot="1">
      <c r="B3" s="76"/>
      <c r="C3" s="74" t="s">
        <v>67</v>
      </c>
      <c r="D3" s="56" t="s">
        <v>67</v>
      </c>
      <c r="E3" s="58"/>
      <c r="F3" s="60"/>
      <c r="G3" s="52"/>
      <c r="H3" s="63" t="s">
        <v>78</v>
      </c>
      <c r="I3" s="63" t="s">
        <v>79</v>
      </c>
      <c r="J3" s="182" t="s">
        <v>22</v>
      </c>
      <c r="K3" s="182" t="s">
        <v>163</v>
      </c>
      <c r="L3" s="182" t="s">
        <v>44</v>
      </c>
      <c r="M3" s="182" t="s">
        <v>23</v>
      </c>
      <c r="N3" s="182" t="s">
        <v>29</v>
      </c>
      <c r="O3" s="183" t="s">
        <v>162</v>
      </c>
      <c r="P3" s="183" t="s">
        <v>22</v>
      </c>
      <c r="Q3" s="183" t="s">
        <v>44</v>
      </c>
      <c r="R3" s="182" t="s">
        <v>29</v>
      </c>
      <c r="S3" s="182" t="s">
        <v>22</v>
      </c>
      <c r="T3" s="182" t="s">
        <v>44</v>
      </c>
      <c r="U3" s="182" t="s">
        <v>29</v>
      </c>
      <c r="V3" s="182" t="s">
        <v>22</v>
      </c>
      <c r="W3" s="182" t="s">
        <v>22</v>
      </c>
      <c r="X3" s="182" t="s">
        <v>22</v>
      </c>
      <c r="Y3" s="182" t="s">
        <v>44</v>
      </c>
      <c r="Z3" s="182" t="s">
        <v>23</v>
      </c>
      <c r="AA3" s="184" t="s">
        <v>29</v>
      </c>
    </row>
    <row r="4" spans="2:27" ht="15.75" thickTop="1">
      <c r="B4" s="335">
        <v>3505</v>
      </c>
      <c r="C4" s="313">
        <v>5107921922</v>
      </c>
      <c r="D4" s="314">
        <v>4500583810</v>
      </c>
      <c r="E4" s="146" t="s">
        <v>228</v>
      </c>
      <c r="F4" s="316">
        <v>42303</v>
      </c>
      <c r="G4" s="318" t="s">
        <v>224</v>
      </c>
      <c r="H4" s="318">
        <v>0.33680555555555558</v>
      </c>
      <c r="I4" s="318">
        <v>0.34722222222222227</v>
      </c>
      <c r="J4" s="317">
        <v>292</v>
      </c>
      <c r="K4" s="317"/>
      <c r="L4" s="317"/>
      <c r="M4" s="317"/>
      <c r="N4" s="317"/>
      <c r="O4" s="317"/>
      <c r="P4" s="317">
        <v>1800</v>
      </c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19"/>
    </row>
    <row r="5" spans="2:27">
      <c r="B5" s="312">
        <v>3506</v>
      </c>
      <c r="C5" s="313">
        <v>5107921922</v>
      </c>
      <c r="D5" s="314">
        <v>4500583810</v>
      </c>
      <c r="E5" s="146" t="s">
        <v>228</v>
      </c>
      <c r="F5" s="316">
        <v>42303</v>
      </c>
      <c r="G5" s="318" t="s">
        <v>224</v>
      </c>
      <c r="H5" s="318">
        <v>0.44444444444444442</v>
      </c>
      <c r="I5" s="318">
        <v>0.45833333333333331</v>
      </c>
      <c r="J5" s="317">
        <v>292</v>
      </c>
      <c r="K5" s="317"/>
      <c r="L5" s="317"/>
      <c r="M5" s="317"/>
      <c r="N5" s="317"/>
      <c r="O5" s="317"/>
      <c r="P5" s="317">
        <v>1800</v>
      </c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9"/>
    </row>
    <row r="6" spans="2:27">
      <c r="B6" s="312">
        <v>3507</v>
      </c>
      <c r="C6" s="313">
        <v>5107921922</v>
      </c>
      <c r="D6" s="314">
        <v>4500583810</v>
      </c>
      <c r="E6" s="146" t="s">
        <v>228</v>
      </c>
      <c r="F6" s="316">
        <v>42303</v>
      </c>
      <c r="G6" s="318" t="s">
        <v>224</v>
      </c>
      <c r="H6" s="318">
        <v>0.51041666666666663</v>
      </c>
      <c r="I6" s="318">
        <v>0.51736111111111105</v>
      </c>
      <c r="J6" s="317">
        <v>400</v>
      </c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9"/>
    </row>
    <row r="7" spans="2:27">
      <c r="B7" s="312">
        <v>3508</v>
      </c>
      <c r="C7" s="313">
        <v>5107921922</v>
      </c>
      <c r="D7" s="314">
        <v>4500583810</v>
      </c>
      <c r="E7" s="146" t="s">
        <v>228</v>
      </c>
      <c r="F7" s="316">
        <v>42303</v>
      </c>
      <c r="G7" s="318" t="s">
        <v>224</v>
      </c>
      <c r="H7" s="318">
        <v>0.60416666666666663</v>
      </c>
      <c r="I7" s="318">
        <v>0.61458333333333337</v>
      </c>
      <c r="J7" s="317">
        <v>292</v>
      </c>
      <c r="K7" s="317"/>
      <c r="L7" s="317"/>
      <c r="M7" s="317"/>
      <c r="N7" s="317"/>
      <c r="O7" s="317"/>
      <c r="P7" s="317">
        <v>1800</v>
      </c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19"/>
    </row>
    <row r="8" spans="2:27">
      <c r="B8" s="312">
        <v>3509</v>
      </c>
      <c r="C8" s="313">
        <v>5107923094</v>
      </c>
      <c r="D8" s="314">
        <v>4500583810</v>
      </c>
      <c r="E8" s="146" t="s">
        <v>228</v>
      </c>
      <c r="F8" s="316">
        <v>42304</v>
      </c>
      <c r="G8" s="318" t="s">
        <v>224</v>
      </c>
      <c r="H8" s="318">
        <v>0.28125</v>
      </c>
      <c r="I8" s="318">
        <v>0.2951388888888889</v>
      </c>
      <c r="J8" s="317">
        <v>292</v>
      </c>
      <c r="K8" s="317"/>
      <c r="L8" s="317"/>
      <c r="M8" s="317"/>
      <c r="N8" s="317"/>
      <c r="O8" s="317"/>
      <c r="P8" s="317">
        <v>1800</v>
      </c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19"/>
    </row>
    <row r="9" spans="2:27">
      <c r="B9" s="312">
        <v>3510</v>
      </c>
      <c r="C9" s="313">
        <v>5107923094</v>
      </c>
      <c r="D9" s="314">
        <v>4500583810</v>
      </c>
      <c r="E9" s="146" t="s">
        <v>228</v>
      </c>
      <c r="F9" s="316">
        <v>42304</v>
      </c>
      <c r="G9" s="318" t="s">
        <v>224</v>
      </c>
      <c r="H9" s="318">
        <v>0.35416666666666669</v>
      </c>
      <c r="I9" s="318">
        <v>0.36805555555555558</v>
      </c>
      <c r="J9" s="317">
        <v>292</v>
      </c>
      <c r="K9" s="317"/>
      <c r="L9" s="317"/>
      <c r="M9" s="317"/>
      <c r="N9" s="317"/>
      <c r="O9" s="317"/>
      <c r="P9" s="317">
        <v>1800</v>
      </c>
      <c r="Q9" s="317"/>
      <c r="R9" s="317"/>
      <c r="S9" s="317"/>
      <c r="T9" s="317"/>
      <c r="U9" s="317"/>
      <c r="V9" s="317"/>
      <c r="W9" s="317"/>
      <c r="X9" s="317"/>
      <c r="Y9" s="317"/>
      <c r="Z9" s="317"/>
      <c r="AA9" s="319"/>
    </row>
    <row r="10" spans="2:27">
      <c r="B10" s="312">
        <v>3511</v>
      </c>
      <c r="C10" s="313">
        <v>5107923094</v>
      </c>
      <c r="D10" s="314">
        <v>4500583810</v>
      </c>
      <c r="E10" s="146" t="s">
        <v>228</v>
      </c>
      <c r="F10" s="316">
        <v>42304</v>
      </c>
      <c r="G10" s="318" t="s">
        <v>224</v>
      </c>
      <c r="H10" s="318">
        <v>0.41666666666666669</v>
      </c>
      <c r="I10" s="318">
        <v>0.42708333333333331</v>
      </c>
      <c r="J10" s="317">
        <v>400</v>
      </c>
      <c r="K10" s="317"/>
      <c r="L10" s="317"/>
      <c r="M10" s="317"/>
      <c r="N10" s="317"/>
      <c r="O10" s="317"/>
      <c r="P10" s="317"/>
      <c r="Q10" s="317"/>
      <c r="R10" s="317"/>
      <c r="S10" s="317"/>
      <c r="T10" s="317"/>
      <c r="U10" s="317"/>
      <c r="V10" s="317"/>
      <c r="W10" s="317"/>
      <c r="X10" s="317"/>
      <c r="Y10" s="317"/>
      <c r="Z10" s="317"/>
      <c r="AA10" s="319"/>
    </row>
    <row r="11" spans="2:27">
      <c r="B11" s="312">
        <v>3512</v>
      </c>
      <c r="C11" s="313">
        <v>5107923094</v>
      </c>
      <c r="D11" s="314">
        <v>4500583810</v>
      </c>
      <c r="E11" s="146" t="s">
        <v>228</v>
      </c>
      <c r="F11" s="316">
        <v>42304</v>
      </c>
      <c r="G11" s="318" t="s">
        <v>224</v>
      </c>
      <c r="H11" s="318">
        <v>0.63888888888888895</v>
      </c>
      <c r="I11" s="318">
        <v>0.65277777777777779</v>
      </c>
      <c r="J11" s="317">
        <v>292</v>
      </c>
      <c r="K11" s="317"/>
      <c r="L11" s="317"/>
      <c r="M11" s="317"/>
      <c r="N11" s="317"/>
      <c r="O11" s="317"/>
      <c r="P11" s="317">
        <v>1800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5"/>
    </row>
    <row r="12" spans="2:27">
      <c r="B12" s="173">
        <v>3513</v>
      </c>
      <c r="C12" s="313">
        <v>5107924584</v>
      </c>
      <c r="D12" s="314">
        <v>4500583810</v>
      </c>
      <c r="E12" s="146" t="s">
        <v>228</v>
      </c>
      <c r="F12" s="316">
        <v>42305</v>
      </c>
      <c r="G12" s="318" t="s">
        <v>224</v>
      </c>
      <c r="H12" s="204"/>
      <c r="I12" s="204"/>
      <c r="J12" s="203">
        <v>292</v>
      </c>
      <c r="K12" s="203"/>
      <c r="L12" s="203"/>
      <c r="M12" s="203"/>
      <c r="N12" s="203"/>
      <c r="O12" s="203"/>
      <c r="P12" s="203">
        <v>1800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5"/>
    </row>
    <row r="13" spans="2:27">
      <c r="B13" s="173">
        <v>3514</v>
      </c>
      <c r="C13" s="313">
        <v>5107924584</v>
      </c>
      <c r="D13" s="314">
        <v>4500583810</v>
      </c>
      <c r="E13" s="146" t="s">
        <v>228</v>
      </c>
      <c r="F13" s="316">
        <v>42305</v>
      </c>
      <c r="G13" s="318" t="s">
        <v>224</v>
      </c>
      <c r="H13" s="204">
        <v>0.49652777777777773</v>
      </c>
      <c r="I13" s="204">
        <v>0.50694444444444442</v>
      </c>
      <c r="J13" s="203">
        <v>292</v>
      </c>
      <c r="K13" s="203"/>
      <c r="L13" s="203"/>
      <c r="M13" s="203"/>
      <c r="N13" s="203"/>
      <c r="O13" s="203"/>
      <c r="P13" s="203">
        <v>1800</v>
      </c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5"/>
    </row>
    <row r="14" spans="2:27">
      <c r="B14" s="173">
        <v>3515</v>
      </c>
      <c r="C14" s="313">
        <v>5107924584</v>
      </c>
      <c r="D14" s="314">
        <v>4500583810</v>
      </c>
      <c r="E14" s="146" t="s">
        <v>228</v>
      </c>
      <c r="F14" s="316">
        <v>42305</v>
      </c>
      <c r="G14" s="318" t="s">
        <v>224</v>
      </c>
      <c r="H14" s="204">
        <v>0.55208333333333337</v>
      </c>
      <c r="I14" s="204">
        <v>0.5625</v>
      </c>
      <c r="J14" s="203">
        <v>292</v>
      </c>
      <c r="K14" s="203"/>
      <c r="L14" s="203"/>
      <c r="M14" s="203"/>
      <c r="N14" s="203"/>
      <c r="O14" s="203"/>
      <c r="P14" s="203">
        <v>1800</v>
      </c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5"/>
    </row>
    <row r="15" spans="2:27">
      <c r="B15" s="312">
        <v>3516</v>
      </c>
      <c r="C15" s="313">
        <v>5107924584</v>
      </c>
      <c r="D15" s="314">
        <v>4500583810</v>
      </c>
      <c r="E15" s="146" t="s">
        <v>228</v>
      </c>
      <c r="F15" s="316">
        <v>42305</v>
      </c>
      <c r="G15" s="318" t="s">
        <v>224</v>
      </c>
      <c r="H15" s="204">
        <v>0.61111111111111105</v>
      </c>
      <c r="I15" s="204">
        <v>0.625</v>
      </c>
      <c r="J15" s="317">
        <v>292</v>
      </c>
      <c r="K15" s="317"/>
      <c r="L15" s="317"/>
      <c r="M15" s="317"/>
      <c r="N15" s="317"/>
      <c r="O15" s="317"/>
      <c r="P15" s="317">
        <v>1800</v>
      </c>
      <c r="Q15" s="317"/>
      <c r="R15" s="317"/>
      <c r="S15" s="317"/>
      <c r="T15" s="317"/>
      <c r="U15" s="317"/>
      <c r="V15" s="317"/>
      <c r="W15" s="317"/>
      <c r="X15" s="317"/>
      <c r="Y15" s="317"/>
      <c r="Z15" s="317"/>
      <c r="AA15" s="319"/>
    </row>
    <row r="16" spans="2:27">
      <c r="B16" s="312">
        <v>3517</v>
      </c>
      <c r="C16" s="313">
        <v>5107924584</v>
      </c>
      <c r="D16" s="314">
        <v>4500583810</v>
      </c>
      <c r="E16" s="146" t="s">
        <v>228</v>
      </c>
      <c r="F16" s="316">
        <v>42305</v>
      </c>
      <c r="G16" s="318" t="s">
        <v>224</v>
      </c>
      <c r="H16" s="204">
        <v>0.65277777777777779</v>
      </c>
      <c r="I16" s="204">
        <v>0.67708333333333337</v>
      </c>
      <c r="J16" s="317">
        <v>400</v>
      </c>
      <c r="K16" s="317"/>
      <c r="L16" s="317"/>
      <c r="M16" s="317"/>
      <c r="N16" s="317"/>
      <c r="O16" s="317"/>
      <c r="P16" s="317"/>
      <c r="Q16" s="317"/>
      <c r="R16" s="317"/>
      <c r="S16" s="317"/>
      <c r="T16" s="317"/>
      <c r="U16" s="317"/>
      <c r="V16" s="317"/>
      <c r="W16" s="317"/>
      <c r="X16" s="317"/>
      <c r="Y16" s="317"/>
      <c r="Z16" s="317"/>
      <c r="AA16" s="319"/>
    </row>
    <row r="17" spans="2:29">
      <c r="B17" s="312">
        <v>3518</v>
      </c>
      <c r="C17" s="313">
        <v>5107925921</v>
      </c>
      <c r="D17" s="314">
        <v>4500583810</v>
      </c>
      <c r="E17" s="146" t="s">
        <v>228</v>
      </c>
      <c r="F17" s="316">
        <v>42306</v>
      </c>
      <c r="G17" s="318" t="s">
        <v>224</v>
      </c>
      <c r="H17" s="318">
        <v>0.2951388888888889</v>
      </c>
      <c r="I17" s="318">
        <v>0.30555555555555552</v>
      </c>
      <c r="J17" s="317">
        <v>292</v>
      </c>
      <c r="K17" s="317"/>
      <c r="L17" s="317"/>
      <c r="M17" s="317"/>
      <c r="N17" s="317"/>
      <c r="O17" s="317"/>
      <c r="P17" s="317">
        <v>1800</v>
      </c>
      <c r="Q17" s="317"/>
      <c r="R17" s="317"/>
      <c r="S17" s="317"/>
      <c r="T17" s="317"/>
      <c r="U17" s="317"/>
      <c r="V17" s="317"/>
      <c r="W17" s="317"/>
      <c r="X17" s="317"/>
      <c r="Y17" s="317"/>
      <c r="Z17" s="317"/>
      <c r="AA17" s="319"/>
    </row>
    <row r="18" spans="2:29">
      <c r="B18" s="312">
        <v>3519</v>
      </c>
      <c r="C18" s="313">
        <v>5107925921</v>
      </c>
      <c r="D18" s="314">
        <v>4500583810</v>
      </c>
      <c r="E18" s="146" t="s">
        <v>228</v>
      </c>
      <c r="F18" s="316">
        <v>42306</v>
      </c>
      <c r="G18" s="318" t="s">
        <v>224</v>
      </c>
      <c r="H18" s="318">
        <v>0.3611111111111111</v>
      </c>
      <c r="I18" s="318">
        <v>0.37152777777777773</v>
      </c>
      <c r="J18" s="317">
        <v>292</v>
      </c>
      <c r="K18" s="317"/>
      <c r="L18" s="317"/>
      <c r="M18" s="317"/>
      <c r="N18" s="317"/>
      <c r="O18" s="317"/>
      <c r="P18" s="317">
        <v>1800</v>
      </c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9"/>
    </row>
    <row r="19" spans="2:29">
      <c r="B19" s="312">
        <v>3520</v>
      </c>
      <c r="C19" s="313">
        <v>5107925921</v>
      </c>
      <c r="D19" s="314">
        <v>4500583810</v>
      </c>
      <c r="E19" s="146" t="s">
        <v>228</v>
      </c>
      <c r="F19" s="316">
        <v>42306</v>
      </c>
      <c r="G19" s="318" t="s">
        <v>224</v>
      </c>
      <c r="H19" s="318">
        <v>0.4375</v>
      </c>
      <c r="I19" s="318">
        <v>0.44791666666666669</v>
      </c>
      <c r="J19" s="317">
        <v>292</v>
      </c>
      <c r="K19" s="317"/>
      <c r="L19" s="317"/>
      <c r="M19" s="317"/>
      <c r="N19" s="317"/>
      <c r="O19" s="317"/>
      <c r="P19" s="317">
        <v>1800</v>
      </c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319"/>
    </row>
    <row r="20" spans="2:29">
      <c r="B20" s="312">
        <v>3521</v>
      </c>
      <c r="C20" s="313">
        <v>5107925921</v>
      </c>
      <c r="D20" s="314">
        <v>4500583810</v>
      </c>
      <c r="E20" s="146" t="s">
        <v>228</v>
      </c>
      <c r="F20" s="316">
        <v>42306</v>
      </c>
      <c r="G20" s="318" t="s">
        <v>224</v>
      </c>
      <c r="H20" s="318">
        <v>0.67013888888888884</v>
      </c>
      <c r="I20" s="318">
        <v>0.68055555555555547</v>
      </c>
      <c r="J20" s="317">
        <v>292</v>
      </c>
      <c r="K20" s="317"/>
      <c r="L20" s="317"/>
      <c r="M20" s="317"/>
      <c r="N20" s="317"/>
      <c r="O20" s="317"/>
      <c r="P20" s="317">
        <v>1800</v>
      </c>
      <c r="Q20" s="317"/>
      <c r="R20" s="317"/>
      <c r="S20" s="317"/>
      <c r="T20" s="317"/>
      <c r="U20" s="317"/>
      <c r="V20" s="317"/>
      <c r="W20" s="317"/>
      <c r="X20" s="317"/>
      <c r="Y20" s="317"/>
      <c r="Z20" s="317"/>
      <c r="AA20" s="319"/>
    </row>
    <row r="21" spans="2:29">
      <c r="B21" s="312">
        <v>3522</v>
      </c>
      <c r="C21" s="313">
        <v>5107926229</v>
      </c>
      <c r="D21" s="314">
        <v>4500583810</v>
      </c>
      <c r="E21" s="146" t="s">
        <v>228</v>
      </c>
      <c r="F21" s="316">
        <v>42307</v>
      </c>
      <c r="G21" s="317" t="s">
        <v>224</v>
      </c>
      <c r="H21" s="318"/>
      <c r="I21" s="318"/>
      <c r="J21" s="317">
        <v>292</v>
      </c>
      <c r="K21" s="317"/>
      <c r="L21" s="317"/>
      <c r="M21" s="317"/>
      <c r="N21" s="317"/>
      <c r="O21" s="317"/>
      <c r="P21" s="317">
        <v>1800</v>
      </c>
      <c r="Q21" s="317"/>
      <c r="R21" s="317"/>
      <c r="S21" s="317"/>
      <c r="T21" s="317"/>
      <c r="U21" s="317"/>
      <c r="V21" s="317"/>
      <c r="W21" s="317"/>
      <c r="X21" s="317"/>
      <c r="Y21" s="317"/>
      <c r="Z21" s="317"/>
      <c r="AA21" s="319"/>
    </row>
    <row r="22" spans="2:29">
      <c r="B22" s="312">
        <v>3523</v>
      </c>
      <c r="C22" s="313"/>
      <c r="D22" s="314"/>
      <c r="E22" s="146" t="s">
        <v>228</v>
      </c>
      <c r="F22" s="316">
        <v>42307</v>
      </c>
      <c r="G22" s="317" t="s">
        <v>224</v>
      </c>
      <c r="H22" s="318">
        <v>0.64583333333333337</v>
      </c>
      <c r="I22" s="318">
        <v>0.65625</v>
      </c>
      <c r="J22" s="317">
        <v>292</v>
      </c>
      <c r="K22" s="317"/>
      <c r="L22" s="317"/>
      <c r="M22" s="317"/>
      <c r="N22" s="317"/>
      <c r="O22" s="317"/>
      <c r="P22" s="317">
        <v>1800</v>
      </c>
      <c r="Q22" s="317"/>
      <c r="R22" s="317"/>
      <c r="S22" s="317"/>
      <c r="T22" s="317"/>
      <c r="U22" s="317"/>
      <c r="V22" s="317"/>
      <c r="W22" s="317"/>
      <c r="X22" s="317"/>
      <c r="Y22" s="317"/>
      <c r="Z22" s="317"/>
      <c r="AA22" s="319"/>
    </row>
    <row r="23" spans="2:29" ht="15.75" thickBot="1">
      <c r="B23" s="312">
        <v>3524</v>
      </c>
      <c r="C23" s="313"/>
      <c r="D23" s="314"/>
      <c r="E23" s="146" t="s">
        <v>228</v>
      </c>
      <c r="F23" s="316">
        <v>42307</v>
      </c>
      <c r="G23" s="317" t="s">
        <v>224</v>
      </c>
      <c r="H23" s="318"/>
      <c r="I23" s="318"/>
      <c r="J23" s="317">
        <v>292</v>
      </c>
      <c r="K23" s="317"/>
      <c r="L23" s="317"/>
      <c r="M23" s="317"/>
      <c r="N23" s="317"/>
      <c r="O23" s="317"/>
      <c r="P23" s="317">
        <v>1800</v>
      </c>
      <c r="Q23" s="317"/>
      <c r="R23" s="317"/>
      <c r="S23" s="317"/>
      <c r="T23" s="317"/>
      <c r="U23" s="317"/>
      <c r="V23" s="206"/>
      <c r="W23" s="317"/>
      <c r="X23" s="317"/>
      <c r="Y23" s="317"/>
      <c r="Z23" s="317"/>
      <c r="AA23" s="319"/>
    </row>
    <row r="24" spans="2:29" ht="15.75" thickTop="1">
      <c r="B24" s="312"/>
      <c r="C24" s="333"/>
      <c r="D24" s="314"/>
      <c r="E24" s="315"/>
      <c r="F24" s="316"/>
      <c r="G24" s="317"/>
      <c r="H24" s="318"/>
      <c r="I24" s="318"/>
      <c r="J24" s="317"/>
      <c r="K24" s="317"/>
      <c r="L24" s="317"/>
      <c r="M24" s="317"/>
      <c r="N24" s="317"/>
      <c r="O24" s="317"/>
      <c r="P24" s="317"/>
      <c r="Q24" s="317"/>
      <c r="R24" s="317"/>
      <c r="S24" s="317"/>
      <c r="T24" s="317"/>
      <c r="U24" s="317"/>
      <c r="V24" s="317"/>
      <c r="W24" s="317"/>
      <c r="X24" s="317"/>
      <c r="Y24" s="317"/>
      <c r="Z24" s="317"/>
      <c r="AA24" s="319"/>
    </row>
    <row r="25" spans="2:29">
      <c r="B25" s="312"/>
      <c r="C25" s="333"/>
      <c r="D25" s="314"/>
      <c r="E25" s="315"/>
      <c r="F25" s="316"/>
      <c r="G25" s="317"/>
      <c r="H25" s="318"/>
      <c r="I25" s="318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319"/>
    </row>
    <row r="26" spans="2:29">
      <c r="B26" s="312"/>
      <c r="C26" s="313"/>
      <c r="D26" s="314"/>
      <c r="E26" s="315"/>
      <c r="F26" s="316"/>
      <c r="G26" s="317"/>
      <c r="H26" s="318"/>
      <c r="I26" s="318"/>
      <c r="J26" s="317"/>
      <c r="K26" s="317"/>
      <c r="L26" s="317"/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Z26" s="317"/>
      <c r="AA26" s="319"/>
    </row>
    <row r="27" spans="2:29">
      <c r="B27" s="312"/>
      <c r="C27" s="313"/>
      <c r="D27" s="314"/>
      <c r="E27" s="315"/>
      <c r="F27" s="316"/>
      <c r="G27" s="317"/>
      <c r="H27" s="318"/>
      <c r="I27" s="318"/>
      <c r="J27" s="317"/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  <c r="V27" s="317"/>
      <c r="W27" s="317"/>
      <c r="X27" s="317"/>
      <c r="Y27" s="317"/>
      <c r="Z27" s="317"/>
      <c r="AA27" s="319"/>
    </row>
    <row r="28" spans="2:29">
      <c r="B28" s="312"/>
      <c r="C28" s="313"/>
      <c r="D28" s="314"/>
      <c r="E28" s="315"/>
      <c r="F28" s="316"/>
      <c r="G28" s="317"/>
      <c r="H28" s="318"/>
      <c r="I28" s="318"/>
      <c r="J28" s="317"/>
      <c r="K28" s="317"/>
      <c r="L28" s="317"/>
      <c r="M28" s="317"/>
      <c r="N28" s="317"/>
      <c r="O28" s="317"/>
      <c r="P28" s="317"/>
      <c r="Q28" s="317"/>
      <c r="R28" s="317"/>
      <c r="S28" s="317"/>
      <c r="T28" s="317"/>
      <c r="U28" s="317"/>
      <c r="V28" s="317"/>
      <c r="W28" s="317"/>
      <c r="X28" s="317"/>
      <c r="Y28" s="317"/>
      <c r="Z28" s="317"/>
      <c r="AA28" s="320"/>
    </row>
    <row r="29" spans="2:29" ht="15.75" thickBot="1">
      <c r="B29" s="174"/>
      <c r="C29" s="175"/>
      <c r="D29" s="176"/>
      <c r="E29" s="177"/>
      <c r="F29" s="178"/>
      <c r="G29" s="206"/>
      <c r="H29" s="207"/>
      <c r="I29" s="207"/>
      <c r="J29" s="206">
        <f t="shared" ref="J29:AA29" si="0">SUM(J4:J28)</f>
        <v>6164</v>
      </c>
      <c r="K29" s="206">
        <f t="shared" si="0"/>
        <v>0</v>
      </c>
      <c r="L29" s="206">
        <f t="shared" si="0"/>
        <v>0</v>
      </c>
      <c r="M29" s="206">
        <f t="shared" si="0"/>
        <v>0</v>
      </c>
      <c r="N29" s="206">
        <f t="shared" si="0"/>
        <v>0</v>
      </c>
      <c r="O29" s="206">
        <f t="shared" si="0"/>
        <v>0</v>
      </c>
      <c r="P29" s="206">
        <f t="shared" si="0"/>
        <v>30600</v>
      </c>
      <c r="Q29" s="206">
        <f t="shared" si="0"/>
        <v>0</v>
      </c>
      <c r="R29" s="206">
        <f t="shared" si="0"/>
        <v>0</v>
      </c>
      <c r="S29" s="206">
        <f t="shared" si="0"/>
        <v>0</v>
      </c>
      <c r="T29" s="206">
        <f t="shared" si="0"/>
        <v>0</v>
      </c>
      <c r="U29" s="206">
        <f t="shared" si="0"/>
        <v>0</v>
      </c>
      <c r="V29" s="206">
        <f t="shared" si="0"/>
        <v>0</v>
      </c>
      <c r="W29" s="206">
        <f t="shared" si="0"/>
        <v>0</v>
      </c>
      <c r="X29" s="206">
        <f t="shared" si="0"/>
        <v>0</v>
      </c>
      <c r="Y29" s="206">
        <f t="shared" si="0"/>
        <v>0</v>
      </c>
      <c r="Z29" s="206">
        <f t="shared" si="0"/>
        <v>0</v>
      </c>
      <c r="AA29" s="206">
        <f t="shared" si="0"/>
        <v>0</v>
      </c>
      <c r="AC29" s="208"/>
    </row>
    <row r="30" spans="2:29" ht="15.75" thickTop="1"/>
  </sheetData>
  <sortState ref="B19:Q24">
    <sortCondition ref="B19:B24"/>
  </sortState>
  <mergeCells count="1">
    <mergeCell ref="O2:R2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K17"/>
  <sheetViews>
    <sheetView showGridLines="0" zoomScaleNormal="100" workbookViewId="0">
      <selection activeCell="D8" sqref="D8"/>
    </sheetView>
  </sheetViews>
  <sheetFormatPr defaultRowHeight="15"/>
  <cols>
    <col min="2" max="2" width="16.7109375" customWidth="1"/>
    <col min="3" max="3" width="10.140625" bestFit="1" customWidth="1"/>
    <col min="4" max="4" width="11.140625" style="1" customWidth="1"/>
    <col min="5" max="5" width="11" bestFit="1" customWidth="1"/>
    <col min="6" max="6" width="11.5703125" customWidth="1"/>
  </cols>
  <sheetData>
    <row r="2" spans="2:6">
      <c r="B2" s="13"/>
    </row>
    <row r="3" spans="2:6">
      <c r="B3" s="13"/>
    </row>
    <row r="4" spans="2:6">
      <c r="B4" s="13"/>
    </row>
    <row r="5" spans="2:6">
      <c r="B5" s="13"/>
    </row>
    <row r="6" spans="2:6">
      <c r="B6" s="20" t="s">
        <v>210</v>
      </c>
      <c r="C6" s="14"/>
      <c r="D6" s="17"/>
    </row>
    <row r="7" spans="2:6">
      <c r="B7" s="15"/>
    </row>
    <row r="8" spans="2:6">
      <c r="B8" s="16" t="s">
        <v>47</v>
      </c>
      <c r="C8" s="209">
        <v>42307</v>
      </c>
    </row>
    <row r="9" spans="2:6">
      <c r="B9" s="16" t="s">
        <v>48</v>
      </c>
      <c r="C9" t="s">
        <v>191</v>
      </c>
    </row>
    <row r="10" spans="2:6">
      <c r="B10" s="18"/>
    </row>
    <row r="11" spans="2:6">
      <c r="B11" s="16"/>
    </row>
    <row r="12" spans="2:6" ht="25.5">
      <c r="B12" s="19" t="s">
        <v>45</v>
      </c>
      <c r="C12" s="14" t="s">
        <v>46</v>
      </c>
      <c r="E12" s="23" t="s">
        <v>49</v>
      </c>
    </row>
    <row r="13" spans="2:6">
      <c r="B13" s="14"/>
      <c r="C13" s="14"/>
    </row>
    <row r="14" spans="2:6" ht="33.75" customHeight="1">
      <c r="B14" s="21">
        <v>100</v>
      </c>
      <c r="C14" s="159">
        <f>'Pallet &amp; TF Repair'!F26</f>
        <v>0</v>
      </c>
      <c r="E14" s="24"/>
      <c r="F14" s="24"/>
    </row>
    <row r="15" spans="2:6" ht="33.75" customHeight="1">
      <c r="B15" s="21">
        <v>201</v>
      </c>
      <c r="C15" s="160">
        <f>'Divider Sort'!H52</f>
        <v>3678</v>
      </c>
      <c r="E15" s="25"/>
      <c r="F15" s="25"/>
    </row>
    <row r="16" spans="2:6" ht="33.75" customHeight="1">
      <c r="B16" s="22" t="s">
        <v>5</v>
      </c>
      <c r="C16" s="161">
        <f>'Divider Sort'!K52</f>
        <v>0</v>
      </c>
      <c r="E16" s="25"/>
      <c r="F16" s="25"/>
    </row>
    <row r="17" spans="2:11" ht="33.75" customHeight="1">
      <c r="B17" s="22" t="s">
        <v>7</v>
      </c>
      <c r="C17" s="161">
        <f>'Divider Sort'!N52</f>
        <v>0</v>
      </c>
      <c r="E17" s="25"/>
      <c r="F17" s="25"/>
      <c r="K17" t="s">
        <v>231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6:G45"/>
  <sheetViews>
    <sheetView showGridLines="0" topLeftCell="A7" zoomScaleNormal="100" workbookViewId="0">
      <pane ySplit="6" topLeftCell="A13" activePane="bottomLeft" state="frozen"/>
      <selection activeCell="A7" sqref="A7"/>
      <selection pane="bottomLeft" activeCell="J24" sqref="J24"/>
    </sheetView>
  </sheetViews>
  <sheetFormatPr defaultColWidth="8.85546875" defaultRowHeight="15"/>
  <cols>
    <col min="1" max="1" width="8.85546875" style="69"/>
    <col min="2" max="2" width="11.28515625" style="69" customWidth="1"/>
    <col min="3" max="3" width="36.5703125" style="69" customWidth="1"/>
    <col min="4" max="4" width="13.28515625" style="82" customWidth="1"/>
    <col min="5" max="7" width="15.42578125" style="69" customWidth="1"/>
    <col min="8" max="16384" width="8.85546875" style="69"/>
  </cols>
  <sheetData>
    <row r="6" spans="2:7" ht="18.75">
      <c r="B6" s="116" t="s">
        <v>81</v>
      </c>
    </row>
    <row r="8" spans="2:7">
      <c r="B8" s="69" t="s">
        <v>50</v>
      </c>
      <c r="D8" s="82" t="s">
        <v>191</v>
      </c>
    </row>
    <row r="9" spans="2:7">
      <c r="B9" s="69" t="s">
        <v>51</v>
      </c>
      <c r="D9" s="82">
        <v>42300</v>
      </c>
    </row>
    <row r="10" spans="2:7">
      <c r="B10" s="69" t="s">
        <v>52</v>
      </c>
      <c r="D10" s="224">
        <v>42310</v>
      </c>
    </row>
    <row r="11" spans="2:7" ht="15.75" thickBot="1"/>
    <row r="12" spans="2:7" ht="25.5" customHeight="1" thickTop="1" thickBot="1">
      <c r="B12" s="117" t="s">
        <v>45</v>
      </c>
      <c r="C12" s="118" t="s">
        <v>53</v>
      </c>
      <c r="D12" s="186" t="s">
        <v>6</v>
      </c>
      <c r="E12" s="187" t="s">
        <v>54</v>
      </c>
      <c r="F12" s="187" t="s">
        <v>55</v>
      </c>
      <c r="G12" s="188" t="s">
        <v>58</v>
      </c>
    </row>
    <row r="13" spans="2:7" s="22" customFormat="1" ht="25.5" customHeight="1" thickTop="1">
      <c r="B13" s="67">
        <v>100</v>
      </c>
      <c r="C13" s="119" t="s">
        <v>59</v>
      </c>
      <c r="D13" s="152" t="s">
        <v>23</v>
      </c>
      <c r="E13" s="322">
        <f>'Receipt Details'!M41+'Pallet &amp; Top Frame Sort'!F23-'Pallet &amp; TF Repair'!D26-'Despatch Advice'!M30+11411</f>
        <v>11987</v>
      </c>
      <c r="F13" s="322">
        <v>11968</v>
      </c>
      <c r="G13" s="156">
        <f>F13-E13</f>
        <v>-19</v>
      </c>
    </row>
    <row r="14" spans="2:7" ht="22.5" customHeight="1">
      <c r="B14" s="26">
        <v>100</v>
      </c>
      <c r="C14" s="120" t="s">
        <v>59</v>
      </c>
      <c r="D14" s="153" t="s">
        <v>56</v>
      </c>
      <c r="E14" s="149">
        <v>0</v>
      </c>
      <c r="F14" s="149">
        <v>0</v>
      </c>
      <c r="G14" s="157">
        <v>0</v>
      </c>
    </row>
    <row r="15" spans="2:7" s="22" customFormat="1" ht="22.5" customHeight="1">
      <c r="B15" s="66">
        <v>100</v>
      </c>
      <c r="C15" s="121" t="s">
        <v>59</v>
      </c>
      <c r="D15" s="154" t="s">
        <v>44</v>
      </c>
      <c r="E15" s="150">
        <f>'Receipt Details'!J40-'Pallet &amp; Top Frame Sort'!D23-'Despatch Advice'!L30+47800</f>
        <v>48454</v>
      </c>
      <c r="F15" s="150">
        <v>48119</v>
      </c>
      <c r="G15" s="158">
        <f t="shared" ref="G15:G39" si="0">F15-E15</f>
        <v>-335</v>
      </c>
    </row>
    <row r="16" spans="2:7" s="22" customFormat="1" ht="22.5" customHeight="1">
      <c r="B16" s="66">
        <v>100</v>
      </c>
      <c r="C16" s="121" t="s">
        <v>59</v>
      </c>
      <c r="D16" s="154" t="s">
        <v>29</v>
      </c>
      <c r="E16" s="150">
        <f>'Receipt Details'!N41+'Pallet &amp; TF Repair'!F26-'Pallet &amp; TF Dismantle'!D25-'Despatch Advice'!N30+189</f>
        <v>189</v>
      </c>
      <c r="F16" s="150">
        <v>189</v>
      </c>
      <c r="G16" s="158">
        <f t="shared" si="0"/>
        <v>0</v>
      </c>
    </row>
    <row r="17" spans="2:7" s="22" customFormat="1" ht="22.5" customHeight="1">
      <c r="B17" s="66">
        <v>100</v>
      </c>
      <c r="C17" s="121" t="s">
        <v>59</v>
      </c>
      <c r="D17" s="154" t="s">
        <v>22</v>
      </c>
      <c r="E17" s="150">
        <f>'Receipt Details'!L40+'Pallet &amp; Top Frame Sort'!E23+'Pallet &amp; TF Repair'!E26-'Despatch Advice'!J29+12043</f>
        <v>12058</v>
      </c>
      <c r="F17" s="150">
        <v>12156</v>
      </c>
      <c r="G17" s="158">
        <f t="shared" si="0"/>
        <v>98</v>
      </c>
    </row>
    <row r="18" spans="2:7" ht="22.5" customHeight="1">
      <c r="B18" s="26">
        <v>104</v>
      </c>
      <c r="C18" s="120" t="s">
        <v>60</v>
      </c>
      <c r="D18" s="153" t="s">
        <v>23</v>
      </c>
      <c r="E18" s="149">
        <v>0</v>
      </c>
      <c r="F18" s="149">
        <v>0</v>
      </c>
      <c r="G18" s="157">
        <f t="shared" si="0"/>
        <v>0</v>
      </c>
    </row>
    <row r="19" spans="2:7" ht="22.5" customHeight="1">
      <c r="B19" s="26">
        <v>104</v>
      </c>
      <c r="C19" s="120" t="s">
        <v>60</v>
      </c>
      <c r="D19" s="153" t="s">
        <v>44</v>
      </c>
      <c r="E19" s="149">
        <v>0</v>
      </c>
      <c r="F19" s="149">
        <v>0</v>
      </c>
      <c r="G19" s="157">
        <f t="shared" si="0"/>
        <v>0</v>
      </c>
    </row>
    <row r="20" spans="2:7" ht="22.5" customHeight="1">
      <c r="B20" s="26">
        <v>104</v>
      </c>
      <c r="C20" s="120" t="s">
        <v>60</v>
      </c>
      <c r="D20" s="153" t="s">
        <v>29</v>
      </c>
      <c r="E20" s="149">
        <v>0</v>
      </c>
      <c r="F20" s="149">
        <v>0</v>
      </c>
      <c r="G20" s="157">
        <f t="shared" si="0"/>
        <v>0</v>
      </c>
    </row>
    <row r="21" spans="2:7" ht="22.5" customHeight="1">
      <c r="B21" s="26">
        <v>104</v>
      </c>
      <c r="C21" s="120" t="s">
        <v>60</v>
      </c>
      <c r="D21" s="153" t="s">
        <v>22</v>
      </c>
      <c r="E21" s="149">
        <v>0</v>
      </c>
      <c r="F21" s="149">
        <v>0</v>
      </c>
      <c r="G21" s="157">
        <f t="shared" si="0"/>
        <v>0</v>
      </c>
    </row>
    <row r="22" spans="2:7" ht="22.5" customHeight="1">
      <c r="B22" s="26">
        <v>105</v>
      </c>
      <c r="C22" s="120" t="s">
        <v>57</v>
      </c>
      <c r="D22" s="153" t="s">
        <v>23</v>
      </c>
      <c r="E22" s="149">
        <v>0</v>
      </c>
      <c r="F22" s="149">
        <v>0</v>
      </c>
      <c r="G22" s="157">
        <f t="shared" si="0"/>
        <v>0</v>
      </c>
    </row>
    <row r="23" spans="2:7" ht="22.5" customHeight="1">
      <c r="B23" s="26">
        <v>105</v>
      </c>
      <c r="C23" s="120" t="s">
        <v>57</v>
      </c>
      <c r="D23" s="153" t="s">
        <v>44</v>
      </c>
      <c r="E23" s="149">
        <v>0</v>
      </c>
      <c r="F23" s="149">
        <v>0</v>
      </c>
      <c r="G23" s="157">
        <f t="shared" si="0"/>
        <v>0</v>
      </c>
    </row>
    <row r="24" spans="2:7" ht="22.5" customHeight="1">
      <c r="B24" s="26">
        <v>105</v>
      </c>
      <c r="C24" s="120" t="s">
        <v>57</v>
      </c>
      <c r="D24" s="153" t="s">
        <v>29</v>
      </c>
      <c r="E24" s="149">
        <v>0</v>
      </c>
      <c r="F24" s="149">
        <v>0</v>
      </c>
      <c r="G24" s="157">
        <f t="shared" si="0"/>
        <v>0</v>
      </c>
    </row>
    <row r="25" spans="2:7" ht="22.5" customHeight="1">
      <c r="B25" s="66">
        <v>682884</v>
      </c>
      <c r="C25" s="121" t="s">
        <v>165</v>
      </c>
      <c r="D25" s="154" t="s">
        <v>56</v>
      </c>
      <c r="E25" s="189">
        <v>0</v>
      </c>
      <c r="F25" s="150">
        <v>0</v>
      </c>
      <c r="G25" s="158">
        <f t="shared" si="0"/>
        <v>0</v>
      </c>
    </row>
    <row r="26" spans="2:7" ht="22.5" customHeight="1">
      <c r="B26" s="66">
        <v>200</v>
      </c>
      <c r="C26" s="121" t="s">
        <v>164</v>
      </c>
      <c r="D26" s="154" t="s">
        <v>56</v>
      </c>
      <c r="E26" s="189">
        <v>0</v>
      </c>
      <c r="F26" s="150">
        <v>0</v>
      </c>
      <c r="G26" s="158">
        <f t="shared" si="0"/>
        <v>0</v>
      </c>
    </row>
    <row r="27" spans="2:7" ht="22.5" customHeight="1">
      <c r="B27" s="66">
        <v>201</v>
      </c>
      <c r="C27" s="121" t="s">
        <v>62</v>
      </c>
      <c r="D27" s="154" t="s">
        <v>56</v>
      </c>
      <c r="E27" s="189">
        <v>0</v>
      </c>
      <c r="F27" s="150">
        <v>0</v>
      </c>
      <c r="G27" s="158">
        <f t="shared" si="0"/>
        <v>0</v>
      </c>
    </row>
    <row r="28" spans="2:7" s="22" customFormat="1" ht="22.5" customHeight="1">
      <c r="B28" s="66">
        <v>201</v>
      </c>
      <c r="C28" s="121" t="s">
        <v>62</v>
      </c>
      <c r="D28" s="154" t="s">
        <v>44</v>
      </c>
      <c r="E28" s="150">
        <f>'Receipt Details'!AF40-'Divider Sort'!F52-'Despatch Advice'!Q30+3748</f>
        <v>13491</v>
      </c>
      <c r="F28" s="150">
        <v>13036</v>
      </c>
      <c r="G28" s="158">
        <f t="shared" si="0"/>
        <v>-455</v>
      </c>
    </row>
    <row r="29" spans="2:7" s="22" customFormat="1" ht="22.5" customHeight="1">
      <c r="B29" s="66">
        <v>201</v>
      </c>
      <c r="C29" s="121" t="s">
        <v>62</v>
      </c>
      <c r="D29" s="154" t="s">
        <v>29</v>
      </c>
      <c r="E29" s="150">
        <f>'Receipt Details'!N41+'Divider Sort'!H52-'Despatch Advice'!R30+196289</f>
        <v>199967</v>
      </c>
      <c r="F29" s="321">
        <v>199690</v>
      </c>
      <c r="G29" s="158">
        <f t="shared" si="0"/>
        <v>-277</v>
      </c>
    </row>
    <row r="30" spans="2:7" s="22" customFormat="1" ht="22.5" customHeight="1">
      <c r="B30" s="66">
        <v>201</v>
      </c>
      <c r="C30" s="121" t="s">
        <v>62</v>
      </c>
      <c r="D30" s="154" t="s">
        <v>22</v>
      </c>
      <c r="E30" s="150">
        <f>'Receipt Details'!AG40+'Divider Sort'!G52-'Despatch Advice'!P29+97121</f>
        <v>87890</v>
      </c>
      <c r="F30" s="150">
        <v>88135</v>
      </c>
      <c r="G30" s="158">
        <f t="shared" si="0"/>
        <v>245</v>
      </c>
    </row>
    <row r="31" spans="2:7" s="22" customFormat="1" ht="22.5" customHeight="1">
      <c r="B31" s="66">
        <v>300</v>
      </c>
      <c r="C31" s="121" t="s">
        <v>63</v>
      </c>
      <c r="D31" s="154" t="s">
        <v>44</v>
      </c>
      <c r="E31" s="150">
        <f>'Receipt Details'!AK40-'Divider Sort'!I52-'Despatch Advice'!T29+0</f>
        <v>1210</v>
      </c>
      <c r="F31" s="150">
        <v>1210</v>
      </c>
      <c r="G31" s="158">
        <f t="shared" si="0"/>
        <v>0</v>
      </c>
    </row>
    <row r="32" spans="2:7" s="22" customFormat="1" ht="22.5" customHeight="1">
      <c r="B32" s="66">
        <v>300</v>
      </c>
      <c r="C32" s="121" t="s">
        <v>63</v>
      </c>
      <c r="D32" s="154" t="s">
        <v>29</v>
      </c>
      <c r="E32" s="150">
        <f>'Receipt Details'!AM41+'Divider Sort'!K52-'Despatch Advice'!U30+1510</f>
        <v>1510</v>
      </c>
      <c r="F32" s="150">
        <v>1510</v>
      </c>
      <c r="G32" s="158">
        <f t="shared" si="0"/>
        <v>0</v>
      </c>
    </row>
    <row r="33" spans="2:7" s="22" customFormat="1" ht="22.5" customHeight="1">
      <c r="B33" s="66">
        <v>300</v>
      </c>
      <c r="C33" s="121" t="s">
        <v>63</v>
      </c>
      <c r="D33" s="154" t="s">
        <v>22</v>
      </c>
      <c r="E33" s="150">
        <f>'Receipt Details'!AL41+'Divider Sort'!J52-'Despatch Advice'!S30+3989</f>
        <v>3989</v>
      </c>
      <c r="F33" s="150">
        <v>3989</v>
      </c>
      <c r="G33" s="158">
        <f t="shared" si="0"/>
        <v>0</v>
      </c>
    </row>
    <row r="34" spans="2:7" s="162" customFormat="1" ht="22.5" customHeight="1">
      <c r="B34" s="66">
        <v>301</v>
      </c>
      <c r="C34" s="121" t="s">
        <v>166</v>
      </c>
      <c r="D34" s="154" t="s">
        <v>22</v>
      </c>
      <c r="E34" s="310">
        <v>0</v>
      </c>
      <c r="F34" s="150">
        <v>0</v>
      </c>
      <c r="G34" s="158">
        <f t="shared" si="0"/>
        <v>0</v>
      </c>
    </row>
    <row r="35" spans="2:7" s="162" customFormat="1" ht="22.5" customHeight="1">
      <c r="B35" s="66">
        <v>315</v>
      </c>
      <c r="C35" s="121" t="s">
        <v>167</v>
      </c>
      <c r="D35" s="154" t="s">
        <v>22</v>
      </c>
      <c r="E35" s="310">
        <v>0</v>
      </c>
      <c r="F35" s="150">
        <v>0</v>
      </c>
      <c r="G35" s="158">
        <f t="shared" si="0"/>
        <v>0</v>
      </c>
    </row>
    <row r="36" spans="2:7" s="22" customFormat="1" ht="22.5" customHeight="1">
      <c r="B36" s="66">
        <v>400</v>
      </c>
      <c r="C36" s="121" t="s">
        <v>64</v>
      </c>
      <c r="D36" s="154" t="s">
        <v>23</v>
      </c>
      <c r="E36" s="150">
        <f>'Receipt Details'!AR41+'Pallet &amp; Top Frame Sort'!J23-'Pallet &amp; TF Repair'!H26+38</f>
        <v>38</v>
      </c>
      <c r="F36" s="150">
        <v>38</v>
      </c>
      <c r="G36" s="158">
        <f t="shared" si="0"/>
        <v>0</v>
      </c>
    </row>
    <row r="37" spans="2:7" s="22" customFormat="1" ht="22.5" customHeight="1">
      <c r="B37" s="66">
        <v>400</v>
      </c>
      <c r="C37" s="121" t="s">
        <v>64</v>
      </c>
      <c r="D37" s="154" t="s">
        <v>44</v>
      </c>
      <c r="E37" s="150">
        <f>'Receipt Details'!AP40-'Pallet &amp; Top Frame Sort'!H23-'Despatch Advice'!Y29+6181</f>
        <v>6278</v>
      </c>
      <c r="F37" s="321">
        <v>6471</v>
      </c>
      <c r="G37" s="158">
        <f t="shared" si="0"/>
        <v>193</v>
      </c>
    </row>
    <row r="38" spans="2:7" ht="22.5" customHeight="1">
      <c r="B38" s="66">
        <v>400</v>
      </c>
      <c r="C38" s="121" t="s">
        <v>64</v>
      </c>
      <c r="D38" s="154" t="s">
        <v>29</v>
      </c>
      <c r="E38" s="150">
        <f>'Receipt Details'!AS41+'Pallet &amp; TF Repair'!J26-'Pallet &amp; TF Dismantle'!F25+0</f>
        <v>0</v>
      </c>
      <c r="F38" s="150">
        <v>0</v>
      </c>
      <c r="G38" s="158">
        <f t="shared" si="0"/>
        <v>0</v>
      </c>
    </row>
    <row r="39" spans="2:7" s="22" customFormat="1" ht="22.5" customHeight="1">
      <c r="B39" s="68">
        <v>400</v>
      </c>
      <c r="C39" s="122" t="s">
        <v>64</v>
      </c>
      <c r="D39" s="155" t="s">
        <v>22</v>
      </c>
      <c r="E39" s="323">
        <f>'Receipt Details'!AQ41+'Pallet &amp; Top Frame Sort'!I23+'Pallet &amp; TF Repair'!I26-'Despatch Advice'!X30+34</f>
        <v>34</v>
      </c>
      <c r="F39" s="151">
        <v>34</v>
      </c>
      <c r="G39" s="158">
        <f t="shared" si="0"/>
        <v>0</v>
      </c>
    </row>
    <row r="40" spans="2:7" ht="22.5" customHeight="1"/>
    <row r="41" spans="2:7" ht="22.5" customHeight="1"/>
    <row r="42" spans="2:7" ht="22.5" customHeight="1"/>
    <row r="43" spans="2:7" ht="22.5" customHeight="1"/>
    <row r="44" spans="2:7" ht="22.5" customHeight="1"/>
    <row r="45" spans="2:7" ht="22.5" customHeight="1"/>
  </sheetData>
  <pageMargins left="0.70866141732283472" right="0.70866141732283472" top="0.74803149606299213" bottom="0.74803149606299213" header="0.31496062992125984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Receipt Details</vt:lpstr>
      <vt:lpstr>Divider Sort</vt:lpstr>
      <vt:lpstr>201N Production</vt:lpstr>
      <vt:lpstr>Pallet &amp; Top Frame Sort</vt:lpstr>
      <vt:lpstr>Pallet &amp; TF Dismantle</vt:lpstr>
      <vt:lpstr>Pallet &amp; TF Repair</vt:lpstr>
      <vt:lpstr>Despatch Advice</vt:lpstr>
      <vt:lpstr>309 SAP Daily Scrap</vt:lpstr>
      <vt:lpstr>Stocktake Adjustment</vt:lpstr>
      <vt:lpstr>Weekly Report</vt:lpstr>
      <vt:lpstr>Sheet1</vt:lpstr>
      <vt:lpstr>'Divider Sort'!Print_Area</vt:lpstr>
      <vt:lpstr>'Pallet &amp; TF Repair'!Print_Area</vt:lpstr>
      <vt:lpstr>'Weekly Report'!Print_Titles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Merrett, Ellie</dc:creator>
  <cp:lastModifiedBy>eladbro</cp:lastModifiedBy>
  <cp:lastPrinted>2015-10-01T00:08:06Z</cp:lastPrinted>
  <dcterms:created xsi:type="dcterms:W3CDTF">2014-05-27T07:10:33Z</dcterms:created>
  <dcterms:modified xsi:type="dcterms:W3CDTF">2015-11-04T01:30:29Z</dcterms:modified>
</cp:coreProperties>
</file>