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55" yWindow="60" windowWidth="9930" windowHeight="8370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externalReferences>
    <externalReference r:id="rId12"/>
    <externalReference r:id="rId13"/>
  </externalReferences>
  <definedNames>
    <definedName name="_xlnm._FilterDatabase" localSheetId="3" hidden="1">'Pallet &amp; Top Frame Sort'!$B$2:$M$38</definedName>
    <definedName name="_xlnm._FilterDatabase" localSheetId="0" hidden="1">'Receipt Details'!$B$2:$BA$47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F11" i="11"/>
  <c r="E11"/>
  <c r="D11"/>
  <c r="C11"/>
  <c r="E33" i="10"/>
  <c r="E32"/>
  <c r="E31"/>
  <c r="E30"/>
  <c r="E29"/>
  <c r="E28"/>
  <c r="E17"/>
  <c r="E13"/>
  <c r="D9" i="4" l="1"/>
  <c r="D8"/>
  <c r="D7"/>
  <c r="D6"/>
  <c r="D5"/>
  <c r="D4"/>
  <c r="D10"/>
  <c r="D11"/>
  <c r="D12"/>
  <c r="D13"/>
  <c r="D14"/>
  <c r="D4" i="3" l="1"/>
  <c r="D6"/>
  <c r="D7"/>
  <c r="D8"/>
  <c r="D5"/>
  <c r="D9"/>
  <c r="D10"/>
  <c r="CR11" i="2"/>
  <c r="H4" i="4"/>
  <c r="H9"/>
  <c r="H5"/>
  <c r="H10"/>
  <c r="H6"/>
  <c r="H11"/>
  <c r="H12"/>
  <c r="H7"/>
  <c r="H8"/>
  <c r="H13"/>
  <c r="H14"/>
  <c r="S30" i="2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31"/>
  <c r="H36" i="3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H28" i="4"/>
  <c r="H27"/>
  <c r="H26"/>
  <c r="H25"/>
  <c r="H24"/>
  <c r="H23"/>
  <c r="H22"/>
  <c r="H21"/>
  <c r="H20"/>
  <c r="H19"/>
  <c r="H18"/>
  <c r="H17"/>
  <c r="H16"/>
  <c r="H15"/>
  <c r="D28"/>
  <c r="D27"/>
  <c r="D26"/>
  <c r="D25"/>
  <c r="D24"/>
  <c r="D23"/>
  <c r="D22"/>
  <c r="D21"/>
  <c r="D20"/>
  <c r="D19"/>
  <c r="D18"/>
  <c r="D17"/>
  <c r="D16"/>
  <c r="D15"/>
  <c r="AR24" i="2" l="1"/>
  <c r="AR23"/>
  <c r="AR22"/>
  <c r="AR21"/>
  <c r="AR20"/>
  <c r="AR19"/>
  <c r="AR17"/>
  <c r="AS57" l="1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BS49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8"/>
  <c r="BS27"/>
  <c r="BS26"/>
  <c r="BS25"/>
  <c r="BS24"/>
  <c r="AT57"/>
  <c r="AT56"/>
  <c r="AT55"/>
  <c r="AT54"/>
  <c r="AR54"/>
  <c r="AT53"/>
  <c r="AR53"/>
  <c r="AT52"/>
  <c r="AR52"/>
  <c r="AT51"/>
  <c r="AR51"/>
  <c r="AT50"/>
  <c r="AR50"/>
  <c r="T54"/>
  <c r="T53"/>
  <c r="T52"/>
  <c r="T51"/>
  <c r="T50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BS23" l="1"/>
  <c r="AS23"/>
  <c r="CR23"/>
  <c r="BR23"/>
  <c r="T23"/>
  <c r="AT23"/>
  <c r="BT23"/>
  <c r="BT16"/>
  <c r="T29"/>
  <c r="AR29"/>
  <c r="AT29"/>
  <c r="BR29"/>
  <c r="BT29"/>
  <c r="CR29"/>
  <c r="CR24"/>
  <c r="L55" l="1"/>
  <c r="H37" i="3" s="1"/>
  <c r="E37" i="10" s="1"/>
  <c r="N55" i="2"/>
  <c r="M55"/>
  <c r="K55"/>
  <c r="J55"/>
  <c r="I55"/>
  <c r="H55"/>
  <c r="G55"/>
  <c r="F55"/>
  <c r="CR10"/>
  <c r="CR9"/>
  <c r="CR8"/>
  <c r="BS11"/>
  <c r="BS10"/>
  <c r="BS9"/>
  <c r="BS8"/>
  <c r="AS10"/>
  <c r="AS9"/>
  <c r="AS8"/>
  <c r="AR8"/>
  <c r="S11"/>
  <c r="S10"/>
  <c r="S9"/>
  <c r="S8"/>
  <c r="BR8"/>
  <c r="T8"/>
  <c r="AT8"/>
  <c r="BT8"/>
  <c r="CR7"/>
  <c r="CR6"/>
  <c r="BS4"/>
  <c r="AS4"/>
  <c r="S4"/>
  <c r="AS5"/>
  <c r="X61" i="6"/>
  <c r="F21" i="11" s="1"/>
  <c r="I30" i="4"/>
  <c r="C45" i="11" s="1"/>
  <c r="AQ48" i="1"/>
  <c r="AP48"/>
  <c r="Y61" i="6"/>
  <c r="H30" i="4"/>
  <c r="AR48" i="1"/>
  <c r="S61" i="6"/>
  <c r="E21" i="11" s="1"/>
  <c r="AL48" i="1"/>
  <c r="R61" i="6"/>
  <c r="AM48" i="1"/>
  <c r="AK48"/>
  <c r="T61" i="6"/>
  <c r="P61"/>
  <c r="D21" i="11" s="1"/>
  <c r="AG48" i="1"/>
  <c r="AH48"/>
  <c r="AF48"/>
  <c r="J61" i="6"/>
  <c r="E30" i="4"/>
  <c r="C41" i="11" s="1"/>
  <c r="E38" i="3"/>
  <c r="L48" i="1"/>
  <c r="J48"/>
  <c r="L61" i="6"/>
  <c r="D38" i="3"/>
  <c r="F38"/>
  <c r="M48" i="1"/>
  <c r="CR31" i="2"/>
  <c r="CR30"/>
  <c r="CR28"/>
  <c r="CR27"/>
  <c r="CR26"/>
  <c r="CR25"/>
  <c r="CR22"/>
  <c r="CR21"/>
  <c r="CR20"/>
  <c r="CR15"/>
  <c r="BT15"/>
  <c r="BS15"/>
  <c r="BR15"/>
  <c r="AT15"/>
  <c r="AS15"/>
  <c r="AR15"/>
  <c r="T15"/>
  <c r="C54" i="11"/>
  <c r="AA61" i="6"/>
  <c r="Z61"/>
  <c r="W61"/>
  <c r="V61"/>
  <c r="U61"/>
  <c r="Q61"/>
  <c r="O61"/>
  <c r="N61"/>
  <c r="M61"/>
  <c r="K61"/>
  <c r="BR35" i="2"/>
  <c r="BR34"/>
  <c r="BR33"/>
  <c r="BR32"/>
  <c r="C53" i="11"/>
  <c r="CR19" i="2"/>
  <c r="BR19"/>
  <c r="T19"/>
  <c r="AT19"/>
  <c r="BT19"/>
  <c r="AS19"/>
  <c r="BS19"/>
  <c r="M30" i="4"/>
  <c r="L30"/>
  <c r="K30"/>
  <c r="J30"/>
  <c r="D45" i="11" s="1"/>
  <c r="G30" i="4"/>
  <c r="F30"/>
  <c r="C14" i="7" s="1"/>
  <c r="D30" i="4"/>
  <c r="BT20" i="2"/>
  <c r="BS20"/>
  <c r="BR20"/>
  <c r="AT20"/>
  <c r="AS20"/>
  <c r="T20"/>
  <c r="CP58"/>
  <c r="CN58"/>
  <c r="CL58"/>
  <c r="CJ58"/>
  <c r="CH58"/>
  <c r="CF58"/>
  <c r="CD58"/>
  <c r="CB58"/>
  <c r="BZ58"/>
  <c r="BX58"/>
  <c r="BV58"/>
  <c r="AR31"/>
  <c r="AR3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28"/>
  <c r="AR27"/>
  <c r="AR26"/>
  <c r="AR25"/>
  <c r="AR11"/>
  <c r="W58"/>
  <c r="S68" s="1"/>
  <c r="Y58"/>
  <c r="S69" s="1"/>
  <c r="CA58"/>
  <c r="CK58"/>
  <c r="BW58"/>
  <c r="BY58"/>
  <c r="CO58"/>
  <c r="CM58"/>
  <c r="CQ58"/>
  <c r="BQ58"/>
  <c r="AW58"/>
  <c r="BP58"/>
  <c r="AV58"/>
  <c r="AQ58"/>
  <c r="S78" s="1"/>
  <c r="AO58"/>
  <c r="S77" s="1"/>
  <c r="AM58"/>
  <c r="S76" s="1"/>
  <c r="AK58"/>
  <c r="S75" s="1"/>
  <c r="AA58"/>
  <c r="S70" s="1"/>
  <c r="Q78"/>
  <c r="Q77"/>
  <c r="Q76"/>
  <c r="Q75"/>
  <c r="Q74"/>
  <c r="Q73"/>
  <c r="Q72"/>
  <c r="Q71"/>
  <c r="Q70"/>
  <c r="Q69"/>
  <c r="Q68"/>
  <c r="X58"/>
  <c r="R69" s="1"/>
  <c r="AN58"/>
  <c r="R77" s="1"/>
  <c r="V58"/>
  <c r="R68" s="1"/>
  <c r="Z58"/>
  <c r="R70" s="1"/>
  <c r="AJ58"/>
  <c r="R75" s="1"/>
  <c r="AL58"/>
  <c r="R76" s="1"/>
  <c r="AP58"/>
  <c r="R78" s="1"/>
  <c r="AX58"/>
  <c r="AZ58"/>
  <c r="BB58"/>
  <c r="BD58"/>
  <c r="BF58"/>
  <c r="BH58"/>
  <c r="BJ58"/>
  <c r="BL58"/>
  <c r="BN58"/>
  <c r="AS48" i="1"/>
  <c r="N48"/>
  <c r="D25" i="11"/>
  <c r="BR5" i="2"/>
  <c r="AR5"/>
  <c r="T21"/>
  <c r="AS21"/>
  <c r="AT21"/>
  <c r="BR21"/>
  <c r="BS21"/>
  <c r="BT21"/>
  <c r="AR16"/>
  <c r="E35" i="10"/>
  <c r="G35" s="1"/>
  <c r="E34"/>
  <c r="G34" s="1"/>
  <c r="E27"/>
  <c r="G27" s="1"/>
  <c r="E26"/>
  <c r="G26" s="1"/>
  <c r="E25"/>
  <c r="G25" s="1"/>
  <c r="M38" i="3"/>
  <c r="L38"/>
  <c r="K38"/>
  <c r="J38"/>
  <c r="I38"/>
  <c r="G38"/>
  <c r="C84" i="11" s="1"/>
  <c r="CI58" i="2"/>
  <c r="CG58"/>
  <c r="CE58"/>
  <c r="CC58"/>
  <c r="BO58"/>
  <c r="BM58"/>
  <c r="BK58"/>
  <c r="BI58"/>
  <c r="BG58"/>
  <c r="BE58"/>
  <c r="BC58"/>
  <c r="BA58"/>
  <c r="AY58"/>
  <c r="AI58"/>
  <c r="S74" s="1"/>
  <c r="AH58"/>
  <c r="R74" s="1"/>
  <c r="AG58"/>
  <c r="S73" s="1"/>
  <c r="AF58"/>
  <c r="R73" s="1"/>
  <c r="AE58"/>
  <c r="S72" s="1"/>
  <c r="AD58"/>
  <c r="R72" s="1"/>
  <c r="AC58"/>
  <c r="S71" s="1"/>
  <c r="AB58"/>
  <c r="R71" s="1"/>
  <c r="CR52"/>
  <c r="BT31"/>
  <c r="BR31"/>
  <c r="AT31"/>
  <c r="T31"/>
  <c r="BT30"/>
  <c r="BR30"/>
  <c r="AT30"/>
  <c r="T30"/>
  <c r="CR49"/>
  <c r="BT49"/>
  <c r="BR49"/>
  <c r="AT49"/>
  <c r="T49"/>
  <c r="CR48"/>
  <c r="BT48"/>
  <c r="BR48"/>
  <c r="AT48"/>
  <c r="T48"/>
  <c r="CR47"/>
  <c r="BT47"/>
  <c r="BR47"/>
  <c r="AT47"/>
  <c r="T47"/>
  <c r="CR46"/>
  <c r="BT46"/>
  <c r="BR46"/>
  <c r="AT46"/>
  <c r="T46"/>
  <c r="CR45"/>
  <c r="BT45"/>
  <c r="BR45"/>
  <c r="AT45"/>
  <c r="T45"/>
  <c r="CR44"/>
  <c r="BT44"/>
  <c r="BR44"/>
  <c r="AT44"/>
  <c r="T44"/>
  <c r="CR43"/>
  <c r="BT43"/>
  <c r="BR43"/>
  <c r="AT43"/>
  <c r="T43"/>
  <c r="CR42"/>
  <c r="BT42"/>
  <c r="BR42"/>
  <c r="AT42"/>
  <c r="T42"/>
  <c r="CR41"/>
  <c r="BT41"/>
  <c r="BR41"/>
  <c r="AT41"/>
  <c r="T41"/>
  <c r="CR40"/>
  <c r="BT40"/>
  <c r="BR40"/>
  <c r="AT40"/>
  <c r="T40"/>
  <c r="CR39"/>
  <c r="BT39"/>
  <c r="BR39"/>
  <c r="AT39"/>
  <c r="T39"/>
  <c r="CR38"/>
  <c r="BT38"/>
  <c r="BR38"/>
  <c r="AT38"/>
  <c r="T38"/>
  <c r="CR37"/>
  <c r="BT37"/>
  <c r="BR37"/>
  <c r="AT37"/>
  <c r="T37"/>
  <c r="CR36"/>
  <c r="BT36"/>
  <c r="BR36"/>
  <c r="AT36"/>
  <c r="T36"/>
  <c r="CR35"/>
  <c r="BT35"/>
  <c r="AT35"/>
  <c r="T35"/>
  <c r="CR34"/>
  <c r="BT34"/>
  <c r="AT34"/>
  <c r="T34"/>
  <c r="CR33"/>
  <c r="BT33"/>
  <c r="AT33"/>
  <c r="T33"/>
  <c r="CR32"/>
  <c r="BT32"/>
  <c r="AT32"/>
  <c r="T32"/>
  <c r="BT28"/>
  <c r="BR28"/>
  <c r="AT28"/>
  <c r="T28"/>
  <c r="BT27"/>
  <c r="BR27"/>
  <c r="AT27"/>
  <c r="T27"/>
  <c r="BT26"/>
  <c r="BR26"/>
  <c r="AT26"/>
  <c r="T26"/>
  <c r="BT25"/>
  <c r="BR25"/>
  <c r="AT25"/>
  <c r="T25"/>
  <c r="BT24"/>
  <c r="BR24"/>
  <c r="AT24"/>
  <c r="T24"/>
  <c r="BT22"/>
  <c r="BS22"/>
  <c r="BR22"/>
  <c r="AT22"/>
  <c r="AS22"/>
  <c r="T22"/>
  <c r="BT11"/>
  <c r="BR11"/>
  <c r="AT11"/>
  <c r="AS11"/>
  <c r="T11"/>
  <c r="BT10"/>
  <c r="BR10"/>
  <c r="AT10"/>
  <c r="AR10"/>
  <c r="T10"/>
  <c r="BT9"/>
  <c r="BR9"/>
  <c r="AT9"/>
  <c r="AR9"/>
  <c r="T9"/>
  <c r="BT7"/>
  <c r="BS7"/>
  <c r="BR7"/>
  <c r="AT7"/>
  <c r="AS7"/>
  <c r="AR7"/>
  <c r="T7"/>
  <c r="S7"/>
  <c r="BT6"/>
  <c r="BS6"/>
  <c r="BR6"/>
  <c r="AT6"/>
  <c r="AS6"/>
  <c r="AR6"/>
  <c r="T6"/>
  <c r="S6"/>
  <c r="CR18"/>
  <c r="BT18"/>
  <c r="BS18"/>
  <c r="BR18"/>
  <c r="AT18"/>
  <c r="AS18"/>
  <c r="T18"/>
  <c r="CR17"/>
  <c r="BT17"/>
  <c r="BS17"/>
  <c r="BR17"/>
  <c r="AT17"/>
  <c r="AS17"/>
  <c r="T17"/>
  <c r="CR16"/>
  <c r="BS16"/>
  <c r="BR16"/>
  <c r="AT16"/>
  <c r="AS16"/>
  <c r="T16"/>
  <c r="CR14"/>
  <c r="BT14"/>
  <c r="BS14"/>
  <c r="BR14"/>
  <c r="AT14"/>
  <c r="AS14"/>
  <c r="AR14"/>
  <c r="T14"/>
  <c r="CR13"/>
  <c r="BT13"/>
  <c r="BS13"/>
  <c r="BR13"/>
  <c r="AT13"/>
  <c r="AS13"/>
  <c r="AR13"/>
  <c r="T13"/>
  <c r="CR12"/>
  <c r="BT12"/>
  <c r="BS12"/>
  <c r="BR12"/>
  <c r="AT12"/>
  <c r="AS12"/>
  <c r="AR12"/>
  <c r="T12"/>
  <c r="CR5"/>
  <c r="BT5"/>
  <c r="BS5"/>
  <c r="AT5"/>
  <c r="T5"/>
  <c r="S5"/>
  <c r="CR4"/>
  <c r="BT4"/>
  <c r="BR4"/>
  <c r="AT4"/>
  <c r="AR4"/>
  <c r="T4"/>
  <c r="D62" i="11"/>
  <c r="H29" i="4"/>
  <c r="D29"/>
  <c r="K48" i="1"/>
  <c r="Q48"/>
  <c r="R48"/>
  <c r="S48"/>
  <c r="T48"/>
  <c r="U48"/>
  <c r="V48"/>
  <c r="W48"/>
  <c r="X48"/>
  <c r="Y48"/>
  <c r="Z48"/>
  <c r="AA48"/>
  <c r="AB48"/>
  <c r="AC48"/>
  <c r="AD48"/>
  <c r="AE48"/>
  <c r="AI48"/>
  <c r="AN48"/>
  <c r="AT48"/>
  <c r="P48"/>
  <c r="O48"/>
  <c r="AO48"/>
  <c r="AJ48"/>
  <c r="AU48"/>
  <c r="D61" i="11"/>
  <c r="D26" i="12"/>
  <c r="E26"/>
  <c r="G26"/>
  <c r="H26"/>
  <c r="I26"/>
  <c r="J26"/>
  <c r="K26"/>
  <c r="F67" i="11"/>
  <c r="E67"/>
  <c r="D67"/>
  <c r="C67"/>
  <c r="E63"/>
  <c r="D63"/>
  <c r="C63"/>
  <c r="D60"/>
  <c r="C60"/>
  <c r="D59"/>
  <c r="C59"/>
  <c r="E58"/>
  <c r="D58"/>
  <c r="C58"/>
  <c r="G18" i="10"/>
  <c r="G19"/>
  <c r="G20"/>
  <c r="G21"/>
  <c r="G22"/>
  <c r="G23"/>
  <c r="G24"/>
  <c r="E25" i="5"/>
  <c r="F25"/>
  <c r="C51" i="11" s="1"/>
  <c r="G25" i="5"/>
  <c r="H25"/>
  <c r="I25"/>
  <c r="J25"/>
  <c r="D25"/>
  <c r="C48" i="11" s="1"/>
  <c r="C25"/>
  <c r="H38" i="3"/>
  <c r="F17" i="11"/>
  <c r="D17"/>
  <c r="C17" l="1"/>
  <c r="E15" i="10"/>
  <c r="G17"/>
  <c r="AV62" i="2"/>
  <c r="E84" i="11" s="1"/>
  <c r="G13" i="10"/>
  <c r="G33"/>
  <c r="G31"/>
  <c r="E17" i="11"/>
  <c r="G32" i="10"/>
  <c r="G28"/>
  <c r="G30"/>
  <c r="G15"/>
  <c r="G37"/>
  <c r="C15" i="7"/>
  <c r="G29" i="10"/>
  <c r="C71" i="11"/>
  <c r="E38" i="10"/>
  <c r="G38" s="1"/>
  <c r="AV61" i="2"/>
  <c r="T75"/>
  <c r="C21" i="11"/>
  <c r="C33"/>
  <c r="D29"/>
  <c r="C29"/>
  <c r="D41"/>
  <c r="E41" s="1"/>
  <c r="E45"/>
  <c r="E16" i="10"/>
  <c r="G16" s="1"/>
  <c r="E25" i="11"/>
  <c r="C76" s="1"/>
  <c r="C78" s="1"/>
  <c r="C72"/>
  <c r="D72"/>
  <c r="C70"/>
  <c r="C55"/>
  <c r="T78" i="2"/>
  <c r="E72" i="11"/>
  <c r="AW61" i="2"/>
  <c r="BV61"/>
  <c r="T76"/>
  <c r="T70"/>
  <c r="W61"/>
  <c r="G54" i="11"/>
  <c r="D33"/>
  <c r="C16" i="7"/>
  <c r="V62" i="2"/>
  <c r="D84" i="11" s="1"/>
  <c r="BV62" i="2"/>
  <c r="K37" i="3" s="1"/>
  <c r="F84" i="11" s="1"/>
  <c r="T68" i="2"/>
  <c r="V61"/>
  <c r="J37" i="3"/>
  <c r="E36" i="10" s="1"/>
  <c r="C17" i="7"/>
  <c r="T77" i="2"/>
  <c r="T69"/>
  <c r="I37" i="3"/>
  <c r="E39" i="10" s="1"/>
  <c r="BW61" i="2"/>
  <c r="F71" i="11"/>
  <c r="F72"/>
  <c r="E29" l="1"/>
  <c r="D76" s="1"/>
  <c r="D78" s="1"/>
  <c r="E33"/>
  <c r="E76" s="1"/>
  <c r="E78" s="1"/>
  <c r="D37"/>
  <c r="G36" i="10"/>
  <c r="F70" i="11"/>
  <c r="T80" i="2"/>
  <c r="C37" i="11"/>
  <c r="G39" i="10"/>
  <c r="E37" i="11" l="1"/>
  <c r="F76" s="1"/>
  <c r="F78" s="1"/>
</calcChain>
</file>

<file path=xl/sharedStrings.xml><?xml version="1.0" encoding="utf-8"?>
<sst xmlns="http://schemas.openxmlformats.org/spreadsheetml/2006/main" count="610" uniqueCount="258">
  <si>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</si>
  <si>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</si>
  <si>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</si>
  <si>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</si>
  <si>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</si>
  <si>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</si>
  <si>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</si>
  <si>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</si>
  <si>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</si>
  <si>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</si>
  <si>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</si>
  <si>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</si>
  <si>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</si>
  <si>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</si>
  <si>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</si>
  <si>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</si>
  <si>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</si>
  <si>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</si>
  <si>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</si>
  <si>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</si>
  <si>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</si>
  <si>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</si>
  <si>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</si>
  <si>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</si>
  <si>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</si>
  <si>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</si>
  <si>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</si>
  <si>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</si>
  <si>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</si>
  <si>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</si>
  <si>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</si>
  <si>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</si>
  <si>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</si>
  <si>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</si>
  <si>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</si>
  <si>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</si>
  <si>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</si>
  <si>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</si>
  <si>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</si>
  <si>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</si>
  <si>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</si>
  <si>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</si>
  <si>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</si>
  <si>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</si>
  <si>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</si>
  <si>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</si>
  <si>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</si>
  <si>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</si>
  <si>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</si>
  <si>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</si>
  <si>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</si>
  <si>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</si>
  <si>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</si>
  <si>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</si>
  <si>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</si>
  <si>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</si>
  <si>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</si>
  <si>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</si>
  <si>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</si>
  <si>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</si>
  <si>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</si>
  <si>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</si>
  <si>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</si>
  <si>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</si>
  <si>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</si>
  <si>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</si>
  <si>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</si>
  <si>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</si>
  <si>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</si>
  <si>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</si>
  <si>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</si>
  <si>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</si>
  <si>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</si>
  <si>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</si>
  <si>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</si>
  <si>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</si>
  <si>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</si>
  <si>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</si>
  <si>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</si>
  <si>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</si>
  <si>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</si>
  <si>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</si>
  <si>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</si>
  <si>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</si>
  <si>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</si>
  <si>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</si>
  <si>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</si>
  <si>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</si>
  <si>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</si>
  <si>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</si>
  <si>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</si>
  <si>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</si>
  <si>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</si>
  <si>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</si>
  <si>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</si>
  <si>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</si>
  <si>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</si>
  <si>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</si>
  <si>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</si>
  <si>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</si>
  <si>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</si>
  <si>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</si>
  <si>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</si>
  <si>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</si>
  <si>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</si>
  <si>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</si>
  <si>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</si>
  <si>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</si>
  <si>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</si>
  <si>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</si>
  <si>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</si>
  <si>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</si>
  <si>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</si>
  <si>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</si>
  <si>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</si>
  <si>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</si>
  <si>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</si>
  <si>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</si>
  <si>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</si>
  <si>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</si>
  <si>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</si>
  <si>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</si>
  <si>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</si>
  <si>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</si>
  <si>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</si>
  <si>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</si>
  <si>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</si>
  <si>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</si>
  <si>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</si>
  <si>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</si>
  <si>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</si>
  <si>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</si>
  <si>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</si>
  <si>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</si>
  <si>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</si>
  <si>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</si>
  <si>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</si>
  <si>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</si>
  <si>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</si>
  <si>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</si>
  <si>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</si>
  <si>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</si>
  <si>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</si>
  <si>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</si>
  <si>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</si>
  <si>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</si>
  <si>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</si>
  <si>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</si>
  <si>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</si>
  <si>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</si>
  <si>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</si>
  <si>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</si>
  <si>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</si>
  <si>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</si>
  <si>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</si>
  <si>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</si>
  <si>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</si>
  <si>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</si>
  <si>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</si>
  <si>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</si>
  <si>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</si>
  <si>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</si>
  <si>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</si>
  <si>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</si>
  <si>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</si>
  <si>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</si>
  <si>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</si>
  <si>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</si>
  <si>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</si>
  <si>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</si>
  <si>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</si>
  <si>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</si>
  <si>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</si>
  <si>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</si>
  <si>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</si>
  <si>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</si>
  <si>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</si>
  <si>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</si>
  <si>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</si>
  <si>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</si>
  <si>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</si>
  <si>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</si>
  <si>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</si>
  <si>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</si>
  <si>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</si>
  <si>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</si>
  <si>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 xml:space="preserve">                      100n</t>
  </si>
  <si>
    <t xml:space="preserve">                      201u </t>
  </si>
  <si>
    <t xml:space="preserve">                         400u</t>
  </si>
  <si>
    <t>Total</t>
  </si>
  <si>
    <t>Drake Laverton</t>
  </si>
  <si>
    <t>Elisabeth Ladbrooke</t>
  </si>
  <si>
    <t>Ex OI St Marys</t>
  </si>
  <si>
    <t>Ex OI Gillman</t>
  </si>
  <si>
    <t>Ex OI Laverton</t>
  </si>
  <si>
    <t>Ex OI West End</t>
  </si>
  <si>
    <t>Others (OI T-Store) Melbourne</t>
  </si>
  <si>
    <t>To OI Melbourne</t>
  </si>
  <si>
    <t>Block Qty</t>
  </si>
  <si>
    <t>400s</t>
  </si>
  <si>
    <t>ES</t>
  </si>
  <si>
    <t>PG</t>
  </si>
  <si>
    <t>AE</t>
  </si>
  <si>
    <t>AM</t>
  </si>
  <si>
    <t>JN</t>
  </si>
  <si>
    <t>SM</t>
  </si>
  <si>
    <t xml:space="preserve">Top Frame </t>
  </si>
  <si>
    <t>Totals Do not change Automatic Fill</t>
  </si>
  <si>
    <t>SN</t>
  </si>
  <si>
    <t>DV</t>
  </si>
  <si>
    <t>LH</t>
  </si>
  <si>
    <t>Customer No.</t>
  </si>
  <si>
    <t>:</t>
  </si>
  <si>
    <t>JI</t>
  </si>
  <si>
    <t>CT</t>
  </si>
  <si>
    <t>SAP Daily Scrap Transactions VIC</t>
  </si>
  <si>
    <t>BM</t>
  </si>
  <si>
    <t>CUB</t>
  </si>
  <si>
    <t>CAMERONS</t>
  </si>
  <si>
    <t>OI</t>
  </si>
  <si>
    <t>SIMPLOT</t>
  </si>
  <si>
    <t>LEOCATAS</t>
  </si>
  <si>
    <t>UNILEVER</t>
  </si>
  <si>
    <t>SOUTHERN BAY BREWERY</t>
  </si>
  <si>
    <t>THE GREEN VINEYARDS</t>
  </si>
  <si>
    <t>BACK UP</t>
  </si>
  <si>
    <t>BM/JN</t>
  </si>
  <si>
    <t>AFA</t>
  </si>
  <si>
    <t>SP</t>
  </si>
  <si>
    <t>ASAHI</t>
  </si>
  <si>
    <t>WHITE RABBIT</t>
  </si>
  <si>
    <t>CAMPARI</t>
  </si>
  <si>
    <t>BOUNDARY BEND OLIVES</t>
  </si>
  <si>
    <t>LITTORE WINES</t>
  </si>
  <si>
    <t>ONEILS</t>
  </si>
  <si>
    <t>LITTLE CREATURES</t>
  </si>
  <si>
    <t>MONDELEZ</t>
  </si>
  <si>
    <t>2 loads did not leave 30/10</t>
  </si>
  <si>
    <t xml:space="preserve">were processed - </t>
  </si>
  <si>
    <t>COREX AUST</t>
  </si>
  <si>
    <t>OI BRISBANE</t>
  </si>
  <si>
    <t>FREDS</t>
  </si>
  <si>
    <t>PORTAVIN</t>
  </si>
  <si>
    <t>FRESH BERRY</t>
  </si>
  <si>
    <t>REBELLION BREWING</t>
  </si>
  <si>
    <t>KANE TSPT</t>
  </si>
  <si>
    <t>KRAFT</t>
  </si>
  <si>
    <t>N/A</t>
  </si>
  <si>
    <t>COREX AUS</t>
  </si>
  <si>
    <t>COREX</t>
  </si>
  <si>
    <r>
      <t xml:space="preserve">8299   </t>
    </r>
    <r>
      <rPr>
        <sz val="11"/>
        <color rgb="FFFF0000"/>
        <rFont val="Calibri"/>
        <family val="2"/>
        <scheme val="minor"/>
      </rPr>
      <t>*</t>
    </r>
  </si>
  <si>
    <r>
      <t xml:space="preserve">8302   </t>
    </r>
    <r>
      <rPr>
        <sz val="11"/>
        <color rgb="FFFF0000"/>
        <rFont val="Calibri"/>
        <family val="2"/>
        <scheme val="minor"/>
      </rPr>
      <t>*</t>
    </r>
  </si>
  <si>
    <t>OI N.Z.</t>
  </si>
  <si>
    <t>AGILITY</t>
  </si>
  <si>
    <t>OI ST MARYS</t>
  </si>
  <si>
    <t xml:space="preserve">OI  </t>
  </si>
  <si>
    <t>SPC</t>
  </si>
  <si>
    <t>AGILITY CHINA</t>
  </si>
</sst>
</file>

<file path=xl/styles.xml><?xml version="1.0" encoding="utf-8"?>
<styleSheet xmlns="http://schemas.openxmlformats.org/spreadsheetml/2006/main">
  <numFmts count="4">
    <numFmt numFmtId="164" formatCode="[$-C09]dd\-mmm\-yy;@"/>
    <numFmt numFmtId="165" formatCode="h:mm:\ AM/PM"/>
    <numFmt numFmtId="166" formatCode="0.0%"/>
    <numFmt numFmtId="167" formatCode="0.0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5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4" fontId="3" fillId="2" borderId="3" xfId="0" applyNumberFormat="1" applyFont="1" applyFill="1" applyBorder="1" applyAlignment="1">
      <alignment vertical="justify"/>
    </xf>
    <xf numFmtId="164" fontId="3" fillId="2" borderId="6" xfId="0" applyNumberFormat="1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0" fontId="0" fillId="0" borderId="13" xfId="0" applyBorder="1" applyAlignment="1">
      <alignment horizontal="left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0" fillId="0" borderId="42" xfId="0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3" xfId="0" applyNumberFormat="1" applyFont="1" applyBorder="1" applyAlignment="1">
      <alignment horizontal="left"/>
    </xf>
    <xf numFmtId="0" fontId="11" fillId="0" borderId="44" xfId="0" applyFont="1" applyBorder="1" applyAlignment="1">
      <alignment horizontal="left"/>
    </xf>
    <xf numFmtId="14" fontId="13" fillId="15" borderId="45" xfId="0" applyNumberFormat="1" applyFont="1" applyFill="1" applyBorder="1" applyAlignment="1">
      <alignment horizontal="left"/>
    </xf>
    <xf numFmtId="0" fontId="11" fillId="0" borderId="46" xfId="0" applyFont="1" applyBorder="1" applyAlignment="1">
      <alignment horizontal="left"/>
    </xf>
    <xf numFmtId="0" fontId="13" fillId="15" borderId="48" xfId="0" applyFont="1" applyFill="1" applyBorder="1" applyAlignment="1">
      <alignment horizontal="left"/>
    </xf>
    <xf numFmtId="0" fontId="11" fillId="0" borderId="47" xfId="0" applyFont="1" applyBorder="1" applyAlignment="1">
      <alignment horizontal="left"/>
    </xf>
    <xf numFmtId="0" fontId="11" fillId="15" borderId="49" xfId="0" applyNumberFormat="1" applyFont="1" applyFill="1" applyBorder="1" applyAlignment="1">
      <alignment horizontal="center"/>
    </xf>
    <xf numFmtId="1" fontId="11" fillId="15" borderId="49" xfId="0" applyNumberFormat="1" applyFont="1" applyFill="1" applyBorder="1" applyAlignment="1">
      <alignment horizontal="center"/>
    </xf>
    <xf numFmtId="0" fontId="12" fillId="10" borderId="49" xfId="0" applyNumberFormat="1" applyFont="1" applyFill="1" applyBorder="1" applyAlignment="1">
      <alignment horizontal="center"/>
    </xf>
    <xf numFmtId="0" fontId="11" fillId="15" borderId="49" xfId="0" applyNumberFormat="1" applyFont="1" applyFill="1" applyBorder="1" applyAlignment="1">
      <alignment horizontal="left"/>
    </xf>
    <xf numFmtId="0" fontId="11" fillId="10" borderId="49" xfId="0" applyNumberFormat="1" applyFont="1" applyFill="1" applyBorder="1" applyAlignment="1">
      <alignment horizontal="left"/>
    </xf>
    <xf numFmtId="0" fontId="11" fillId="10" borderId="49" xfId="0" applyNumberFormat="1" applyFont="1" applyFill="1" applyBorder="1" applyAlignment="1">
      <alignment horizontal="center"/>
    </xf>
    <xf numFmtId="0" fontId="11" fillId="10" borderId="49" xfId="0" applyFont="1" applyFill="1" applyBorder="1" applyAlignment="1">
      <alignment horizontal="center"/>
    </xf>
    <xf numFmtId="0" fontId="12" fillId="10" borderId="49" xfId="0" applyFont="1" applyFill="1" applyBorder="1" applyAlignment="1">
      <alignment horizontal="center"/>
    </xf>
    <xf numFmtId="1" fontId="12" fillId="10" borderId="49" xfId="0" applyNumberFormat="1" applyFont="1" applyFill="1" applyBorder="1" applyAlignment="1">
      <alignment horizontal="center"/>
    </xf>
    <xf numFmtId="0" fontId="11" fillId="10" borderId="49" xfId="0" applyFont="1" applyFill="1" applyBorder="1" applyAlignment="1">
      <alignment horizontal="left"/>
    </xf>
    <xf numFmtId="0" fontId="11" fillId="15" borderId="49" xfId="0" applyFont="1" applyFill="1" applyBorder="1" applyAlignment="1">
      <alignment horizontal="left"/>
    </xf>
    <xf numFmtId="166" fontId="11" fillId="10" borderId="49" xfId="0" applyNumberFormat="1" applyFont="1" applyFill="1" applyBorder="1" applyAlignment="1">
      <alignment horizontal="left"/>
    </xf>
    <xf numFmtId="166" fontId="11" fillId="15" borderId="49" xfId="0" applyNumberFormat="1" applyFont="1" applyFill="1" applyBorder="1" applyAlignment="1">
      <alignment horizontal="left"/>
    </xf>
    <xf numFmtId="167" fontId="12" fillId="10" borderId="49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" fontId="11" fillId="0" borderId="49" xfId="0" applyNumberFormat="1" applyFont="1" applyBorder="1" applyAlignment="1">
      <alignment horizontal="left"/>
    </xf>
    <xf numFmtId="0" fontId="11" fillId="15" borderId="49" xfId="0" applyFont="1" applyFill="1" applyBorder="1" applyAlignment="1">
      <alignment horizontal="center"/>
    </xf>
    <xf numFmtId="167" fontId="11" fillId="10" borderId="49" xfId="0" applyNumberFormat="1" applyFont="1" applyFill="1" applyBorder="1" applyAlignment="1">
      <alignment horizontal="center"/>
    </xf>
    <xf numFmtId="0" fontId="11" fillId="0" borderId="50" xfId="0" applyFont="1" applyBorder="1" applyAlignment="1">
      <alignment horizontal="left"/>
    </xf>
    <xf numFmtId="0" fontId="11" fillId="10" borderId="51" xfId="0" applyFont="1" applyFill="1" applyBorder="1" applyAlignment="1">
      <alignment horizontal="left"/>
    </xf>
    <xf numFmtId="0" fontId="11" fillId="0" borderId="53" xfId="0" applyFont="1" applyBorder="1" applyAlignment="1">
      <alignment horizontal="left"/>
    </xf>
    <xf numFmtId="0" fontId="11" fillId="0" borderId="55" xfId="0" applyFont="1" applyBorder="1" applyAlignment="1">
      <alignment horizontal="left"/>
    </xf>
    <xf numFmtId="0" fontId="13" fillId="10" borderId="45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10" borderId="6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left" vertical="center"/>
    </xf>
    <xf numFmtId="0" fontId="3" fillId="10" borderId="17" xfId="0" applyFont="1" applyFill="1" applyBorder="1" applyAlignment="1">
      <alignment horizontal="left" vertical="center"/>
    </xf>
    <xf numFmtId="0" fontId="3" fillId="8" borderId="36" xfId="0" applyFont="1" applyFill="1" applyBorder="1" applyAlignment="1">
      <alignment horizontal="left" vertical="center"/>
    </xf>
    <xf numFmtId="0" fontId="3" fillId="10" borderId="19" xfId="0" applyFont="1" applyFill="1" applyBorder="1" applyAlignment="1">
      <alignment horizontal="left" vertical="center"/>
    </xf>
    <xf numFmtId="0" fontId="0" fillId="0" borderId="37" xfId="0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18" borderId="6" xfId="0" applyFont="1" applyFill="1" applyBorder="1" applyAlignment="1">
      <alignment horizontal="left" vertical="center"/>
    </xf>
    <xf numFmtId="9" fontId="3" fillId="2" borderId="20" xfId="0" applyNumberFormat="1" applyFont="1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18" borderId="3" xfId="0" applyFont="1" applyFill="1" applyBorder="1" applyAlignment="1">
      <alignment horizontal="left" vertical="center"/>
    </xf>
    <xf numFmtId="9" fontId="3" fillId="2" borderId="56" xfId="0" applyNumberFormat="1" applyFont="1" applyFill="1" applyBorder="1" applyAlignment="1">
      <alignment horizontal="left" vertical="center"/>
    </xf>
    <xf numFmtId="9" fontId="3" fillId="2" borderId="57" xfId="0" applyNumberFormat="1" applyFont="1" applyFill="1" applyBorder="1" applyAlignment="1">
      <alignment horizontal="left" vertical="center"/>
    </xf>
    <xf numFmtId="0" fontId="2" fillId="16" borderId="0" xfId="0" applyFon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9" fontId="0" fillId="14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1" fontId="2" fillId="16" borderId="0" xfId="0" applyNumberFormat="1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164" fontId="5" fillId="0" borderId="58" xfId="0" applyNumberFormat="1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164" fontId="5" fillId="0" borderId="16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" fontId="12" fillId="15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right"/>
    </xf>
    <xf numFmtId="164" fontId="0" fillId="0" borderId="13" xfId="0" applyNumberForma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20" fontId="0" fillId="0" borderId="13" xfId="0" applyNumberFormat="1" applyFill="1" applyBorder="1" applyAlignment="1">
      <alignment horizontal="center"/>
    </xf>
    <xf numFmtId="0" fontId="0" fillId="0" borderId="38" xfId="0" applyBorder="1" applyAlignment="1" applyProtection="1">
      <alignment horizontal="left"/>
    </xf>
    <xf numFmtId="0" fontId="0" fillId="0" borderId="13" xfId="0" applyNumberForma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61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3" fillId="2" borderId="42" xfId="0" applyFont="1" applyFill="1" applyBorder="1" applyAlignment="1">
      <alignment horizontal="center"/>
    </xf>
    <xf numFmtId="0" fontId="0" fillId="0" borderId="13" xfId="0" applyBorder="1"/>
    <xf numFmtId="0" fontId="0" fillId="0" borderId="13" xfId="0" applyFill="1" applyBorder="1" applyAlignment="1">
      <alignment horizontal="center" vertical="center"/>
    </xf>
    <xf numFmtId="20" fontId="0" fillId="0" borderId="13" xfId="0" applyNumberForma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left"/>
    </xf>
    <xf numFmtId="0" fontId="0" fillId="0" borderId="0" xfId="0" applyNumberFormat="1" applyAlignment="1"/>
    <xf numFmtId="9" fontId="0" fillId="7" borderId="56" xfId="0" applyNumberFormat="1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9" fontId="0" fillId="11" borderId="56" xfId="0" applyNumberFormat="1" applyFill="1" applyBorder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14" borderId="56" xfId="0" applyNumberFormat="1" applyFill="1" applyBorder="1" applyAlignment="1">
      <alignment horizontal="center"/>
    </xf>
    <xf numFmtId="0" fontId="0" fillId="14" borderId="56" xfId="0" applyFill="1" applyBorder="1" applyAlignment="1">
      <alignment horizontal="center"/>
    </xf>
    <xf numFmtId="9" fontId="0" fillId="8" borderId="56" xfId="0" applyNumberFormat="1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6" xfId="0" applyFont="1" applyFill="1" applyBorder="1" applyAlignment="1">
      <alignment horizontal="center"/>
    </xf>
    <xf numFmtId="9" fontId="0" fillId="2" borderId="56" xfId="0" applyNumberForma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9" fontId="0" fillId="12" borderId="56" xfId="0" applyNumberFormat="1" applyFill="1" applyBorder="1" applyAlignment="1">
      <alignment horizontal="center"/>
    </xf>
    <xf numFmtId="0" fontId="0" fillId="12" borderId="56" xfId="0" applyFill="1" applyBorder="1" applyAlignment="1">
      <alignment horizontal="center"/>
    </xf>
    <xf numFmtId="9" fontId="0" fillId="9" borderId="56" xfId="0" applyNumberFormat="1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9" fontId="0" fillId="13" borderId="56" xfId="0" applyNumberFormat="1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0" fillId="10" borderId="56" xfId="0" applyNumberFormat="1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0" borderId="62" xfId="0" applyBorder="1" applyAlignment="1">
      <alignment horizontal="left"/>
    </xf>
    <xf numFmtId="0" fontId="0" fillId="0" borderId="56" xfId="0" applyNumberFormat="1" applyFont="1" applyFill="1" applyBorder="1" applyAlignment="1">
      <alignment horizontal="left"/>
    </xf>
    <xf numFmtId="1" fontId="0" fillId="0" borderId="56" xfId="0" applyNumberFormat="1" applyBorder="1" applyAlignment="1">
      <alignment horizontal="left"/>
    </xf>
    <xf numFmtId="164" fontId="0" fillId="0" borderId="56" xfId="0" applyNumberFormat="1" applyFill="1" applyBorder="1" applyAlignment="1">
      <alignment horizontal="left"/>
    </xf>
    <xf numFmtId="0" fontId="0" fillId="0" borderId="56" xfId="0" applyFill="1" applyBorder="1" applyAlignment="1">
      <alignment horizontal="center" vertical="center"/>
    </xf>
    <xf numFmtId="20" fontId="0" fillId="0" borderId="56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Fill="1" applyBorder="1" applyAlignment="1">
      <alignment horizontal="left"/>
    </xf>
    <xf numFmtId="0" fontId="0" fillId="0" borderId="13" xfId="0" quotePrefix="1" applyFill="1" applyBorder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38" xfId="0" applyFont="1" applyBorder="1" applyAlignment="1">
      <alignment horizontal="left"/>
    </xf>
    <xf numFmtId="0" fontId="0" fillId="0" borderId="13" xfId="0" applyFont="1" applyFill="1" applyBorder="1" applyAlignment="1">
      <alignment horizontal="center" vertical="center"/>
    </xf>
    <xf numFmtId="20" fontId="0" fillId="0" borderId="13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0" xfId="0" applyFont="1"/>
    <xf numFmtId="1" fontId="0" fillId="0" borderId="13" xfId="0" applyNumberFormat="1" applyFont="1" applyBorder="1" applyAlignment="1">
      <alignment horizontal="left"/>
    </xf>
    <xf numFmtId="0" fontId="0" fillId="0" borderId="62" xfId="0" applyFont="1" applyBorder="1" applyAlignment="1">
      <alignment horizontal="left"/>
    </xf>
    <xf numFmtId="20" fontId="0" fillId="0" borderId="56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top" wrapText="1"/>
    </xf>
    <xf numFmtId="164" fontId="0" fillId="0" borderId="56" xfId="0" applyNumberFormat="1" applyFont="1" applyFill="1" applyBorder="1" applyAlignment="1">
      <alignment horizontal="left"/>
    </xf>
    <xf numFmtId="1" fontId="0" fillId="0" borderId="13" xfId="0" applyNumberFormat="1" applyFont="1" applyFill="1" applyBorder="1" applyAlignment="1">
      <alignment horizontal="left"/>
    </xf>
    <xf numFmtId="1" fontId="0" fillId="0" borderId="56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20" fontId="0" fillId="0" borderId="13" xfId="0" applyNumberFormat="1" applyFill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0" fillId="0" borderId="38" xfId="0" applyNumberFormat="1" applyFont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/>
    </xf>
    <xf numFmtId="20" fontId="0" fillId="0" borderId="56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38" xfId="0" applyNumberFormat="1" applyBorder="1" applyAlignment="1">
      <alignment horizontal="left"/>
    </xf>
    <xf numFmtId="0" fontId="0" fillId="0" borderId="42" xfId="0" applyFill="1" applyBorder="1" applyAlignment="1">
      <alignment horizontal="left"/>
    </xf>
    <xf numFmtId="0" fontId="0" fillId="0" borderId="13" xfId="0" applyBorder="1" applyAlignment="1"/>
    <xf numFmtId="0" fontId="14" fillId="0" borderId="13" xfId="0" applyNumberFormat="1" applyFont="1" applyFill="1" applyBorder="1" applyAlignment="1">
      <alignment horizontal="left"/>
    </xf>
    <xf numFmtId="1" fontId="14" fillId="0" borderId="13" xfId="0" applyNumberFormat="1" applyFont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15" borderId="13" xfId="0" applyFill="1" applyBorder="1" applyAlignment="1">
      <alignment horizontal="left"/>
    </xf>
    <xf numFmtId="164" fontId="0" fillId="15" borderId="13" xfId="0" applyNumberFormat="1" applyFill="1" applyBorder="1" applyAlignment="1">
      <alignment horizontal="left"/>
    </xf>
    <xf numFmtId="0" fontId="0" fillId="15" borderId="13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20" fontId="0" fillId="15" borderId="13" xfId="0" applyNumberFormat="1" applyFill="1" applyBorder="1" applyAlignment="1">
      <alignment horizontal="center"/>
    </xf>
    <xf numFmtId="0" fontId="0" fillId="15" borderId="0" xfId="0" applyFill="1"/>
    <xf numFmtId="0" fontId="0" fillId="15" borderId="13" xfId="0" quotePrefix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59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2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'[1]Divider Sort'!$Q$68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'[1]Divider Sort'!$P$69:$P$72</c:f>
              <c:strCache>
                <c:ptCount val="4"/>
                <c:pt idx="0">
                  <c:v>0</c:v>
                </c:pt>
                <c:pt idx="1">
                  <c:v>201u</c:v>
                </c:pt>
                <c:pt idx="2">
                  <c:v>Mnts</c:v>
                </c:pt>
                <c:pt idx="3">
                  <c:v>Mnts</c:v>
                </c:pt>
              </c:strCache>
            </c:strRef>
          </c:cat>
          <c:val>
            <c:numRef>
              <c:f>'[1]Divider Sort'!$Q$69:$Q$72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27.133333333333333</c:v>
                </c:pt>
                <c:pt idx="3">
                  <c:v>15.25</c:v>
                </c:pt>
              </c:numCache>
            </c:numRef>
          </c:val>
        </c:ser>
        <c:marker val="1"/>
        <c:axId val="65040384"/>
        <c:axId val="65041920"/>
      </c:lineChart>
      <c:lineChart>
        <c:grouping val="stacked"/>
        <c:ser>
          <c:idx val="1"/>
          <c:order val="1"/>
          <c:tx>
            <c:strRef>
              <c:f>'[1]Divider Sort'!$R$68</c:f>
              <c:strCache>
                <c:ptCount val="1"/>
              </c:strCache>
            </c:strRef>
          </c:tx>
          <c:cat>
            <c:strRef>
              <c:f>'[1]Divider Sort'!$P$69:$P$72</c:f>
              <c:strCache>
                <c:ptCount val="4"/>
                <c:pt idx="0">
                  <c:v>0</c:v>
                </c:pt>
                <c:pt idx="1">
                  <c:v>201u</c:v>
                </c:pt>
                <c:pt idx="2">
                  <c:v>Mnts</c:v>
                </c:pt>
                <c:pt idx="3">
                  <c:v>Mnts</c:v>
                </c:pt>
              </c:strCache>
            </c:strRef>
          </c:cat>
          <c:val>
            <c:numRef>
              <c:f>'[1]Divider Sort'!$R$69:$R$72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'[1]Divider Sort'!$S$68</c:f>
              <c:strCache>
                <c:ptCount val="1"/>
                <c:pt idx="0">
                  <c:v>ES</c:v>
                </c:pt>
              </c:strCache>
            </c:strRef>
          </c:tx>
          <c:cat>
            <c:strRef>
              <c:f>'[1]Divider Sort'!$P$69:$P$72</c:f>
              <c:strCache>
                <c:ptCount val="4"/>
                <c:pt idx="0">
                  <c:v>0</c:v>
                </c:pt>
                <c:pt idx="1">
                  <c:v>201u</c:v>
                </c:pt>
                <c:pt idx="2">
                  <c:v>Mnts</c:v>
                </c:pt>
                <c:pt idx="3">
                  <c:v>Mnts</c:v>
                </c:pt>
              </c:strCache>
            </c:strRef>
          </c:cat>
          <c:val>
            <c:numRef>
              <c:f>'[1]Divider Sort'!$S$69:$S$72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65053440"/>
        <c:axId val="65043456"/>
      </c:lineChart>
      <c:catAx>
        <c:axId val="65040384"/>
        <c:scaling>
          <c:orientation val="minMax"/>
        </c:scaling>
        <c:axPos val="b"/>
        <c:tickLblPos val="nextTo"/>
        <c:crossAx val="65041920"/>
        <c:crosses val="autoZero"/>
        <c:auto val="1"/>
        <c:lblAlgn val="ctr"/>
        <c:lblOffset val="100"/>
      </c:catAx>
      <c:valAx>
        <c:axId val="65041920"/>
        <c:scaling>
          <c:orientation val="minMax"/>
        </c:scaling>
        <c:axPos val="l"/>
        <c:majorGridlines/>
        <c:numFmt formatCode="General" sourceLinked="1"/>
        <c:tickLblPos val="nextTo"/>
        <c:crossAx val="65040384"/>
        <c:crosses val="autoZero"/>
        <c:crossBetween val="between"/>
      </c:valAx>
      <c:valAx>
        <c:axId val="65043456"/>
        <c:scaling>
          <c:orientation val="minMax"/>
        </c:scaling>
        <c:axPos val="r"/>
        <c:numFmt formatCode="General" sourceLinked="1"/>
        <c:tickLblPos val="nextTo"/>
        <c:crossAx val="65053440"/>
        <c:crosses val="max"/>
        <c:crossBetween val="between"/>
      </c:valAx>
      <c:catAx>
        <c:axId val="65053440"/>
        <c:scaling>
          <c:orientation val="minMax"/>
        </c:scaling>
        <c:delete val="1"/>
        <c:axPos val="b"/>
        <c:tickLblPos val="none"/>
        <c:crossAx val="6504345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Sort'!$R$67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Sort'!$Q$68:$Q$71</c:f>
              <c:strCache>
                <c:ptCount val="4"/>
                <c:pt idx="0">
                  <c:v>ES</c:v>
                </c:pt>
                <c:pt idx="1">
                  <c:v>PG</c:v>
                </c:pt>
                <c:pt idx="2">
                  <c:v>0%</c:v>
                </c:pt>
                <c:pt idx="3">
                  <c:v>AM</c:v>
                </c:pt>
              </c:strCache>
            </c:strRef>
          </c:cat>
          <c:val>
            <c:numRef>
              <c:f>'Divider Sort'!$R$68:$R$71</c:f>
              <c:numCache>
                <c:formatCode>General</c:formatCode>
                <c:ptCount val="4"/>
                <c:pt idx="0">
                  <c:v>7805</c:v>
                </c:pt>
                <c:pt idx="1">
                  <c:v>0</c:v>
                </c:pt>
                <c:pt idx="2">
                  <c:v>0</c:v>
                </c:pt>
                <c:pt idx="3">
                  <c:v>4459</c:v>
                </c:pt>
              </c:numCache>
            </c:numRef>
          </c:val>
        </c:ser>
        <c:marker val="1"/>
        <c:axId val="63900288"/>
        <c:axId val="63906176"/>
      </c:lineChart>
      <c:lineChart>
        <c:grouping val="stacked"/>
        <c:ser>
          <c:idx val="1"/>
          <c:order val="1"/>
          <c:tx>
            <c:strRef>
              <c:f>'Divider Sort'!$S$67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Sort'!$Q$68:$Q$71</c:f>
              <c:strCache>
                <c:ptCount val="4"/>
                <c:pt idx="0">
                  <c:v>ES</c:v>
                </c:pt>
                <c:pt idx="1">
                  <c:v>PG</c:v>
                </c:pt>
                <c:pt idx="2">
                  <c:v>0%</c:v>
                </c:pt>
                <c:pt idx="3">
                  <c:v>AM</c:v>
                </c:pt>
              </c:strCache>
            </c:strRef>
          </c:cat>
          <c:val>
            <c:numRef>
              <c:f>'Divider Sort'!$S$68:$S$71</c:f>
              <c:numCache>
                <c:formatCode>0.0</c:formatCode>
                <c:ptCount val="4"/>
                <c:pt idx="0">
                  <c:v>22.75</c:v>
                </c:pt>
                <c:pt idx="1">
                  <c:v>0</c:v>
                </c:pt>
                <c:pt idx="2">
                  <c:v>0</c:v>
                </c:pt>
                <c:pt idx="3">
                  <c:v>13.583333333333334</c:v>
                </c:pt>
              </c:numCache>
            </c:numRef>
          </c:val>
        </c:ser>
        <c:ser>
          <c:idx val="2"/>
          <c:order val="2"/>
          <c:tx>
            <c:strRef>
              <c:f>'Divider Sort'!$T$67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Sort'!$Q$68:$Q$71</c:f>
              <c:strCache>
                <c:ptCount val="4"/>
                <c:pt idx="0">
                  <c:v>ES</c:v>
                </c:pt>
                <c:pt idx="1">
                  <c:v>PG</c:v>
                </c:pt>
                <c:pt idx="2">
                  <c:v>0%</c:v>
                </c:pt>
                <c:pt idx="3">
                  <c:v>AM</c:v>
                </c:pt>
              </c:strCache>
            </c:strRef>
          </c:cat>
          <c:val>
            <c:numRef>
              <c:f>'Divider Sort'!$T$68:$T$71</c:f>
              <c:numCache>
                <c:formatCode>0</c:formatCode>
                <c:ptCount val="4"/>
                <c:pt idx="0">
                  <c:v>343.07692307692309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3909248"/>
        <c:axId val="63907712"/>
      </c:lineChart>
      <c:catAx>
        <c:axId val="63900288"/>
        <c:scaling>
          <c:orientation val="minMax"/>
        </c:scaling>
        <c:axPos val="b"/>
        <c:numFmt formatCode="0%" sourceLinked="1"/>
        <c:tickLblPos val="nextTo"/>
        <c:crossAx val="63906176"/>
        <c:crosses val="autoZero"/>
        <c:auto val="1"/>
        <c:lblAlgn val="ctr"/>
        <c:lblOffset val="100"/>
      </c:catAx>
      <c:valAx>
        <c:axId val="63906176"/>
        <c:scaling>
          <c:orientation val="minMax"/>
        </c:scaling>
        <c:axPos val="l"/>
        <c:majorGridlines/>
        <c:numFmt formatCode="General" sourceLinked="1"/>
        <c:tickLblPos val="nextTo"/>
        <c:crossAx val="63900288"/>
        <c:crosses val="autoZero"/>
        <c:crossBetween val="between"/>
      </c:valAx>
      <c:valAx>
        <c:axId val="63907712"/>
        <c:scaling>
          <c:orientation val="minMax"/>
        </c:scaling>
        <c:axPos val="r"/>
        <c:numFmt formatCode="0.0" sourceLinked="1"/>
        <c:tickLblPos val="nextTo"/>
        <c:crossAx val="63909248"/>
        <c:crosses val="max"/>
        <c:crossBetween val="between"/>
      </c:valAx>
      <c:catAx>
        <c:axId val="63909248"/>
        <c:scaling>
          <c:orientation val="minMax"/>
        </c:scaling>
        <c:delete val="1"/>
        <c:axPos val="b"/>
        <c:numFmt formatCode="0%" sourceLinked="1"/>
        <c:tickLblPos val="none"/>
        <c:crossAx val="6390771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84</xdr:row>
      <xdr:rowOff>0</xdr:rowOff>
    </xdr:from>
    <xdr:to>
      <xdr:col>27</xdr:col>
      <xdr:colOff>461010</xdr:colOff>
      <xdr:row>98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19</xdr:col>
      <xdr:colOff>365760</xdr:colOff>
      <xdr:row>99</xdr:row>
      <xdr:rowOff>1905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adbro\Documents\OI\Production%20Plants\Laverton%20North%20-%20VIC\X2\April%202015\VIC_O-I%20Production%20Report%202%2020-4-2015%20to%2024-4-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adbro\Documents\OI\Production%20Plants\Laverton%20North%20-%20VIC\X2\April%202015\VIC_O-I%20Production%20Report%202%206-4-2015%20to%2010-4-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eipt Details"/>
      <sheetName val="Divider Sort"/>
      <sheetName val="201N Production"/>
      <sheetName val="Pallet &amp; Top Frame Sort"/>
      <sheetName val="Pallet &amp; TF Repair"/>
      <sheetName val="Pallet &amp; TF Dismantle"/>
      <sheetName val="Despatch Advice"/>
      <sheetName val="309 SAP Daily Scrap"/>
      <sheetName val="Stocktake Adjustment"/>
      <sheetName val="Weekly Report"/>
      <sheetName val="Sheet1"/>
    </sheetNames>
    <sheetDataSet>
      <sheetData sheetId="0" refreshError="1"/>
      <sheetData sheetId="1">
        <row r="68">
          <cell r="Q68" t="str">
            <v>Ttl Sort</v>
          </cell>
          <cell r="S68" t="str">
            <v>ES</v>
          </cell>
        </row>
        <row r="69">
          <cell r="P69">
            <v>0</v>
          </cell>
          <cell r="Q69">
            <v>0</v>
          </cell>
          <cell r="S69" t="str">
            <v>PG</v>
          </cell>
        </row>
        <row r="70">
          <cell r="P70" t="str">
            <v>201u</v>
          </cell>
          <cell r="Q70">
            <v>0</v>
          </cell>
          <cell r="S70" t="str">
            <v>BM</v>
          </cell>
        </row>
        <row r="71">
          <cell r="P71" t="str">
            <v>Mnts</v>
          </cell>
          <cell r="Q71">
            <v>27.133333333333333</v>
          </cell>
          <cell r="S71" t="str">
            <v>GD</v>
          </cell>
        </row>
        <row r="72">
          <cell r="P72" t="str">
            <v>Mnts</v>
          </cell>
          <cell r="Q72">
            <v>15.25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ceipt Details"/>
      <sheetName val="Divider Sort"/>
      <sheetName val="201N Production"/>
      <sheetName val="Pallet &amp; Top Frame Sort"/>
      <sheetName val="Pallet &amp; TF Repair"/>
      <sheetName val="Pallet &amp; TF Dismantle"/>
      <sheetName val="Despatch Advice"/>
      <sheetName val="309 SAP Daily Scrap"/>
      <sheetName val="Stocktake Adjustment"/>
      <sheetName val="Weekly Report"/>
      <sheetName val="Sheet1"/>
    </sheetNames>
    <sheetDataSet>
      <sheetData sheetId="0" refreshError="1"/>
      <sheetData sheetId="1" refreshError="1"/>
      <sheetData sheetId="2">
        <row r="26">
          <cell r="D26">
            <v>0</v>
          </cell>
          <cell r="E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</sheetData>
      <sheetData sheetId="3" refreshError="1"/>
      <sheetData sheetId="4" refreshError="1"/>
      <sheetData sheetId="5" refreshError="1"/>
      <sheetData sheetId="6">
        <row r="48">
          <cell r="J48">
            <v>7948</v>
          </cell>
          <cell r="O48">
            <v>0</v>
          </cell>
          <cell r="V48">
            <v>0</v>
          </cell>
          <cell r="W48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8"/>
  <sheetViews>
    <sheetView showGridLines="0" workbookViewId="0">
      <pane ySplit="3" topLeftCell="A4" activePane="bottomLeft" state="frozen"/>
      <selection activeCell="A20" sqref="A1:XFD1048576"/>
      <selection pane="bottomLeft" activeCell="D26" sqref="D26"/>
    </sheetView>
  </sheetViews>
  <sheetFormatPr defaultRowHeight="15"/>
  <cols>
    <col min="1" max="1" width="4.5703125" style="81" customWidth="1"/>
    <col min="2" max="2" width="10.7109375" bestFit="1" customWidth="1"/>
    <col min="3" max="3" width="11.7109375" style="1" customWidth="1"/>
    <col min="4" max="4" width="26.42578125" customWidth="1"/>
    <col min="5" max="5" width="9.140625" customWidth="1"/>
    <col min="6" max="6" width="13.85546875" style="73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7" width="6.42578125" customWidth="1"/>
    <col min="38" max="38" width="6.42578125" hidden="1" customWidth="1"/>
    <col min="39" max="39" width="6.28515625" hidden="1" customWidth="1"/>
    <col min="40" max="40" width="10.140625" customWidth="1"/>
    <col min="41" max="41" width="9.85546875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customWidth="1"/>
    <col min="49" max="49" width="12.28515625" hidden="1" customWidth="1"/>
    <col min="50" max="50" width="15.42578125" hidden="1" customWidth="1"/>
    <col min="51" max="52" width="8.5703125" style="31" customWidth="1"/>
    <col min="53" max="53" width="24.28515625" customWidth="1"/>
    <col min="55" max="55" width="28.28515625" customWidth="1"/>
  </cols>
  <sheetData>
    <row r="1" spans="1:53" ht="15.75" thickBot="1"/>
    <row r="2" spans="1:53" ht="15.75" customHeight="1" thickTop="1">
      <c r="B2" s="42" t="s">
        <v>68</v>
      </c>
      <c r="C2" s="43" t="s">
        <v>69</v>
      </c>
      <c r="D2" s="45" t="s">
        <v>0</v>
      </c>
      <c r="E2" s="44" t="s">
        <v>11</v>
      </c>
      <c r="F2" s="74" t="s">
        <v>1</v>
      </c>
      <c r="G2" s="46" t="s">
        <v>70</v>
      </c>
      <c r="H2" s="44" t="s">
        <v>2</v>
      </c>
      <c r="I2" s="44" t="s">
        <v>3</v>
      </c>
      <c r="J2" s="39" t="s">
        <v>186</v>
      </c>
      <c r="K2" s="40"/>
      <c r="L2" s="40"/>
      <c r="M2" s="40"/>
      <c r="N2" s="40"/>
      <c r="O2" s="40"/>
      <c r="P2" s="41"/>
      <c r="Q2" s="432">
        <v>104</v>
      </c>
      <c r="R2" s="433"/>
      <c r="S2" s="433"/>
      <c r="T2" s="433"/>
      <c r="U2" s="433"/>
      <c r="V2" s="433"/>
      <c r="W2" s="434"/>
      <c r="X2" s="432" t="s">
        <v>61</v>
      </c>
      <c r="Y2" s="433"/>
      <c r="Z2" s="433"/>
      <c r="AA2" s="433"/>
      <c r="AB2" s="433"/>
      <c r="AC2" s="433"/>
      <c r="AD2" s="434"/>
      <c r="AE2" s="39" t="s">
        <v>159</v>
      </c>
      <c r="AF2" s="40" t="s">
        <v>187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188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47" t="s">
        <v>161</v>
      </c>
    </row>
    <row r="3" spans="1:53" ht="39" customHeight="1" thickBot="1">
      <c r="B3" s="166" t="s">
        <v>67</v>
      </c>
      <c r="C3" s="167" t="s">
        <v>170</v>
      </c>
      <c r="D3" s="168"/>
      <c r="E3" s="168"/>
      <c r="F3" s="169"/>
      <c r="G3" s="170" t="s">
        <v>171</v>
      </c>
      <c r="H3" s="168"/>
      <c r="I3" s="168"/>
      <c r="J3" s="171" t="s">
        <v>44</v>
      </c>
      <c r="K3" s="171" t="s">
        <v>56</v>
      </c>
      <c r="L3" s="171" t="s">
        <v>22</v>
      </c>
      <c r="M3" s="172" t="s">
        <v>23</v>
      </c>
      <c r="N3" s="172" t="s">
        <v>29</v>
      </c>
      <c r="O3" s="172" t="s">
        <v>172</v>
      </c>
      <c r="P3" s="172" t="s">
        <v>173</v>
      </c>
      <c r="Q3" s="171" t="s">
        <v>44</v>
      </c>
      <c r="R3" s="171" t="s">
        <v>22</v>
      </c>
      <c r="S3" s="172" t="s">
        <v>23</v>
      </c>
      <c r="T3" s="172" t="s">
        <v>29</v>
      </c>
      <c r="U3" s="172" t="s">
        <v>172</v>
      </c>
      <c r="V3" s="172" t="s">
        <v>174</v>
      </c>
      <c r="W3" s="172" t="s">
        <v>173</v>
      </c>
      <c r="X3" s="171" t="s">
        <v>44</v>
      </c>
      <c r="Y3" s="171" t="s">
        <v>22</v>
      </c>
      <c r="Z3" s="172" t="s">
        <v>23</v>
      </c>
      <c r="AA3" s="172" t="s">
        <v>29</v>
      </c>
      <c r="AB3" s="172" t="s">
        <v>172</v>
      </c>
      <c r="AC3" s="172" t="s">
        <v>174</v>
      </c>
      <c r="AD3" s="172" t="s">
        <v>173</v>
      </c>
      <c r="AE3" s="171" t="s">
        <v>56</v>
      </c>
      <c r="AF3" s="171" t="s">
        <v>44</v>
      </c>
      <c r="AG3" s="171" t="s">
        <v>22</v>
      </c>
      <c r="AH3" s="172" t="s">
        <v>29</v>
      </c>
      <c r="AI3" s="172" t="s">
        <v>172</v>
      </c>
      <c r="AJ3" s="172" t="s">
        <v>173</v>
      </c>
      <c r="AK3" s="171" t="s">
        <v>44</v>
      </c>
      <c r="AL3" s="171" t="s">
        <v>22</v>
      </c>
      <c r="AM3" s="172" t="s">
        <v>29</v>
      </c>
      <c r="AN3" s="173" t="s">
        <v>172</v>
      </c>
      <c r="AO3" s="172" t="s">
        <v>173</v>
      </c>
      <c r="AP3" s="171" t="s">
        <v>44</v>
      </c>
      <c r="AQ3" s="171" t="s">
        <v>22</v>
      </c>
      <c r="AR3" s="172" t="s">
        <v>23</v>
      </c>
      <c r="AS3" s="172" t="s">
        <v>29</v>
      </c>
      <c r="AT3" s="172" t="s">
        <v>172</v>
      </c>
      <c r="AU3" s="172" t="s">
        <v>173</v>
      </c>
      <c r="AV3" s="168"/>
      <c r="AW3" s="168"/>
      <c r="AX3" s="168"/>
      <c r="AY3" s="174" t="s">
        <v>175</v>
      </c>
      <c r="AZ3" s="174" t="s">
        <v>176</v>
      </c>
      <c r="BA3" s="175"/>
    </row>
    <row r="4" spans="1:53" s="332" customFormat="1" ht="15.75" thickTop="1">
      <c r="A4" s="315"/>
      <c r="B4" s="338">
        <v>306788</v>
      </c>
      <c r="C4" s="334">
        <v>42310</v>
      </c>
      <c r="D4" s="165" t="s">
        <v>223</v>
      </c>
      <c r="E4" s="165" t="s">
        <v>204</v>
      </c>
      <c r="F4" s="165">
        <v>60228073</v>
      </c>
      <c r="G4" s="165"/>
      <c r="H4" s="165"/>
      <c r="I4" s="165"/>
      <c r="J4" s="335">
        <v>194</v>
      </c>
      <c r="K4" s="335"/>
      <c r="L4" s="335"/>
      <c r="M4" s="335"/>
      <c r="N4" s="335"/>
      <c r="O4" s="335">
        <v>194</v>
      </c>
      <c r="P4" s="333">
        <v>194</v>
      </c>
      <c r="Q4" s="335"/>
      <c r="R4" s="335"/>
      <c r="S4" s="335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>
        <v>1400</v>
      </c>
      <c r="AG4" s="335"/>
      <c r="AH4" s="335"/>
      <c r="AI4" s="335">
        <v>1400</v>
      </c>
      <c r="AJ4" s="335">
        <v>1527</v>
      </c>
      <c r="AK4" s="335">
        <v>0</v>
      </c>
      <c r="AL4" s="335"/>
      <c r="AM4" s="335"/>
      <c r="AN4" s="335">
        <v>0</v>
      </c>
      <c r="AO4" s="333">
        <v>0</v>
      </c>
      <c r="AP4" s="335">
        <v>40</v>
      </c>
      <c r="AQ4" s="335"/>
      <c r="AR4" s="335"/>
      <c r="AS4" s="335"/>
      <c r="AT4" s="333">
        <v>40</v>
      </c>
      <c r="AU4" s="335">
        <v>42</v>
      </c>
      <c r="AV4" s="165" t="s">
        <v>218</v>
      </c>
      <c r="AW4" s="165"/>
      <c r="AX4" s="165"/>
      <c r="AY4" s="336">
        <v>0.625</v>
      </c>
      <c r="AZ4" s="336">
        <v>0.63541666666666663</v>
      </c>
      <c r="BA4" s="165"/>
    </row>
    <row r="5" spans="1:53" s="332" customFormat="1">
      <c r="A5" s="315"/>
      <c r="B5" s="165">
        <v>419641</v>
      </c>
      <c r="C5" s="334">
        <v>42310</v>
      </c>
      <c r="D5" s="165" t="s">
        <v>217</v>
      </c>
      <c r="E5" s="165" t="s">
        <v>216</v>
      </c>
      <c r="F5" s="165"/>
      <c r="G5" s="165"/>
      <c r="H5" s="165"/>
      <c r="I5" s="165"/>
      <c r="J5" s="335">
        <v>568</v>
      </c>
      <c r="K5" s="335"/>
      <c r="L5" s="335"/>
      <c r="M5" s="335"/>
      <c r="N5" s="335"/>
      <c r="O5" s="335">
        <v>568</v>
      </c>
      <c r="P5" s="333">
        <v>568</v>
      </c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>
        <v>6248</v>
      </c>
      <c r="AG5" s="335"/>
      <c r="AH5" s="335"/>
      <c r="AI5" s="335">
        <v>6248</v>
      </c>
      <c r="AJ5" s="335"/>
      <c r="AK5" s="335">
        <v>0</v>
      </c>
      <c r="AL5" s="335"/>
      <c r="AM5" s="335"/>
      <c r="AN5" s="335">
        <v>0</v>
      </c>
      <c r="AO5" s="333">
        <v>0</v>
      </c>
      <c r="AP5" s="335">
        <v>568</v>
      </c>
      <c r="AQ5" s="335"/>
      <c r="AR5" s="335"/>
      <c r="AS5" s="335"/>
      <c r="AT5" s="333">
        <v>568</v>
      </c>
      <c r="AU5" s="335"/>
      <c r="AV5" s="165" t="s">
        <v>218</v>
      </c>
      <c r="AW5" s="165"/>
      <c r="AX5" s="165"/>
      <c r="AY5" s="336"/>
      <c r="AZ5" s="336"/>
      <c r="BA5" s="165"/>
    </row>
    <row r="6" spans="1:53" s="332" customFormat="1">
      <c r="A6" s="315"/>
      <c r="B6" s="165">
        <v>419640</v>
      </c>
      <c r="C6" s="334">
        <v>42310</v>
      </c>
      <c r="D6" s="165" t="s">
        <v>217</v>
      </c>
      <c r="E6" s="165" t="s">
        <v>216</v>
      </c>
      <c r="F6" s="165"/>
      <c r="G6" s="165"/>
      <c r="H6" s="165"/>
      <c r="I6" s="165"/>
      <c r="J6" s="335">
        <v>512</v>
      </c>
      <c r="K6" s="335"/>
      <c r="L6" s="335"/>
      <c r="M6" s="335"/>
      <c r="N6" s="335"/>
      <c r="O6" s="335">
        <v>512</v>
      </c>
      <c r="P6" s="333">
        <v>512</v>
      </c>
      <c r="Q6" s="335"/>
      <c r="R6" s="335"/>
      <c r="S6" s="335"/>
      <c r="T6" s="335"/>
      <c r="U6" s="335"/>
      <c r="V6" s="335"/>
      <c r="W6" s="335"/>
      <c r="X6" s="335"/>
      <c r="Y6" s="335"/>
      <c r="Z6" s="335"/>
      <c r="AA6" s="335"/>
      <c r="AB6" s="335"/>
      <c r="AC6" s="335"/>
      <c r="AD6" s="335"/>
      <c r="AE6" s="335"/>
      <c r="AF6" s="335">
        <v>5632</v>
      </c>
      <c r="AG6" s="335"/>
      <c r="AH6" s="335"/>
      <c r="AI6" s="335">
        <v>5632</v>
      </c>
      <c r="AJ6" s="335"/>
      <c r="AK6" s="335">
        <v>0</v>
      </c>
      <c r="AL6" s="335"/>
      <c r="AM6" s="335"/>
      <c r="AN6" s="335">
        <v>0</v>
      </c>
      <c r="AO6" s="333">
        <v>0</v>
      </c>
      <c r="AP6" s="335">
        <v>512</v>
      </c>
      <c r="AQ6" s="335"/>
      <c r="AR6" s="335"/>
      <c r="AS6" s="335"/>
      <c r="AT6" s="333">
        <v>512</v>
      </c>
      <c r="AU6" s="335"/>
      <c r="AV6" s="165" t="s">
        <v>218</v>
      </c>
      <c r="AW6" s="165"/>
      <c r="AX6" s="165"/>
      <c r="AY6" s="336"/>
      <c r="AZ6" s="336"/>
      <c r="BA6" s="165"/>
    </row>
    <row r="7" spans="1:53" s="430" customFormat="1">
      <c r="A7" s="323"/>
      <c r="B7" s="425">
        <v>419639</v>
      </c>
      <c r="C7" s="426">
        <v>42310</v>
      </c>
      <c r="D7" s="425" t="s">
        <v>219</v>
      </c>
      <c r="E7" s="425" t="s">
        <v>216</v>
      </c>
      <c r="F7" s="425"/>
      <c r="G7" s="425"/>
      <c r="H7" s="425"/>
      <c r="I7" s="425"/>
      <c r="J7" s="427">
        <v>218</v>
      </c>
      <c r="K7" s="427"/>
      <c r="L7" s="427"/>
      <c r="M7" s="427"/>
      <c r="N7" s="427"/>
      <c r="O7" s="427">
        <v>218</v>
      </c>
      <c r="P7" s="428">
        <v>218</v>
      </c>
      <c r="Q7" s="427"/>
      <c r="R7" s="427"/>
      <c r="S7" s="427"/>
      <c r="T7" s="427"/>
      <c r="U7" s="427"/>
      <c r="V7" s="427"/>
      <c r="W7" s="427"/>
      <c r="X7" s="427"/>
      <c r="Y7" s="427"/>
      <c r="Z7" s="427"/>
      <c r="AA7" s="427"/>
      <c r="AB7" s="427"/>
      <c r="AC7" s="427"/>
      <c r="AD7" s="427"/>
      <c r="AE7" s="427"/>
      <c r="AF7" s="427">
        <v>500</v>
      </c>
      <c r="AG7" s="427"/>
      <c r="AH7" s="427"/>
      <c r="AI7" s="427">
        <v>500</v>
      </c>
      <c r="AJ7" s="427"/>
      <c r="AK7" s="427">
        <v>600</v>
      </c>
      <c r="AL7" s="427"/>
      <c r="AM7" s="427"/>
      <c r="AN7" s="427">
        <v>600</v>
      </c>
      <c r="AO7" s="428"/>
      <c r="AP7" s="427">
        <v>52</v>
      </c>
      <c r="AQ7" s="427"/>
      <c r="AR7" s="427"/>
      <c r="AS7" s="427"/>
      <c r="AT7" s="428">
        <v>52</v>
      </c>
      <c r="AU7" s="427"/>
      <c r="AV7" s="425" t="s">
        <v>218</v>
      </c>
      <c r="AW7" s="425"/>
      <c r="AX7" s="425"/>
      <c r="AY7" s="429"/>
      <c r="AZ7" s="429"/>
      <c r="BA7" s="425"/>
    </row>
    <row r="8" spans="1:53" s="430" customFormat="1">
      <c r="A8" s="323"/>
      <c r="B8" s="425">
        <v>419638</v>
      </c>
      <c r="C8" s="426">
        <v>42310</v>
      </c>
      <c r="D8" s="425" t="s">
        <v>219</v>
      </c>
      <c r="E8" s="425" t="s">
        <v>216</v>
      </c>
      <c r="F8" s="425"/>
      <c r="G8" s="425"/>
      <c r="H8" s="425"/>
      <c r="I8" s="425"/>
      <c r="J8" s="427">
        <v>253</v>
      </c>
      <c r="K8" s="427"/>
      <c r="L8" s="427"/>
      <c r="M8" s="427"/>
      <c r="N8" s="427"/>
      <c r="O8" s="427">
        <v>253</v>
      </c>
      <c r="P8" s="428">
        <v>253</v>
      </c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>
        <v>450</v>
      </c>
      <c r="AG8" s="427"/>
      <c r="AH8" s="427"/>
      <c r="AI8" s="427">
        <v>450</v>
      </c>
      <c r="AJ8" s="427"/>
      <c r="AK8" s="427">
        <v>400</v>
      </c>
      <c r="AL8" s="427"/>
      <c r="AM8" s="427"/>
      <c r="AN8" s="427">
        <v>400</v>
      </c>
      <c r="AO8" s="428"/>
      <c r="AP8" s="427">
        <v>47</v>
      </c>
      <c r="AQ8" s="427"/>
      <c r="AR8" s="427"/>
      <c r="AS8" s="427"/>
      <c r="AT8" s="428">
        <v>47</v>
      </c>
      <c r="AU8" s="427"/>
      <c r="AV8" s="425" t="s">
        <v>218</v>
      </c>
      <c r="AW8" s="425"/>
      <c r="AX8" s="425"/>
      <c r="AY8" s="429">
        <v>0.45833333333333331</v>
      </c>
      <c r="AZ8" s="429">
        <v>0.46527777777777773</v>
      </c>
      <c r="BA8" s="425"/>
    </row>
    <row r="9" spans="1:53" s="332" customFormat="1">
      <c r="A9" s="315"/>
      <c r="B9" s="165">
        <v>419637</v>
      </c>
      <c r="C9" s="334">
        <v>42310</v>
      </c>
      <c r="D9" s="165" t="s">
        <v>222</v>
      </c>
      <c r="E9" s="165" t="s">
        <v>216</v>
      </c>
      <c r="F9" s="165"/>
      <c r="G9" s="165"/>
      <c r="H9" s="165"/>
      <c r="I9" s="165"/>
      <c r="J9" s="335">
        <v>252</v>
      </c>
      <c r="K9" s="335"/>
      <c r="L9" s="335"/>
      <c r="M9" s="335"/>
      <c r="N9" s="335"/>
      <c r="O9" s="335">
        <v>252</v>
      </c>
      <c r="P9" s="333">
        <v>252</v>
      </c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>
        <v>0</v>
      </c>
      <c r="AG9" s="335"/>
      <c r="AH9" s="335"/>
      <c r="AI9" s="335">
        <v>0</v>
      </c>
      <c r="AJ9" s="335">
        <v>0</v>
      </c>
      <c r="AK9" s="335">
        <v>2400</v>
      </c>
      <c r="AL9" s="335"/>
      <c r="AM9" s="335"/>
      <c r="AN9" s="335">
        <v>2400</v>
      </c>
      <c r="AO9" s="333"/>
      <c r="AP9" s="335">
        <v>0</v>
      </c>
      <c r="AQ9" s="335"/>
      <c r="AR9" s="335"/>
      <c r="AS9" s="335"/>
      <c r="AT9" s="333">
        <v>0</v>
      </c>
      <c r="AU9" s="335">
        <v>0</v>
      </c>
      <c r="AV9" s="165" t="s">
        <v>221</v>
      </c>
      <c r="AW9" s="165"/>
      <c r="AX9" s="165"/>
      <c r="AY9" s="336">
        <v>0.41666666666666669</v>
      </c>
      <c r="AZ9" s="336">
        <v>0.42708333333333331</v>
      </c>
      <c r="BA9" s="165"/>
    </row>
    <row r="10" spans="1:53" s="332" customFormat="1">
      <c r="A10" s="315"/>
      <c r="B10" s="165">
        <v>419636</v>
      </c>
      <c r="C10" s="334">
        <v>42310</v>
      </c>
      <c r="D10" s="165" t="s">
        <v>224</v>
      </c>
      <c r="E10" s="165" t="s">
        <v>216</v>
      </c>
      <c r="F10" s="165"/>
      <c r="G10" s="165"/>
      <c r="H10" s="165"/>
      <c r="I10" s="165"/>
      <c r="J10" s="335">
        <v>34</v>
      </c>
      <c r="K10" s="335"/>
      <c r="L10" s="335"/>
      <c r="M10" s="335"/>
      <c r="N10" s="335"/>
      <c r="O10" s="335">
        <v>34</v>
      </c>
      <c r="P10" s="333">
        <v>34</v>
      </c>
      <c r="Q10" s="335"/>
      <c r="R10" s="335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>
        <v>120</v>
      </c>
      <c r="AG10" s="335"/>
      <c r="AH10" s="335"/>
      <c r="AI10" s="335">
        <v>120</v>
      </c>
      <c r="AJ10" s="335"/>
      <c r="AK10" s="335">
        <v>0</v>
      </c>
      <c r="AL10" s="335"/>
      <c r="AM10" s="335"/>
      <c r="AN10" s="335">
        <v>0</v>
      </c>
      <c r="AO10" s="333">
        <v>0</v>
      </c>
      <c r="AP10" s="335">
        <v>0</v>
      </c>
      <c r="AQ10" s="335"/>
      <c r="AR10" s="335"/>
      <c r="AS10" s="335"/>
      <c r="AT10" s="333">
        <v>0</v>
      </c>
      <c r="AU10" s="335">
        <v>0</v>
      </c>
      <c r="AV10" s="165" t="s">
        <v>225</v>
      </c>
      <c r="AW10" s="165"/>
      <c r="AX10" s="165"/>
      <c r="AY10" s="336">
        <v>0.3576388888888889</v>
      </c>
      <c r="AZ10" s="336">
        <v>0.36458333333333331</v>
      </c>
      <c r="BA10" s="165"/>
    </row>
    <row r="11" spans="1:53" s="332" customFormat="1">
      <c r="A11" s="315"/>
      <c r="B11" s="165">
        <v>419635</v>
      </c>
      <c r="C11" s="334">
        <v>42310</v>
      </c>
      <c r="D11" s="165" t="s">
        <v>220</v>
      </c>
      <c r="E11" s="165" t="s">
        <v>226</v>
      </c>
      <c r="F11" s="165"/>
      <c r="G11" s="165"/>
      <c r="H11" s="165"/>
      <c r="I11" s="165"/>
      <c r="J11" s="335">
        <v>361</v>
      </c>
      <c r="K11" s="335"/>
      <c r="L11" s="335"/>
      <c r="M11" s="335"/>
      <c r="N11" s="335"/>
      <c r="O11" s="335">
        <v>361</v>
      </c>
      <c r="P11" s="333">
        <v>361</v>
      </c>
      <c r="Q11" s="335"/>
      <c r="R11" s="335"/>
      <c r="S11" s="335"/>
      <c r="T11" s="335"/>
      <c r="U11" s="335"/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  <c r="AF11" s="335">
        <v>0</v>
      </c>
      <c r="AG11" s="335"/>
      <c r="AH11" s="335"/>
      <c r="AI11" s="335">
        <v>0</v>
      </c>
      <c r="AJ11" s="335">
        <v>0</v>
      </c>
      <c r="AK11" s="335">
        <v>3300</v>
      </c>
      <c r="AL11" s="335"/>
      <c r="AM11" s="335"/>
      <c r="AN11" s="335">
        <v>3300</v>
      </c>
      <c r="AO11" s="333"/>
      <c r="AP11" s="335">
        <v>0</v>
      </c>
      <c r="AQ11" s="335"/>
      <c r="AR11" s="335"/>
      <c r="AS11" s="335"/>
      <c r="AT11" s="333">
        <v>0</v>
      </c>
      <c r="AU11" s="335">
        <v>0</v>
      </c>
      <c r="AV11" s="165"/>
      <c r="AW11" s="165"/>
      <c r="AX11" s="165"/>
      <c r="AY11" s="336">
        <v>0.75694444444444453</v>
      </c>
      <c r="AZ11" s="336">
        <v>0.76388888888888884</v>
      </c>
      <c r="BA11" s="165"/>
    </row>
    <row r="12" spans="1:53" s="332" customFormat="1">
      <c r="A12" s="315"/>
      <c r="B12" s="165">
        <v>411800</v>
      </c>
      <c r="C12" s="334">
        <v>42312</v>
      </c>
      <c r="D12" s="165" t="s">
        <v>229</v>
      </c>
      <c r="E12" s="165" t="s">
        <v>204</v>
      </c>
      <c r="F12" s="165">
        <v>60228074</v>
      </c>
      <c r="G12" s="165"/>
      <c r="H12" s="165"/>
      <c r="I12" s="165"/>
      <c r="J12" s="335">
        <v>220</v>
      </c>
      <c r="K12" s="335"/>
      <c r="L12" s="335"/>
      <c r="M12" s="335"/>
      <c r="N12" s="335"/>
      <c r="O12" s="335">
        <v>220</v>
      </c>
      <c r="P12" s="333">
        <v>220</v>
      </c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>
        <v>2000</v>
      </c>
      <c r="AG12" s="335"/>
      <c r="AH12" s="335"/>
      <c r="AI12" s="335">
        <v>2220</v>
      </c>
      <c r="AJ12" s="335">
        <v>2249</v>
      </c>
      <c r="AK12" s="335">
        <v>0</v>
      </c>
      <c r="AL12" s="335"/>
      <c r="AM12" s="335"/>
      <c r="AN12" s="335">
        <v>0</v>
      </c>
      <c r="AO12" s="333">
        <v>0</v>
      </c>
      <c r="AP12" s="335">
        <v>214</v>
      </c>
      <c r="AQ12" s="335"/>
      <c r="AR12" s="335"/>
      <c r="AS12" s="335"/>
      <c r="AT12" s="333">
        <v>214</v>
      </c>
      <c r="AU12" s="335">
        <v>258</v>
      </c>
      <c r="AV12" s="165" t="s">
        <v>218</v>
      </c>
      <c r="AW12" s="165"/>
      <c r="AX12" s="165"/>
      <c r="AY12" s="336">
        <v>0.83333333333333337</v>
      </c>
      <c r="AZ12" s="336">
        <v>0.85416666666666663</v>
      </c>
      <c r="BA12" s="165"/>
    </row>
    <row r="13" spans="1:53" s="332" customFormat="1">
      <c r="A13" s="315"/>
      <c r="B13" s="165">
        <v>411686</v>
      </c>
      <c r="C13" s="334">
        <v>42312</v>
      </c>
      <c r="D13" s="165" t="s">
        <v>230</v>
      </c>
      <c r="E13" s="165" t="s">
        <v>204</v>
      </c>
      <c r="F13" s="165">
        <v>60228075</v>
      </c>
      <c r="G13" s="165"/>
      <c r="H13" s="165"/>
      <c r="I13" s="165"/>
      <c r="J13" s="335">
        <v>53</v>
      </c>
      <c r="K13" s="335"/>
      <c r="L13" s="335"/>
      <c r="M13" s="335"/>
      <c r="N13" s="335"/>
      <c r="O13" s="335">
        <v>53</v>
      </c>
      <c r="P13" s="333">
        <v>53</v>
      </c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>
        <v>318</v>
      </c>
      <c r="AG13" s="335"/>
      <c r="AH13" s="335"/>
      <c r="AI13" s="335">
        <v>318</v>
      </c>
      <c r="AJ13" s="335">
        <v>469</v>
      </c>
      <c r="AK13" s="335">
        <v>0</v>
      </c>
      <c r="AL13" s="335"/>
      <c r="AM13" s="335"/>
      <c r="AN13" s="335">
        <v>0</v>
      </c>
      <c r="AO13" s="333">
        <v>0</v>
      </c>
      <c r="AP13" s="335">
        <v>0</v>
      </c>
      <c r="AQ13" s="335"/>
      <c r="AR13" s="335"/>
      <c r="AS13" s="335"/>
      <c r="AT13" s="333">
        <v>0</v>
      </c>
      <c r="AU13" s="335">
        <v>0</v>
      </c>
      <c r="AV13" s="408" t="s">
        <v>218</v>
      </c>
      <c r="AW13" s="165"/>
      <c r="AX13" s="165"/>
      <c r="AY13" s="336">
        <v>0.625</v>
      </c>
      <c r="AZ13" s="336">
        <v>0.64583333333333337</v>
      </c>
      <c r="BA13" s="165"/>
    </row>
    <row r="14" spans="1:53" s="332" customFormat="1">
      <c r="A14" s="315"/>
      <c r="B14" s="165">
        <v>411685</v>
      </c>
      <c r="C14" s="334">
        <v>42312</v>
      </c>
      <c r="D14" s="165" t="s">
        <v>231</v>
      </c>
      <c r="E14" s="165" t="s">
        <v>204</v>
      </c>
      <c r="F14" s="165">
        <v>60228076</v>
      </c>
      <c r="G14" s="165"/>
      <c r="H14" s="165"/>
      <c r="I14" s="165"/>
      <c r="J14" s="335">
        <v>115</v>
      </c>
      <c r="K14" s="335"/>
      <c r="L14" s="335"/>
      <c r="M14" s="335"/>
      <c r="N14" s="335"/>
      <c r="O14" s="335">
        <v>115</v>
      </c>
      <c r="P14" s="333">
        <v>115</v>
      </c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335"/>
      <c r="AC14" s="335"/>
      <c r="AD14" s="335"/>
      <c r="AE14" s="335"/>
      <c r="AF14" s="335">
        <v>1570</v>
      </c>
      <c r="AG14" s="335"/>
      <c r="AH14" s="335"/>
      <c r="AI14" s="335">
        <v>1570</v>
      </c>
      <c r="AJ14" s="335">
        <v>1674</v>
      </c>
      <c r="AK14" s="335">
        <v>0</v>
      </c>
      <c r="AL14" s="335"/>
      <c r="AM14" s="335"/>
      <c r="AN14" s="335">
        <v>0</v>
      </c>
      <c r="AO14" s="333">
        <v>0</v>
      </c>
      <c r="AP14" s="335">
        <v>88</v>
      </c>
      <c r="AQ14" s="335"/>
      <c r="AR14" s="335"/>
      <c r="AS14" s="335"/>
      <c r="AT14" s="333">
        <v>88</v>
      </c>
      <c r="AU14" s="335">
        <v>87</v>
      </c>
      <c r="AV14" s="165" t="s">
        <v>218</v>
      </c>
      <c r="AW14" s="165"/>
      <c r="AX14" s="165"/>
      <c r="AY14" s="336">
        <v>0.70833333333333337</v>
      </c>
      <c r="AZ14" s="336">
        <v>0.71875</v>
      </c>
      <c r="BA14" s="165"/>
    </row>
    <row r="15" spans="1:53" s="332" customFormat="1">
      <c r="A15" s="315"/>
      <c r="B15" s="165">
        <v>411092</v>
      </c>
      <c r="C15" s="334">
        <v>42312</v>
      </c>
      <c r="D15" s="165" t="s">
        <v>232</v>
      </c>
      <c r="E15" s="165" t="s">
        <v>226</v>
      </c>
      <c r="F15" s="165"/>
      <c r="G15" s="165"/>
      <c r="H15" s="165"/>
      <c r="I15" s="165"/>
      <c r="J15" s="335">
        <v>274</v>
      </c>
      <c r="K15" s="335"/>
      <c r="L15" s="335"/>
      <c r="M15" s="335"/>
      <c r="N15" s="335"/>
      <c r="O15" s="335">
        <v>274</v>
      </c>
      <c r="P15" s="333">
        <v>274</v>
      </c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>
        <v>900</v>
      </c>
      <c r="AG15" s="335"/>
      <c r="AH15" s="335"/>
      <c r="AI15" s="335">
        <v>900</v>
      </c>
      <c r="AJ15" s="335"/>
      <c r="AK15" s="335">
        <v>0</v>
      </c>
      <c r="AL15" s="335"/>
      <c r="AM15" s="335"/>
      <c r="AN15" s="335">
        <v>0</v>
      </c>
      <c r="AO15" s="333">
        <v>0</v>
      </c>
      <c r="AP15" s="335">
        <v>200</v>
      </c>
      <c r="AQ15" s="335"/>
      <c r="AR15" s="335"/>
      <c r="AS15" s="335"/>
      <c r="AT15" s="333">
        <v>200</v>
      </c>
      <c r="AU15" s="335"/>
      <c r="AV15" s="165" t="s">
        <v>218</v>
      </c>
      <c r="AW15" s="165"/>
      <c r="AX15" s="165"/>
      <c r="AY15" s="336">
        <v>0.58680555555555558</v>
      </c>
      <c r="AZ15" s="336">
        <v>0.59722222222222221</v>
      </c>
      <c r="BA15" s="165"/>
    </row>
    <row r="16" spans="1:53" s="332" customFormat="1">
      <c r="A16" s="315"/>
      <c r="B16" s="165">
        <v>419642</v>
      </c>
      <c r="C16" s="334">
        <v>42312</v>
      </c>
      <c r="D16" s="165" t="s">
        <v>233</v>
      </c>
      <c r="E16" s="165" t="s">
        <v>216</v>
      </c>
      <c r="F16" s="165"/>
      <c r="G16" s="165"/>
      <c r="H16" s="165"/>
      <c r="I16" s="165"/>
      <c r="J16" s="335">
        <v>344</v>
      </c>
      <c r="K16" s="335"/>
      <c r="L16" s="335"/>
      <c r="M16" s="335"/>
      <c r="N16" s="335"/>
      <c r="O16" s="335">
        <v>305</v>
      </c>
      <c r="P16" s="333">
        <v>344</v>
      </c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>
        <v>2000</v>
      </c>
      <c r="AG16" s="335"/>
      <c r="AH16" s="335"/>
      <c r="AI16" s="335">
        <v>2000</v>
      </c>
      <c r="AJ16" s="335"/>
      <c r="AK16" s="335">
        <v>0</v>
      </c>
      <c r="AL16" s="335"/>
      <c r="AM16" s="335"/>
      <c r="AN16" s="335">
        <v>0</v>
      </c>
      <c r="AO16" s="333">
        <v>0</v>
      </c>
      <c r="AP16" s="335">
        <v>0</v>
      </c>
      <c r="AQ16" s="335"/>
      <c r="AR16" s="335"/>
      <c r="AS16" s="335"/>
      <c r="AT16" s="333">
        <v>0</v>
      </c>
      <c r="AU16" s="335">
        <v>0</v>
      </c>
      <c r="AV16" s="165" t="s">
        <v>234</v>
      </c>
      <c r="AW16" s="165"/>
      <c r="AX16" s="165"/>
      <c r="AY16" s="336">
        <v>0.5</v>
      </c>
      <c r="AZ16" s="336">
        <v>0.51388888888888895</v>
      </c>
      <c r="BA16" s="165"/>
    </row>
    <row r="17" spans="1:53" s="332" customFormat="1">
      <c r="A17" s="315"/>
      <c r="B17" s="165">
        <v>411968</v>
      </c>
      <c r="C17" s="334">
        <v>42312</v>
      </c>
      <c r="D17" s="165" t="s">
        <v>235</v>
      </c>
      <c r="E17" s="165" t="s">
        <v>216</v>
      </c>
      <c r="F17" s="165"/>
      <c r="G17" s="165"/>
      <c r="H17" s="165"/>
      <c r="I17" s="165"/>
      <c r="J17" s="335">
        <v>243</v>
      </c>
      <c r="K17" s="335"/>
      <c r="L17" s="335"/>
      <c r="M17" s="335"/>
      <c r="N17" s="335"/>
      <c r="O17" s="335">
        <v>243</v>
      </c>
      <c r="P17" s="333">
        <v>243</v>
      </c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5"/>
      <c r="AF17" s="335">
        <v>1600</v>
      </c>
      <c r="AG17" s="335"/>
      <c r="AH17" s="335"/>
      <c r="AI17" s="335">
        <v>1847</v>
      </c>
      <c r="AJ17" s="335"/>
      <c r="AK17" s="335">
        <v>0</v>
      </c>
      <c r="AL17" s="335"/>
      <c r="AM17" s="335"/>
      <c r="AN17" s="335">
        <v>0</v>
      </c>
      <c r="AO17" s="333">
        <v>0</v>
      </c>
      <c r="AP17" s="335">
        <v>0</v>
      </c>
      <c r="AQ17" s="335"/>
      <c r="AR17" s="335"/>
      <c r="AS17" s="335"/>
      <c r="AT17" s="333">
        <v>0</v>
      </c>
      <c r="AU17" s="335">
        <v>0</v>
      </c>
      <c r="AV17" s="165" t="s">
        <v>218</v>
      </c>
      <c r="AW17" s="165"/>
      <c r="AX17" s="165"/>
      <c r="AY17" s="336">
        <v>0.55208333333333337</v>
      </c>
      <c r="AZ17" s="336">
        <v>0.5625</v>
      </c>
      <c r="BA17" s="165"/>
    </row>
    <row r="18" spans="1:53" s="332" customFormat="1">
      <c r="A18" s="315"/>
      <c r="B18" s="165">
        <v>419643</v>
      </c>
      <c r="C18" s="334">
        <v>42312</v>
      </c>
      <c r="D18" s="165" t="s">
        <v>217</v>
      </c>
      <c r="E18" s="165" t="s">
        <v>216</v>
      </c>
      <c r="F18" s="165">
        <v>60228033</v>
      </c>
      <c r="G18" s="165"/>
      <c r="H18" s="165"/>
      <c r="I18" s="165"/>
      <c r="J18" s="335">
        <v>152</v>
      </c>
      <c r="K18" s="335"/>
      <c r="L18" s="335"/>
      <c r="M18" s="335"/>
      <c r="N18" s="335"/>
      <c r="O18" s="335">
        <v>152</v>
      </c>
      <c r="P18" s="333">
        <v>152</v>
      </c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>
        <v>1672</v>
      </c>
      <c r="AG18" s="335"/>
      <c r="AH18" s="335"/>
      <c r="AI18" s="335">
        <v>1672</v>
      </c>
      <c r="AJ18" s="335">
        <v>1453</v>
      </c>
      <c r="AK18" s="335">
        <v>0</v>
      </c>
      <c r="AL18" s="335"/>
      <c r="AM18" s="335"/>
      <c r="AN18" s="335">
        <v>0</v>
      </c>
      <c r="AO18" s="333">
        <v>0</v>
      </c>
      <c r="AP18" s="335">
        <v>152</v>
      </c>
      <c r="AQ18" s="335"/>
      <c r="AR18" s="335"/>
      <c r="AS18" s="335"/>
      <c r="AT18" s="333">
        <v>152</v>
      </c>
      <c r="AU18" s="335">
        <v>152</v>
      </c>
      <c r="AV18" s="165" t="s">
        <v>218</v>
      </c>
      <c r="AW18" s="165"/>
      <c r="AX18" s="165"/>
      <c r="AY18" s="336">
        <v>0.58333333333333337</v>
      </c>
      <c r="AZ18" s="336">
        <v>0.60416666666666663</v>
      </c>
      <c r="BA18" s="165"/>
    </row>
    <row r="19" spans="1:53" s="332" customFormat="1">
      <c r="A19" s="315"/>
      <c r="B19" s="165">
        <v>419645</v>
      </c>
      <c r="C19" s="334">
        <v>42313</v>
      </c>
      <c r="D19" s="165" t="s">
        <v>217</v>
      </c>
      <c r="E19" s="165" t="s">
        <v>216</v>
      </c>
      <c r="F19" s="165"/>
      <c r="G19" s="165"/>
      <c r="H19" s="165"/>
      <c r="I19" s="165"/>
      <c r="J19" s="335">
        <v>776</v>
      </c>
      <c r="K19" s="335"/>
      <c r="L19" s="335"/>
      <c r="M19" s="335"/>
      <c r="N19" s="335"/>
      <c r="O19" s="335">
        <v>776</v>
      </c>
      <c r="P19" s="333">
        <v>776</v>
      </c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335"/>
      <c r="AB19" s="335"/>
      <c r="AC19" s="335"/>
      <c r="AD19" s="335"/>
      <c r="AE19" s="335"/>
      <c r="AF19" s="335">
        <v>8536</v>
      </c>
      <c r="AG19" s="335"/>
      <c r="AH19" s="335"/>
      <c r="AI19" s="335">
        <v>8536</v>
      </c>
      <c r="AJ19" s="335"/>
      <c r="AK19" s="335">
        <v>0</v>
      </c>
      <c r="AL19" s="335"/>
      <c r="AM19" s="335"/>
      <c r="AN19" s="335">
        <v>0</v>
      </c>
      <c r="AO19" s="333">
        <v>0</v>
      </c>
      <c r="AP19" s="335">
        <v>776</v>
      </c>
      <c r="AQ19" s="335"/>
      <c r="AR19" s="335"/>
      <c r="AS19" s="335"/>
      <c r="AT19" s="333">
        <v>776</v>
      </c>
      <c r="AU19" s="335"/>
      <c r="AV19" s="165" t="s">
        <v>218</v>
      </c>
      <c r="AW19" s="165"/>
      <c r="AX19" s="165"/>
      <c r="AY19" s="336">
        <v>0.58333333333333337</v>
      </c>
      <c r="AZ19" s="336">
        <v>0.60416666666666663</v>
      </c>
      <c r="BA19" s="165"/>
    </row>
    <row r="20" spans="1:53" s="332" customFormat="1">
      <c r="A20" s="315"/>
      <c r="B20" s="165">
        <v>419646</v>
      </c>
      <c r="C20" s="334">
        <v>42313</v>
      </c>
      <c r="D20" s="165" t="s">
        <v>239</v>
      </c>
      <c r="E20" s="165" t="s">
        <v>216</v>
      </c>
      <c r="F20" s="165"/>
      <c r="G20" s="165"/>
      <c r="H20" s="165"/>
      <c r="I20" s="165"/>
      <c r="J20" s="335">
        <v>180</v>
      </c>
      <c r="K20" s="335"/>
      <c r="L20" s="335"/>
      <c r="M20" s="335"/>
      <c r="N20" s="335"/>
      <c r="O20" s="335">
        <v>180</v>
      </c>
      <c r="P20" s="333">
        <v>180</v>
      </c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35"/>
      <c r="AB20" s="335"/>
      <c r="AC20" s="335"/>
      <c r="AD20" s="335"/>
      <c r="AE20" s="335"/>
      <c r="AF20" s="335">
        <v>0</v>
      </c>
      <c r="AG20" s="335"/>
      <c r="AH20" s="335"/>
      <c r="AI20" s="335">
        <v>0</v>
      </c>
      <c r="AJ20" s="335">
        <v>0</v>
      </c>
      <c r="AK20" s="335">
        <v>0</v>
      </c>
      <c r="AL20" s="335"/>
      <c r="AM20" s="335"/>
      <c r="AN20" s="335">
        <v>0</v>
      </c>
      <c r="AO20" s="333">
        <v>0</v>
      </c>
      <c r="AP20" s="335">
        <v>0</v>
      </c>
      <c r="AQ20" s="335"/>
      <c r="AR20" s="335"/>
      <c r="AS20" s="335"/>
      <c r="AT20" s="333">
        <v>0</v>
      </c>
      <c r="AU20" s="335">
        <v>0</v>
      </c>
      <c r="AV20" s="165" t="s">
        <v>239</v>
      </c>
      <c r="AW20" s="165"/>
      <c r="AX20" s="165"/>
      <c r="AY20" s="336"/>
      <c r="AZ20" s="336"/>
      <c r="BA20" s="165"/>
    </row>
    <row r="21" spans="1:53" s="430" customFormat="1">
      <c r="A21" s="323"/>
      <c r="B21" s="431">
        <v>419647</v>
      </c>
      <c r="C21" s="426">
        <v>42313</v>
      </c>
      <c r="D21" s="425" t="s">
        <v>240</v>
      </c>
      <c r="E21" s="425" t="s">
        <v>216</v>
      </c>
      <c r="F21" s="425" t="s">
        <v>247</v>
      </c>
      <c r="G21" s="425"/>
      <c r="H21" s="425"/>
      <c r="I21" s="425"/>
      <c r="J21" s="428">
        <v>102</v>
      </c>
      <c r="K21" s="428"/>
      <c r="L21" s="428"/>
      <c r="M21" s="428"/>
      <c r="N21" s="428"/>
      <c r="O21" s="428">
        <v>102</v>
      </c>
      <c r="P21" s="428">
        <v>102</v>
      </c>
      <c r="Q21" s="427"/>
      <c r="R21" s="427"/>
      <c r="S21" s="427"/>
      <c r="T21" s="427"/>
      <c r="U21" s="427"/>
      <c r="V21" s="427"/>
      <c r="W21" s="427"/>
      <c r="X21" s="427"/>
      <c r="Y21" s="427"/>
      <c r="Z21" s="427"/>
      <c r="AA21" s="427"/>
      <c r="AB21" s="427"/>
      <c r="AC21" s="427"/>
      <c r="AD21" s="427"/>
      <c r="AE21" s="427"/>
      <c r="AF21" s="427">
        <v>2179</v>
      </c>
      <c r="AG21" s="427"/>
      <c r="AH21" s="427"/>
      <c r="AI21" s="427">
        <v>2179</v>
      </c>
      <c r="AJ21" s="427">
        <v>2179</v>
      </c>
      <c r="AK21" s="427">
        <v>0</v>
      </c>
      <c r="AL21" s="427"/>
      <c r="AM21" s="427"/>
      <c r="AN21" s="427">
        <v>0</v>
      </c>
      <c r="AO21" s="428">
        <v>0</v>
      </c>
      <c r="AP21" s="427">
        <v>339</v>
      </c>
      <c r="AQ21" s="427"/>
      <c r="AR21" s="427"/>
      <c r="AS21" s="427"/>
      <c r="AT21" s="428">
        <v>339</v>
      </c>
      <c r="AU21" s="427">
        <v>339</v>
      </c>
      <c r="AV21" s="425" t="s">
        <v>241</v>
      </c>
      <c r="AW21" s="425"/>
      <c r="AX21" s="425"/>
      <c r="AY21" s="429"/>
      <c r="AZ21" s="429"/>
      <c r="BA21" s="425"/>
    </row>
    <row r="22" spans="1:53" s="332" customFormat="1">
      <c r="A22" s="315"/>
      <c r="B22" s="382">
        <v>411717</v>
      </c>
      <c r="C22" s="334">
        <v>42313</v>
      </c>
      <c r="D22" s="165" t="s">
        <v>242</v>
      </c>
      <c r="E22" s="165" t="s">
        <v>216</v>
      </c>
      <c r="F22" s="165"/>
      <c r="G22" s="165"/>
      <c r="H22" s="165"/>
      <c r="I22" s="165"/>
      <c r="J22" s="335">
        <v>21</v>
      </c>
      <c r="K22" s="335"/>
      <c r="L22" s="335"/>
      <c r="M22" s="335"/>
      <c r="N22" s="335"/>
      <c r="O22" s="335">
        <v>21</v>
      </c>
      <c r="P22" s="333">
        <v>21</v>
      </c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  <c r="AB22" s="335"/>
      <c r="AC22" s="335"/>
      <c r="AD22" s="335"/>
      <c r="AE22" s="335"/>
      <c r="AF22" s="335">
        <v>2250</v>
      </c>
      <c r="AG22" s="335"/>
      <c r="AH22" s="335"/>
      <c r="AI22" s="335">
        <v>2250</v>
      </c>
      <c r="AJ22" s="335"/>
      <c r="AK22" s="335">
        <v>0</v>
      </c>
      <c r="AL22" s="335"/>
      <c r="AM22" s="335"/>
      <c r="AN22" s="335">
        <v>0</v>
      </c>
      <c r="AO22" s="333">
        <v>0</v>
      </c>
      <c r="AP22" s="335">
        <v>0</v>
      </c>
      <c r="AQ22" s="335"/>
      <c r="AR22" s="335"/>
      <c r="AS22" s="335"/>
      <c r="AT22" s="333">
        <v>0</v>
      </c>
      <c r="AU22" s="335">
        <v>0</v>
      </c>
      <c r="AV22" s="165" t="s">
        <v>243</v>
      </c>
      <c r="AW22" s="165"/>
      <c r="AX22" s="165"/>
      <c r="AY22" s="336">
        <v>0.55208333333333337</v>
      </c>
      <c r="AZ22" s="336">
        <v>0.5625</v>
      </c>
      <c r="BA22" s="165"/>
    </row>
    <row r="23" spans="1:53" s="332" customFormat="1">
      <c r="A23" s="315"/>
      <c r="B23" s="165">
        <v>419644</v>
      </c>
      <c r="C23" s="334">
        <v>42313</v>
      </c>
      <c r="D23" s="165" t="s">
        <v>244</v>
      </c>
      <c r="E23" s="165" t="s">
        <v>216</v>
      </c>
      <c r="F23" s="165"/>
      <c r="G23" s="165"/>
      <c r="H23" s="165"/>
      <c r="I23" s="165"/>
      <c r="J23" s="335">
        <v>135</v>
      </c>
      <c r="K23" s="335"/>
      <c r="L23" s="335"/>
      <c r="M23" s="335"/>
      <c r="N23" s="335"/>
      <c r="O23" s="335">
        <v>135</v>
      </c>
      <c r="P23" s="333">
        <v>135</v>
      </c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>
        <v>750</v>
      </c>
      <c r="AG23" s="335"/>
      <c r="AH23" s="335"/>
      <c r="AI23" s="335">
        <v>750</v>
      </c>
      <c r="AJ23" s="335"/>
      <c r="AK23" s="335">
        <v>0</v>
      </c>
      <c r="AL23" s="335"/>
      <c r="AM23" s="335"/>
      <c r="AN23" s="335">
        <v>0</v>
      </c>
      <c r="AO23" s="333">
        <v>0</v>
      </c>
      <c r="AP23" s="335">
        <v>0</v>
      </c>
      <c r="AQ23" s="335"/>
      <c r="AR23" s="335"/>
      <c r="AS23" s="335"/>
      <c r="AT23" s="333">
        <v>0</v>
      </c>
      <c r="AU23" s="335">
        <v>0</v>
      </c>
      <c r="AV23" s="165" t="s">
        <v>245</v>
      </c>
      <c r="AW23" s="165"/>
      <c r="AX23" s="165"/>
      <c r="AY23" s="336">
        <v>0.37847222222222227</v>
      </c>
      <c r="AZ23" s="336">
        <v>0.3888888888888889</v>
      </c>
      <c r="BA23" s="165"/>
    </row>
    <row r="24" spans="1:53" s="332" customFormat="1">
      <c r="A24" s="315"/>
      <c r="B24" s="165">
        <v>419648</v>
      </c>
      <c r="C24" s="334">
        <v>42313</v>
      </c>
      <c r="D24" s="165" t="s">
        <v>252</v>
      </c>
      <c r="E24" s="165" t="s">
        <v>216</v>
      </c>
      <c r="F24" s="165"/>
      <c r="G24" s="165"/>
      <c r="H24" s="165"/>
      <c r="I24" s="165"/>
      <c r="J24" s="335">
        <v>100</v>
      </c>
      <c r="K24" s="335"/>
      <c r="L24" s="335"/>
      <c r="M24" s="335"/>
      <c r="N24" s="335"/>
      <c r="O24" s="335">
        <v>100</v>
      </c>
      <c r="P24" s="333">
        <v>100</v>
      </c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5"/>
      <c r="AB24" s="335"/>
      <c r="AC24" s="335"/>
      <c r="AD24" s="335"/>
      <c r="AE24" s="335"/>
      <c r="AF24" s="335">
        <v>0</v>
      </c>
      <c r="AG24" s="335"/>
      <c r="AH24" s="335"/>
      <c r="AI24" s="335">
        <v>0</v>
      </c>
      <c r="AJ24" s="335">
        <v>0</v>
      </c>
      <c r="AK24" s="335">
        <v>0</v>
      </c>
      <c r="AL24" s="335"/>
      <c r="AM24" s="335"/>
      <c r="AN24" s="335">
        <v>0</v>
      </c>
      <c r="AO24" s="333">
        <v>0</v>
      </c>
      <c r="AP24" s="335">
        <v>0</v>
      </c>
      <c r="AQ24" s="335"/>
      <c r="AR24" s="335"/>
      <c r="AS24" s="335"/>
      <c r="AT24" s="333">
        <v>0</v>
      </c>
      <c r="AU24" s="335">
        <v>0</v>
      </c>
      <c r="AV24" s="165" t="s">
        <v>218</v>
      </c>
      <c r="AW24" s="165"/>
      <c r="AX24" s="165"/>
      <c r="AY24" s="336"/>
      <c r="AZ24" s="336"/>
      <c r="BA24" s="165"/>
    </row>
    <row r="25" spans="1:53" s="332" customFormat="1">
      <c r="A25" s="315"/>
      <c r="B25" s="165">
        <v>419649</v>
      </c>
      <c r="C25" s="334">
        <v>42314</v>
      </c>
      <c r="D25" s="165" t="s">
        <v>217</v>
      </c>
      <c r="E25" s="165" t="s">
        <v>216</v>
      </c>
      <c r="F25" s="165"/>
      <c r="G25" s="165"/>
      <c r="H25" s="165"/>
      <c r="I25" s="165"/>
      <c r="J25" s="335">
        <v>548</v>
      </c>
      <c r="K25" s="335"/>
      <c r="L25" s="335"/>
      <c r="M25" s="335"/>
      <c r="N25" s="335"/>
      <c r="O25" s="335">
        <v>548</v>
      </c>
      <c r="P25" s="333">
        <v>548</v>
      </c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  <c r="AB25" s="335"/>
      <c r="AC25" s="335"/>
      <c r="AD25" s="335"/>
      <c r="AE25" s="335"/>
      <c r="AF25" s="335">
        <v>6028</v>
      </c>
      <c r="AG25" s="335"/>
      <c r="AH25" s="335"/>
      <c r="AI25" s="335">
        <v>6028</v>
      </c>
      <c r="AJ25" s="335"/>
      <c r="AK25" s="335">
        <v>0</v>
      </c>
      <c r="AL25" s="335"/>
      <c r="AM25" s="335"/>
      <c r="AN25" s="335">
        <v>0</v>
      </c>
      <c r="AO25" s="333">
        <v>0</v>
      </c>
      <c r="AP25" s="335">
        <v>548</v>
      </c>
      <c r="AQ25" s="335"/>
      <c r="AR25" s="335"/>
      <c r="AS25" s="335"/>
      <c r="AT25" s="333">
        <v>548</v>
      </c>
      <c r="AU25" s="335"/>
      <c r="AV25" s="165" t="s">
        <v>218</v>
      </c>
      <c r="AW25" s="165"/>
      <c r="AX25" s="165"/>
      <c r="AY25" s="336">
        <v>0.47916666666666669</v>
      </c>
      <c r="AZ25" s="336">
        <v>0.5</v>
      </c>
      <c r="BA25" s="165"/>
    </row>
    <row r="26" spans="1:53" s="430" customFormat="1">
      <c r="A26" s="323"/>
      <c r="B26" s="425">
        <v>419650</v>
      </c>
      <c r="C26" s="426">
        <v>42314</v>
      </c>
      <c r="D26" s="425" t="s">
        <v>240</v>
      </c>
      <c r="E26" s="425" t="s">
        <v>216</v>
      </c>
      <c r="F26" s="425"/>
      <c r="G26" s="425"/>
      <c r="H26" s="425"/>
      <c r="I26" s="425"/>
      <c r="J26" s="427">
        <v>102</v>
      </c>
      <c r="K26" s="427"/>
      <c r="L26" s="427"/>
      <c r="M26" s="427"/>
      <c r="N26" s="427"/>
      <c r="O26" s="427">
        <v>102</v>
      </c>
      <c r="P26" s="428">
        <v>102</v>
      </c>
      <c r="Q26" s="427"/>
      <c r="R26" s="427"/>
      <c r="S26" s="427"/>
      <c r="T26" s="427"/>
      <c r="U26" s="427"/>
      <c r="V26" s="427"/>
      <c r="W26" s="427"/>
      <c r="X26" s="427"/>
      <c r="Y26" s="427"/>
      <c r="Z26" s="427"/>
      <c r="AA26" s="427"/>
      <c r="AB26" s="427"/>
      <c r="AC26" s="427"/>
      <c r="AD26" s="427"/>
      <c r="AE26" s="427"/>
      <c r="AF26" s="427">
        <v>3485</v>
      </c>
      <c r="AG26" s="427"/>
      <c r="AH26" s="427"/>
      <c r="AI26" s="427">
        <v>3485</v>
      </c>
      <c r="AJ26" s="427">
        <v>3485</v>
      </c>
      <c r="AK26" s="427">
        <v>0</v>
      </c>
      <c r="AL26" s="427"/>
      <c r="AM26" s="427"/>
      <c r="AN26" s="427">
        <v>0</v>
      </c>
      <c r="AO26" s="428">
        <v>0</v>
      </c>
      <c r="AP26" s="427">
        <v>344</v>
      </c>
      <c r="AQ26" s="427"/>
      <c r="AR26" s="427"/>
      <c r="AS26" s="427"/>
      <c r="AT26" s="428">
        <v>344</v>
      </c>
      <c r="AU26" s="427">
        <v>344</v>
      </c>
      <c r="AV26" s="425" t="s">
        <v>241</v>
      </c>
      <c r="AW26" s="425"/>
      <c r="AX26" s="425"/>
      <c r="AY26" s="429"/>
      <c r="AZ26" s="429"/>
      <c r="BA26" s="425"/>
    </row>
    <row r="27" spans="1:53" s="332" customFormat="1">
      <c r="A27" s="315"/>
      <c r="B27" s="165"/>
      <c r="C27" s="334"/>
      <c r="D27" s="165"/>
      <c r="E27" s="165"/>
      <c r="F27" s="165"/>
      <c r="G27" s="165"/>
      <c r="H27" s="165"/>
      <c r="I27" s="165"/>
      <c r="J27" s="335"/>
      <c r="K27" s="335"/>
      <c r="L27" s="335"/>
      <c r="M27" s="335"/>
      <c r="N27" s="335"/>
      <c r="O27" s="335"/>
      <c r="P27" s="333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3"/>
      <c r="AP27" s="335"/>
      <c r="AQ27" s="335"/>
      <c r="AR27" s="335"/>
      <c r="AS27" s="335"/>
      <c r="AT27" s="333"/>
      <c r="AU27" s="335"/>
      <c r="AV27" s="165"/>
      <c r="AW27" s="165"/>
      <c r="AX27" s="165"/>
      <c r="AY27" s="336"/>
      <c r="AZ27" s="336"/>
      <c r="BA27" s="165"/>
    </row>
    <row r="28" spans="1:53" s="332" customFormat="1">
      <c r="A28" s="315"/>
      <c r="B28" s="165"/>
      <c r="C28" s="334"/>
      <c r="D28" s="165"/>
      <c r="E28" s="165"/>
      <c r="F28" s="165"/>
      <c r="G28" s="165"/>
      <c r="H28" s="165"/>
      <c r="I28" s="165"/>
      <c r="J28" s="335"/>
      <c r="K28" s="335"/>
      <c r="L28" s="335"/>
      <c r="M28" s="335"/>
      <c r="N28" s="335"/>
      <c r="O28" s="335"/>
      <c r="P28" s="333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3"/>
      <c r="AP28" s="335"/>
      <c r="AQ28" s="335"/>
      <c r="AR28" s="335"/>
      <c r="AS28" s="335"/>
      <c r="AT28" s="333"/>
      <c r="AU28" s="335"/>
      <c r="AV28" s="165"/>
      <c r="AW28" s="165"/>
      <c r="AX28" s="165"/>
      <c r="AY28" s="336"/>
      <c r="AZ28" s="336"/>
      <c r="BA28" s="165"/>
    </row>
    <row r="29" spans="1:53" s="332" customFormat="1">
      <c r="A29" s="315"/>
      <c r="B29" s="165"/>
      <c r="C29" s="334"/>
      <c r="D29" s="165"/>
      <c r="E29" s="165"/>
      <c r="F29" s="165"/>
      <c r="G29" s="165"/>
      <c r="H29" s="165"/>
      <c r="I29" s="165"/>
      <c r="J29" s="335"/>
      <c r="K29" s="335"/>
      <c r="L29" s="335"/>
      <c r="M29" s="335"/>
      <c r="N29" s="335"/>
      <c r="O29" s="335"/>
      <c r="P29" s="333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3"/>
      <c r="AP29" s="335"/>
      <c r="AQ29" s="335"/>
      <c r="AR29" s="335"/>
      <c r="AS29" s="335"/>
      <c r="AT29" s="333"/>
      <c r="AU29" s="335"/>
      <c r="AV29" s="165"/>
      <c r="AW29" s="165"/>
      <c r="AX29" s="165"/>
      <c r="AY29" s="336"/>
      <c r="AZ29" s="336"/>
      <c r="BA29" s="165"/>
    </row>
    <row r="30" spans="1:53" s="332" customFormat="1">
      <c r="A30" s="315"/>
      <c r="B30" s="165"/>
      <c r="C30" s="334"/>
      <c r="D30" s="165"/>
      <c r="E30" s="165"/>
      <c r="F30" s="165"/>
      <c r="G30" s="165"/>
      <c r="H30" s="165"/>
      <c r="I30" s="165"/>
      <c r="J30" s="335"/>
      <c r="K30" s="335"/>
      <c r="L30" s="335"/>
      <c r="M30" s="335"/>
      <c r="N30" s="335"/>
      <c r="O30" s="335"/>
      <c r="P30" s="333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3"/>
      <c r="AP30" s="335"/>
      <c r="AQ30" s="335"/>
      <c r="AR30" s="335"/>
      <c r="AS30" s="335"/>
      <c r="AT30" s="333"/>
      <c r="AU30" s="335"/>
      <c r="AV30" s="165"/>
      <c r="AW30" s="165"/>
      <c r="AX30" s="165"/>
      <c r="AY30" s="336"/>
      <c r="AZ30" s="336"/>
      <c r="BA30" s="165"/>
    </row>
    <row r="31" spans="1:53" s="332" customFormat="1">
      <c r="A31" s="315"/>
      <c r="B31" s="165"/>
      <c r="C31" s="334"/>
      <c r="D31" s="165"/>
      <c r="E31" s="165"/>
      <c r="F31" s="165"/>
      <c r="G31" s="165"/>
      <c r="H31" s="165"/>
      <c r="I31" s="165"/>
      <c r="J31" s="335"/>
      <c r="K31" s="335"/>
      <c r="L31" s="335"/>
      <c r="M31" s="335"/>
      <c r="N31" s="335"/>
      <c r="O31" s="335"/>
      <c r="P31" s="333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  <c r="AL31" s="335"/>
      <c r="AM31" s="335"/>
      <c r="AN31" s="335"/>
      <c r="AO31" s="333"/>
      <c r="AP31" s="335"/>
      <c r="AQ31" s="335"/>
      <c r="AR31" s="335"/>
      <c r="AS31" s="335"/>
      <c r="AT31" s="333"/>
      <c r="AU31" s="335"/>
      <c r="AV31" s="165"/>
      <c r="AW31" s="165"/>
      <c r="AX31" s="165"/>
      <c r="AY31" s="336"/>
      <c r="AZ31" s="336"/>
      <c r="BA31" s="165"/>
    </row>
    <row r="32" spans="1:53" s="332" customFormat="1">
      <c r="A32" s="315"/>
      <c r="B32" s="165"/>
      <c r="C32" s="334"/>
      <c r="D32" s="165"/>
      <c r="E32" s="165"/>
      <c r="F32" s="165"/>
      <c r="G32" s="165"/>
      <c r="H32" s="165"/>
      <c r="I32" s="165"/>
      <c r="J32" s="335"/>
      <c r="K32" s="335"/>
      <c r="L32" s="335"/>
      <c r="M32" s="335"/>
      <c r="N32" s="335"/>
      <c r="O32" s="335"/>
      <c r="P32" s="333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335"/>
      <c r="AB32" s="335"/>
      <c r="AC32" s="335"/>
      <c r="AD32" s="335"/>
      <c r="AE32" s="335"/>
      <c r="AF32" s="335"/>
      <c r="AG32" s="335"/>
      <c r="AH32" s="335"/>
      <c r="AI32" s="335"/>
      <c r="AJ32" s="335"/>
      <c r="AK32" s="335"/>
      <c r="AL32" s="335"/>
      <c r="AM32" s="335"/>
      <c r="AN32" s="335"/>
      <c r="AO32" s="333"/>
      <c r="AP32" s="335"/>
      <c r="AQ32" s="335"/>
      <c r="AR32" s="335"/>
      <c r="AS32" s="335"/>
      <c r="AT32" s="333"/>
      <c r="AU32" s="335"/>
      <c r="AV32" s="408"/>
      <c r="AW32" s="165"/>
      <c r="AX32" s="165"/>
      <c r="AY32" s="336"/>
      <c r="AZ32" s="336"/>
      <c r="BA32" s="165"/>
    </row>
    <row r="33" spans="1:53" s="332" customFormat="1">
      <c r="A33" s="315"/>
      <c r="B33" s="165"/>
      <c r="C33" s="334"/>
      <c r="D33" s="165"/>
      <c r="E33" s="165"/>
      <c r="F33" s="165"/>
      <c r="G33" s="165"/>
      <c r="H33" s="165"/>
      <c r="I33" s="165"/>
      <c r="J33" s="335"/>
      <c r="K33" s="335"/>
      <c r="L33" s="335"/>
      <c r="M33" s="335"/>
      <c r="N33" s="335"/>
      <c r="O33" s="335"/>
      <c r="P33" s="333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  <c r="AB33" s="335"/>
      <c r="AC33" s="335"/>
      <c r="AD33" s="335"/>
      <c r="AE33" s="335"/>
      <c r="AF33" s="335"/>
      <c r="AG33" s="335"/>
      <c r="AH33" s="335"/>
      <c r="AI33" s="335"/>
      <c r="AJ33" s="335"/>
      <c r="AK33" s="335"/>
      <c r="AL33" s="335"/>
      <c r="AM33" s="335"/>
      <c r="AN33" s="335"/>
      <c r="AO33" s="333"/>
      <c r="AP33" s="335"/>
      <c r="AQ33" s="335"/>
      <c r="AR33" s="335"/>
      <c r="AS33" s="335"/>
      <c r="AT33" s="333"/>
      <c r="AU33" s="335"/>
      <c r="AV33" s="165"/>
      <c r="AW33" s="165"/>
      <c r="AX33" s="165"/>
      <c r="AY33" s="336"/>
      <c r="AZ33" s="336"/>
      <c r="BA33" s="165"/>
    </row>
    <row r="34" spans="1:53" s="332" customFormat="1">
      <c r="A34" s="315"/>
      <c r="B34" s="165"/>
      <c r="C34" s="334"/>
      <c r="D34" s="165"/>
      <c r="E34" s="165"/>
      <c r="F34" s="165"/>
      <c r="G34" s="165"/>
      <c r="H34" s="165"/>
      <c r="I34" s="165"/>
      <c r="J34" s="335"/>
      <c r="K34" s="335"/>
      <c r="L34" s="335"/>
      <c r="M34" s="335"/>
      <c r="N34" s="335"/>
      <c r="O34" s="335"/>
      <c r="P34" s="333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35"/>
      <c r="AB34" s="335"/>
      <c r="AC34" s="335"/>
      <c r="AD34" s="335"/>
      <c r="AE34" s="335"/>
      <c r="AF34" s="335"/>
      <c r="AG34" s="335"/>
      <c r="AH34" s="335"/>
      <c r="AI34" s="335"/>
      <c r="AJ34" s="335"/>
      <c r="AK34" s="335"/>
      <c r="AL34" s="335"/>
      <c r="AM34" s="335"/>
      <c r="AN34" s="335"/>
      <c r="AO34" s="333"/>
      <c r="AP34" s="335"/>
      <c r="AQ34" s="335"/>
      <c r="AR34" s="335"/>
      <c r="AS34" s="335"/>
      <c r="AT34" s="333"/>
      <c r="AU34" s="335"/>
      <c r="AV34" s="165"/>
      <c r="AW34" s="165"/>
      <c r="AX34" s="165"/>
      <c r="AY34" s="336"/>
      <c r="AZ34" s="336"/>
      <c r="BA34" s="165"/>
    </row>
    <row r="35" spans="1:53" s="332" customFormat="1">
      <c r="A35" s="315"/>
      <c r="B35" s="165"/>
      <c r="C35" s="334"/>
      <c r="D35" s="420"/>
      <c r="E35" s="165"/>
      <c r="F35" s="165"/>
      <c r="G35" s="165"/>
      <c r="H35" s="165"/>
      <c r="I35" s="165"/>
      <c r="J35" s="335"/>
      <c r="K35" s="335"/>
      <c r="L35" s="335"/>
      <c r="M35" s="335"/>
      <c r="N35" s="335"/>
      <c r="O35" s="335"/>
      <c r="P35" s="333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3"/>
      <c r="AP35" s="335"/>
      <c r="AQ35" s="335"/>
      <c r="AR35" s="335"/>
      <c r="AS35" s="335"/>
      <c r="AT35" s="333"/>
      <c r="AU35" s="335"/>
      <c r="AV35" s="165"/>
      <c r="AW35" s="165"/>
      <c r="AX35" s="165"/>
      <c r="AY35" s="336"/>
      <c r="AZ35" s="336"/>
      <c r="BA35" s="165"/>
    </row>
    <row r="36" spans="1:53" s="332" customFormat="1">
      <c r="A36" s="315"/>
      <c r="B36" s="165"/>
      <c r="C36" s="334"/>
      <c r="D36" s="165"/>
      <c r="E36" s="165"/>
      <c r="F36" s="165"/>
      <c r="G36" s="165"/>
      <c r="H36" s="165"/>
      <c r="I36" s="165"/>
      <c r="J36" s="335"/>
      <c r="K36" s="335"/>
      <c r="L36" s="335"/>
      <c r="M36" s="335"/>
      <c r="N36" s="335"/>
      <c r="O36" s="335"/>
      <c r="P36" s="333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  <c r="AL36" s="335"/>
      <c r="AM36" s="335"/>
      <c r="AN36" s="335"/>
      <c r="AO36" s="333"/>
      <c r="AP36" s="335"/>
      <c r="AQ36" s="335"/>
      <c r="AR36" s="335"/>
      <c r="AS36" s="335"/>
      <c r="AT36" s="333"/>
      <c r="AU36" s="335"/>
      <c r="AV36" s="165"/>
      <c r="AW36" s="165"/>
      <c r="AX36" s="165"/>
      <c r="AY36" s="336"/>
      <c r="AZ36" s="336"/>
      <c r="BA36" s="165"/>
    </row>
    <row r="37" spans="1:53" s="332" customFormat="1">
      <c r="A37" s="315"/>
      <c r="B37" s="165"/>
      <c r="C37" s="334"/>
      <c r="D37" s="165"/>
      <c r="E37" s="165"/>
      <c r="F37" s="165"/>
      <c r="G37" s="165"/>
      <c r="H37" s="165"/>
      <c r="I37" s="165"/>
      <c r="J37" s="335"/>
      <c r="K37" s="335"/>
      <c r="L37" s="335"/>
      <c r="M37" s="335"/>
      <c r="N37" s="335"/>
      <c r="O37" s="335"/>
      <c r="P37" s="333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  <c r="AB37" s="335"/>
      <c r="AC37" s="335"/>
      <c r="AD37" s="335"/>
      <c r="AE37" s="335"/>
      <c r="AF37" s="335"/>
      <c r="AG37" s="335"/>
      <c r="AH37" s="335"/>
      <c r="AI37" s="335"/>
      <c r="AJ37" s="335"/>
      <c r="AK37" s="335"/>
      <c r="AL37" s="335"/>
      <c r="AM37" s="335"/>
      <c r="AN37" s="335"/>
      <c r="AO37" s="333"/>
      <c r="AP37" s="335"/>
      <c r="AQ37" s="335"/>
      <c r="AR37" s="335"/>
      <c r="AS37" s="335"/>
      <c r="AT37" s="333"/>
      <c r="AU37" s="335"/>
      <c r="AV37" s="165"/>
      <c r="AW37" s="165"/>
      <c r="AX37" s="165"/>
      <c r="AY37" s="336"/>
      <c r="AZ37" s="336"/>
      <c r="BA37" s="165"/>
    </row>
    <row r="38" spans="1:53" s="332" customFormat="1">
      <c r="A38" s="315"/>
      <c r="B38" s="165"/>
      <c r="C38" s="334"/>
      <c r="D38" s="165"/>
      <c r="E38" s="165"/>
      <c r="F38" s="165"/>
      <c r="G38" s="165"/>
      <c r="H38" s="165"/>
      <c r="I38" s="165"/>
      <c r="J38" s="335"/>
      <c r="K38" s="335"/>
      <c r="L38" s="335"/>
      <c r="M38" s="335"/>
      <c r="N38" s="335"/>
      <c r="O38" s="335"/>
      <c r="P38" s="333"/>
      <c r="Q38" s="335"/>
      <c r="R38" s="335"/>
      <c r="S38" s="335"/>
      <c r="T38" s="335"/>
      <c r="U38" s="335"/>
      <c r="V38" s="335"/>
      <c r="W38" s="335"/>
      <c r="X38" s="335"/>
      <c r="Y38" s="335"/>
      <c r="Z38" s="335"/>
      <c r="AA38" s="335"/>
      <c r="AB38" s="335"/>
      <c r="AC38" s="335"/>
      <c r="AD38" s="335"/>
      <c r="AE38" s="335"/>
      <c r="AF38" s="335"/>
      <c r="AG38" s="335"/>
      <c r="AH38" s="335"/>
      <c r="AI38" s="335"/>
      <c r="AJ38" s="335"/>
      <c r="AK38" s="335"/>
      <c r="AL38" s="335"/>
      <c r="AM38" s="335"/>
      <c r="AN38" s="335"/>
      <c r="AO38" s="333"/>
      <c r="AP38" s="335"/>
      <c r="AQ38" s="335"/>
      <c r="AR38" s="335"/>
      <c r="AS38" s="335"/>
      <c r="AT38" s="333"/>
      <c r="AU38" s="335"/>
      <c r="AV38" s="165"/>
      <c r="AW38" s="165"/>
      <c r="AX38" s="165"/>
      <c r="AY38" s="336"/>
      <c r="AZ38" s="336" t="s">
        <v>98</v>
      </c>
      <c r="BA38" s="165"/>
    </row>
    <row r="39" spans="1:53" s="332" customFormat="1">
      <c r="A39" s="315"/>
      <c r="B39" s="165"/>
      <c r="C39" s="334"/>
      <c r="D39" s="165"/>
      <c r="E39" s="165"/>
      <c r="F39" s="165"/>
      <c r="G39" s="165"/>
      <c r="H39" s="165"/>
      <c r="I39" s="165"/>
      <c r="J39" s="335"/>
      <c r="K39" s="335"/>
      <c r="L39" s="335"/>
      <c r="M39" s="335"/>
      <c r="N39" s="335"/>
      <c r="O39" s="335"/>
      <c r="P39" s="333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  <c r="AB39" s="335"/>
      <c r="AC39" s="335"/>
      <c r="AD39" s="335"/>
      <c r="AE39" s="335"/>
      <c r="AF39" s="335"/>
      <c r="AG39" s="335"/>
      <c r="AH39" s="335"/>
      <c r="AI39" s="335"/>
      <c r="AJ39" s="335"/>
      <c r="AK39" s="335"/>
      <c r="AL39" s="335"/>
      <c r="AM39" s="335"/>
      <c r="AN39" s="335"/>
      <c r="AO39" s="333"/>
      <c r="AP39" s="335"/>
      <c r="AQ39" s="335"/>
      <c r="AR39" s="335"/>
      <c r="AS39" s="335"/>
      <c r="AT39" s="333"/>
      <c r="AU39" s="335"/>
      <c r="AV39" s="165"/>
      <c r="AW39" s="165"/>
      <c r="AX39" s="165"/>
      <c r="AY39" s="336"/>
      <c r="AZ39" s="336"/>
      <c r="BA39" s="165"/>
    </row>
    <row r="40" spans="1:53" s="332" customFormat="1">
      <c r="A40" s="315"/>
      <c r="B40" s="165"/>
      <c r="C40" s="334"/>
      <c r="D40" s="165"/>
      <c r="E40" s="165"/>
      <c r="F40" s="165"/>
      <c r="G40" s="165"/>
      <c r="H40" s="165"/>
      <c r="I40" s="165"/>
      <c r="J40" s="335"/>
      <c r="K40" s="335"/>
      <c r="L40" s="335"/>
      <c r="M40" s="335"/>
      <c r="N40" s="335"/>
      <c r="O40" s="335"/>
      <c r="P40" s="333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335"/>
      <c r="AJ40" s="335"/>
      <c r="AK40" s="335"/>
      <c r="AL40" s="335"/>
      <c r="AM40" s="335"/>
      <c r="AN40" s="335"/>
      <c r="AO40" s="333"/>
      <c r="AP40" s="335"/>
      <c r="AQ40" s="335"/>
      <c r="AR40" s="335"/>
      <c r="AS40" s="335"/>
      <c r="AT40" s="333"/>
      <c r="AU40" s="335"/>
      <c r="AV40" s="165"/>
      <c r="AW40" s="165"/>
      <c r="AX40" s="165"/>
      <c r="AY40" s="336"/>
      <c r="AZ40" s="336"/>
      <c r="BA40" s="165"/>
    </row>
    <row r="41" spans="1:53" s="332" customFormat="1">
      <c r="A41" s="315"/>
      <c r="B41" s="165"/>
      <c r="C41" s="334"/>
      <c r="D41" s="165"/>
      <c r="E41" s="165"/>
      <c r="F41" s="165"/>
      <c r="G41" s="165"/>
      <c r="H41" s="165"/>
      <c r="I41" s="165"/>
      <c r="J41" s="335"/>
      <c r="K41" s="335"/>
      <c r="L41" s="335"/>
      <c r="M41" s="335"/>
      <c r="N41" s="335"/>
      <c r="O41" s="335"/>
      <c r="P41" s="333"/>
      <c r="Q41" s="335"/>
      <c r="R41" s="335"/>
      <c r="S41" s="335"/>
      <c r="T41" s="335"/>
      <c r="U41" s="335"/>
      <c r="V41" s="335"/>
      <c r="W41" s="335"/>
      <c r="X41" s="335"/>
      <c r="Y41" s="335"/>
      <c r="Z41" s="335"/>
      <c r="AA41" s="335"/>
      <c r="AB41" s="335"/>
      <c r="AC41" s="335"/>
      <c r="AD41" s="335"/>
      <c r="AE41" s="335"/>
      <c r="AF41" s="335"/>
      <c r="AG41" s="335"/>
      <c r="AH41" s="335"/>
      <c r="AI41" s="335"/>
      <c r="AJ41" s="335"/>
      <c r="AK41" s="335"/>
      <c r="AL41" s="335"/>
      <c r="AM41" s="335"/>
      <c r="AN41" s="335"/>
      <c r="AO41" s="333"/>
      <c r="AP41" s="335"/>
      <c r="AQ41" s="335"/>
      <c r="AR41" s="335"/>
      <c r="AS41" s="335"/>
      <c r="AT41" s="333"/>
      <c r="AU41" s="335"/>
      <c r="AV41" s="165"/>
      <c r="AW41" s="165"/>
      <c r="AX41" s="165"/>
      <c r="AY41" s="336"/>
      <c r="AZ41" s="336"/>
      <c r="BA41" s="165"/>
    </row>
    <row r="42" spans="1:53" s="332" customFormat="1">
      <c r="A42" s="315"/>
      <c r="B42" s="165"/>
      <c r="C42" s="334"/>
      <c r="D42" s="165"/>
      <c r="E42" s="165"/>
      <c r="F42" s="165"/>
      <c r="G42" s="165"/>
      <c r="H42" s="165"/>
      <c r="I42" s="165"/>
      <c r="J42" s="335"/>
      <c r="K42" s="335"/>
      <c r="L42" s="335"/>
      <c r="M42" s="335"/>
      <c r="N42" s="335"/>
      <c r="O42" s="335"/>
      <c r="P42" s="333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3"/>
      <c r="AP42" s="335"/>
      <c r="AQ42" s="335"/>
      <c r="AR42" s="335"/>
      <c r="AS42" s="335"/>
      <c r="AT42" s="333"/>
      <c r="AU42" s="335"/>
      <c r="AV42" s="165"/>
      <c r="AW42" s="165"/>
      <c r="AX42" s="165"/>
      <c r="AY42" s="336"/>
      <c r="AZ42" s="336"/>
      <c r="BA42" s="165"/>
    </row>
    <row r="43" spans="1:53" s="332" customFormat="1">
      <c r="A43" s="315"/>
      <c r="B43" s="165"/>
      <c r="C43" s="334"/>
      <c r="D43" s="165"/>
      <c r="E43" s="165"/>
      <c r="F43" s="165"/>
      <c r="G43" s="165"/>
      <c r="H43" s="165"/>
      <c r="I43" s="165"/>
      <c r="J43" s="335"/>
      <c r="K43" s="335"/>
      <c r="L43" s="335"/>
      <c r="M43" s="335"/>
      <c r="N43" s="335"/>
      <c r="O43" s="335"/>
      <c r="P43" s="333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  <c r="AB43" s="335"/>
      <c r="AC43" s="335"/>
      <c r="AD43" s="33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3"/>
      <c r="AP43" s="335"/>
      <c r="AQ43" s="335"/>
      <c r="AR43" s="335"/>
      <c r="AS43" s="335"/>
      <c r="AT43" s="333"/>
      <c r="AU43" s="335"/>
      <c r="AV43" s="165"/>
      <c r="AW43" s="165"/>
      <c r="AX43" s="165"/>
      <c r="AY43" s="336"/>
      <c r="AZ43" s="336"/>
      <c r="BA43" s="165"/>
    </row>
    <row r="44" spans="1:53" s="332" customFormat="1">
      <c r="A44" s="315"/>
      <c r="B44" s="165"/>
      <c r="C44" s="334"/>
      <c r="D44" s="165"/>
      <c r="E44" s="165"/>
      <c r="F44" s="165"/>
      <c r="G44" s="165"/>
      <c r="H44" s="165"/>
      <c r="I44" s="165"/>
      <c r="J44" s="335"/>
      <c r="K44" s="335"/>
      <c r="L44" s="335"/>
      <c r="M44" s="335"/>
      <c r="N44" s="335"/>
      <c r="O44" s="335"/>
      <c r="P44" s="333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5"/>
      <c r="AG44" s="335"/>
      <c r="AH44" s="335"/>
      <c r="AI44" s="335"/>
      <c r="AJ44" s="335"/>
      <c r="AK44" s="335"/>
      <c r="AL44" s="335"/>
      <c r="AM44" s="335"/>
      <c r="AN44" s="335"/>
      <c r="AO44" s="333"/>
      <c r="AP44" s="335"/>
      <c r="AQ44" s="335"/>
      <c r="AR44" s="335"/>
      <c r="AS44" s="335"/>
      <c r="AT44" s="333"/>
      <c r="AU44" s="335"/>
      <c r="AV44" s="165"/>
      <c r="AW44" s="165"/>
      <c r="AX44" s="165"/>
      <c r="AY44" s="336"/>
      <c r="AZ44" s="336"/>
      <c r="BA44" s="165"/>
    </row>
    <row r="45" spans="1:53" s="332" customFormat="1">
      <c r="A45" s="315"/>
      <c r="B45" s="165"/>
      <c r="C45" s="334"/>
      <c r="D45" s="165"/>
      <c r="E45" s="165"/>
      <c r="F45" s="165"/>
      <c r="G45" s="165"/>
      <c r="H45" s="165"/>
      <c r="I45" s="165"/>
      <c r="J45" s="335"/>
      <c r="K45" s="335"/>
      <c r="L45" s="335"/>
      <c r="M45" s="335"/>
      <c r="N45" s="335"/>
      <c r="O45" s="335"/>
      <c r="P45" s="333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3"/>
      <c r="AP45" s="335"/>
      <c r="AQ45" s="335"/>
      <c r="AR45" s="335"/>
      <c r="AS45" s="335"/>
      <c r="AT45" s="333"/>
      <c r="AU45" s="335"/>
      <c r="AV45" s="165"/>
      <c r="AW45" s="165"/>
      <c r="AX45" s="165"/>
      <c r="AY45" s="336"/>
      <c r="AZ45" s="336"/>
      <c r="BA45" s="165"/>
    </row>
    <row r="46" spans="1:53" s="332" customFormat="1">
      <c r="A46" s="315"/>
      <c r="B46" s="165"/>
      <c r="C46" s="334"/>
      <c r="D46" s="165"/>
      <c r="E46" s="165"/>
      <c r="F46" s="165"/>
      <c r="G46" s="165"/>
      <c r="H46" s="165"/>
      <c r="I46" s="165"/>
      <c r="J46" s="335"/>
      <c r="K46" s="335"/>
      <c r="L46" s="335"/>
      <c r="M46" s="335"/>
      <c r="N46" s="335"/>
      <c r="O46" s="335"/>
      <c r="P46" s="333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3"/>
      <c r="AP46" s="335"/>
      <c r="AQ46" s="335"/>
      <c r="AR46" s="335"/>
      <c r="AS46" s="335"/>
      <c r="AT46" s="333"/>
      <c r="AU46" s="335"/>
      <c r="AV46" s="165"/>
      <c r="AW46" s="165"/>
      <c r="AX46" s="165"/>
      <c r="AY46" s="336"/>
      <c r="AZ46" s="336"/>
      <c r="BA46" s="165"/>
    </row>
    <row r="47" spans="1:53">
      <c r="B47" s="29"/>
      <c r="C47" s="36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123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123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124"/>
      <c r="AZ47" s="124"/>
      <c r="BA47" s="123"/>
    </row>
    <row r="48" spans="1:53">
      <c r="B48" s="37"/>
      <c r="C48" s="38"/>
      <c r="D48" s="37"/>
      <c r="E48" s="37"/>
      <c r="F48" s="37"/>
      <c r="G48" s="37"/>
      <c r="H48" s="37"/>
      <c r="I48" s="37"/>
      <c r="J48" s="148">
        <f t="shared" ref="J48:AU48" si="0">SUM(J4:J47)</f>
        <v>5757</v>
      </c>
      <c r="K48" s="148">
        <f t="shared" si="0"/>
        <v>0</v>
      </c>
      <c r="L48" s="148">
        <f t="shared" si="0"/>
        <v>0</v>
      </c>
      <c r="M48" s="148">
        <f t="shared" si="0"/>
        <v>0</v>
      </c>
      <c r="N48" s="148">
        <f t="shared" si="0"/>
        <v>0</v>
      </c>
      <c r="O48" s="148">
        <f t="shared" si="0"/>
        <v>5718</v>
      </c>
      <c r="P48" s="148">
        <f t="shared" si="0"/>
        <v>5757</v>
      </c>
      <c r="Q48" s="148">
        <f t="shared" si="0"/>
        <v>0</v>
      </c>
      <c r="R48" s="148">
        <f t="shared" si="0"/>
        <v>0</v>
      </c>
      <c r="S48" s="148">
        <f t="shared" si="0"/>
        <v>0</v>
      </c>
      <c r="T48" s="148">
        <f t="shared" si="0"/>
        <v>0</v>
      </c>
      <c r="U48" s="148">
        <f t="shared" si="0"/>
        <v>0</v>
      </c>
      <c r="V48" s="148">
        <f t="shared" si="0"/>
        <v>0</v>
      </c>
      <c r="W48" s="148">
        <f t="shared" si="0"/>
        <v>0</v>
      </c>
      <c r="X48" s="148">
        <f t="shared" si="0"/>
        <v>0</v>
      </c>
      <c r="Y48" s="148">
        <f t="shared" si="0"/>
        <v>0</v>
      </c>
      <c r="Z48" s="148">
        <f t="shared" si="0"/>
        <v>0</v>
      </c>
      <c r="AA48" s="148">
        <f t="shared" si="0"/>
        <v>0</v>
      </c>
      <c r="AB48" s="148">
        <f t="shared" si="0"/>
        <v>0</v>
      </c>
      <c r="AC48" s="148">
        <f t="shared" si="0"/>
        <v>0</v>
      </c>
      <c r="AD48" s="148">
        <f t="shared" si="0"/>
        <v>0</v>
      </c>
      <c r="AE48" s="148">
        <f t="shared" si="0"/>
        <v>0</v>
      </c>
      <c r="AF48" s="148">
        <f t="shared" si="0"/>
        <v>47638</v>
      </c>
      <c r="AG48" s="148">
        <f t="shared" si="0"/>
        <v>0</v>
      </c>
      <c r="AH48" s="148">
        <f t="shared" si="0"/>
        <v>0</v>
      </c>
      <c r="AI48" s="148">
        <f t="shared" si="0"/>
        <v>48105</v>
      </c>
      <c r="AJ48" s="148">
        <f t="shared" si="0"/>
        <v>13036</v>
      </c>
      <c r="AK48" s="148">
        <f t="shared" si="0"/>
        <v>6700</v>
      </c>
      <c r="AL48" s="148">
        <f t="shared" si="0"/>
        <v>0</v>
      </c>
      <c r="AM48" s="148">
        <f t="shared" si="0"/>
        <v>0</v>
      </c>
      <c r="AN48" s="148">
        <f t="shared" si="0"/>
        <v>6700</v>
      </c>
      <c r="AO48" s="148">
        <f t="shared" si="0"/>
        <v>0</v>
      </c>
      <c r="AP48" s="148">
        <f t="shared" si="0"/>
        <v>3880</v>
      </c>
      <c r="AQ48" s="148">
        <f t="shared" si="0"/>
        <v>0</v>
      </c>
      <c r="AR48" s="148">
        <f t="shared" si="0"/>
        <v>0</v>
      </c>
      <c r="AS48" s="148">
        <f t="shared" si="0"/>
        <v>0</v>
      </c>
      <c r="AT48" s="148">
        <f t="shared" si="0"/>
        <v>3880</v>
      </c>
      <c r="AU48" s="148">
        <f t="shared" si="0"/>
        <v>1222</v>
      </c>
      <c r="AV48" s="148"/>
      <c r="AW48" s="148"/>
      <c r="AX48" s="148"/>
      <c r="AY48" s="149"/>
      <c r="AZ48" s="149"/>
      <c r="BA48" s="148" t="s">
        <v>212</v>
      </c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zoomScaleNormal="100" workbookViewId="0">
      <selection activeCell="I25" sqref="I25"/>
    </sheetView>
  </sheetViews>
  <sheetFormatPr defaultColWidth="8.85546875" defaultRowHeight="15.75"/>
  <cols>
    <col min="1" max="1" width="8.85546875" style="197"/>
    <col min="2" max="2" width="28.140625" style="197" customWidth="1"/>
    <col min="3" max="6" width="21.140625" style="197" customWidth="1"/>
    <col min="7" max="7" width="14.7109375" style="197" customWidth="1"/>
    <col min="8" max="8" width="8.85546875" style="197"/>
    <col min="9" max="9" width="13.85546875" style="197" bestFit="1" customWidth="1"/>
    <col min="10" max="10" width="14.28515625" style="197" customWidth="1"/>
    <col min="11" max="11" width="13" style="197" customWidth="1"/>
    <col min="12" max="12" width="16.85546875" style="197" customWidth="1"/>
    <col min="13" max="13" width="11.7109375" style="197" customWidth="1"/>
    <col min="14" max="16384" width="8.85546875" style="197"/>
  </cols>
  <sheetData>
    <row r="4" spans="2:12">
      <c r="B4" s="196" t="s">
        <v>120</v>
      </c>
      <c r="L4" s="198"/>
    </row>
    <row r="5" spans="2:12">
      <c r="B5" s="196"/>
    </row>
    <row r="6" spans="2:12">
      <c r="B6" s="197" t="s">
        <v>118</v>
      </c>
      <c r="C6" s="253" t="s">
        <v>190</v>
      </c>
      <c r="D6" s="226"/>
      <c r="E6" s="249" t="s">
        <v>185</v>
      </c>
      <c r="F6" s="250" t="s">
        <v>181</v>
      </c>
    </row>
    <row r="7" spans="2:12">
      <c r="B7" s="197" t="s">
        <v>92</v>
      </c>
      <c r="C7" s="227">
        <v>42310</v>
      </c>
      <c r="E7" s="453" t="s">
        <v>184</v>
      </c>
      <c r="F7" s="251" t="s">
        <v>183</v>
      </c>
    </row>
    <row r="8" spans="2:12">
      <c r="B8" s="197" t="s">
        <v>93</v>
      </c>
      <c r="C8" s="229" t="s">
        <v>191</v>
      </c>
      <c r="D8" s="230"/>
      <c r="E8" s="454"/>
      <c r="F8" s="252" t="s">
        <v>182</v>
      </c>
    </row>
    <row r="9" spans="2:12">
      <c r="C9" s="228"/>
    </row>
    <row r="10" spans="2:12" ht="31.9" customHeight="1">
      <c r="B10" s="199" t="s">
        <v>121</v>
      </c>
      <c r="C10" s="200" t="s">
        <v>122</v>
      </c>
      <c r="D10" s="200" t="s">
        <v>123</v>
      </c>
      <c r="E10" s="200" t="s">
        <v>124</v>
      </c>
      <c r="F10" s="200" t="s">
        <v>125</v>
      </c>
    </row>
    <row r="11" spans="2:12" s="201" customFormat="1" ht="14.45" customHeight="1">
      <c r="B11" s="201" t="s">
        <v>126</v>
      </c>
      <c r="C11" s="231">
        <f>'Receipt Details'!J48-C15-C16</f>
        <v>5082</v>
      </c>
      <c r="D11" s="231">
        <f>'Receipt Details'!AF48-D15-D16</f>
        <v>41024</v>
      </c>
      <c r="E11" s="232">
        <f>'Receipt Details'!AK48-E16</f>
        <v>5700</v>
      </c>
      <c r="F11" s="232">
        <f>'Receipt Details'!AP48-F15-F16</f>
        <v>3098</v>
      </c>
    </row>
    <row r="12" spans="2:12" s="201" customFormat="1" ht="14.45" customHeight="1">
      <c r="B12" s="201" t="s">
        <v>192</v>
      </c>
      <c r="C12" s="231"/>
      <c r="D12" s="231"/>
      <c r="E12" s="232"/>
      <c r="F12" s="231"/>
    </row>
    <row r="13" spans="2:12" s="201" customFormat="1" ht="14.45" customHeight="1">
      <c r="B13" s="201" t="s">
        <v>193</v>
      </c>
      <c r="C13" s="231"/>
      <c r="D13" s="231"/>
      <c r="E13" s="232"/>
      <c r="F13" s="231"/>
    </row>
    <row r="14" spans="2:12" s="201" customFormat="1" ht="14.45" customHeight="1">
      <c r="B14" s="201" t="s">
        <v>194</v>
      </c>
      <c r="C14" s="231"/>
      <c r="D14" s="231"/>
      <c r="E14" s="232"/>
      <c r="F14" s="231"/>
    </row>
    <row r="15" spans="2:12" s="201" customFormat="1" ht="14.45" customHeight="1">
      <c r="B15" s="201" t="s">
        <v>195</v>
      </c>
      <c r="C15" s="231">
        <v>204</v>
      </c>
      <c r="D15" s="231">
        <v>5664</v>
      </c>
      <c r="E15" s="232"/>
      <c r="F15" s="232">
        <v>683</v>
      </c>
      <c r="H15" s="202"/>
    </row>
    <row r="16" spans="2:12" s="201" customFormat="1" ht="14.45" customHeight="1">
      <c r="B16" s="201" t="s">
        <v>196</v>
      </c>
      <c r="C16" s="231">
        <v>471</v>
      </c>
      <c r="D16" s="231">
        <v>950</v>
      </c>
      <c r="E16" s="232">
        <v>1000</v>
      </c>
      <c r="F16" s="232">
        <v>99</v>
      </c>
      <c r="H16" s="202"/>
    </row>
    <row r="17" spans="2:11" s="201" customFormat="1" ht="14.45" customHeight="1">
      <c r="B17" s="201" t="s">
        <v>127</v>
      </c>
      <c r="C17" s="233">
        <f>SUM(C11:C16)</f>
        <v>5757</v>
      </c>
      <c r="D17" s="233">
        <f>SUM(D11:D16)</f>
        <v>47638</v>
      </c>
      <c r="E17" s="233">
        <f>SUM(E11:E16)</f>
        <v>6700</v>
      </c>
      <c r="F17" s="233">
        <f>SUM(F11:F16)</f>
        <v>3880</v>
      </c>
      <c r="H17" s="202"/>
    </row>
    <row r="18" spans="2:11" s="201" customFormat="1" ht="14.45" customHeight="1">
      <c r="C18" s="203"/>
      <c r="D18" s="203"/>
      <c r="E18" s="203"/>
      <c r="F18" s="203"/>
      <c r="H18" s="202"/>
    </row>
    <row r="19" spans="2:11" s="201" customFormat="1" ht="14.45" customHeight="1">
      <c r="C19" s="204"/>
      <c r="D19" s="204"/>
      <c r="E19" s="204"/>
      <c r="F19" s="204"/>
      <c r="H19" s="225"/>
    </row>
    <row r="20" spans="2:11" s="201" customFormat="1" ht="31.9" customHeight="1">
      <c r="B20" s="199" t="s">
        <v>128</v>
      </c>
      <c r="C20" s="200" t="s">
        <v>148</v>
      </c>
      <c r="D20" s="200" t="s">
        <v>129</v>
      </c>
      <c r="E20" s="200" t="s">
        <v>130</v>
      </c>
      <c r="F20" s="200" t="s">
        <v>131</v>
      </c>
    </row>
    <row r="21" spans="2:11" s="201" customFormat="1" ht="14.45" customHeight="1">
      <c r="B21" s="201" t="s">
        <v>197</v>
      </c>
      <c r="C21" s="234">
        <f>'Despatch Advice'!J61</f>
        <v>3196</v>
      </c>
      <c r="D21" s="234">
        <f>'Despatch Advice'!P61</f>
        <v>31680</v>
      </c>
      <c r="E21" s="235">
        <f>'Despatch Advice'!S61</f>
        <v>19800</v>
      </c>
      <c r="F21" s="235">
        <f>'Despatch Advice'!X61</f>
        <v>4374</v>
      </c>
    </row>
    <row r="22" spans="2:11" s="205" customFormat="1" ht="14.45" customHeight="1"/>
    <row r="23" spans="2:11">
      <c r="B23" s="206" t="s">
        <v>115</v>
      </c>
      <c r="C23" s="207" t="s">
        <v>114</v>
      </c>
    </row>
    <row r="24" spans="2:11" ht="14.45" customHeight="1">
      <c r="C24" s="208" t="s">
        <v>22</v>
      </c>
      <c r="D24" s="208" t="s">
        <v>23</v>
      </c>
      <c r="E24" s="197" t="s">
        <v>132</v>
      </c>
    </row>
    <row r="25" spans="2:11">
      <c r="C25" s="236">
        <f>'Pallet &amp; Top Frame Sort'!E38</f>
        <v>2374</v>
      </c>
      <c r="D25" s="236">
        <f>'Pallet &amp; Top Frame Sort'!F38</f>
        <v>407</v>
      </c>
      <c r="E25" s="233">
        <f>C25+D25</f>
        <v>2781</v>
      </c>
      <c r="G25" s="209"/>
      <c r="H25" s="209"/>
      <c r="I25" s="209"/>
      <c r="J25" s="209"/>
    </row>
    <row r="26" spans="2:11">
      <c r="D26" s="210"/>
      <c r="E26" s="209"/>
      <c r="G26" s="211"/>
    </row>
    <row r="27" spans="2:11">
      <c r="C27" s="207" t="s">
        <v>133</v>
      </c>
      <c r="D27" s="207"/>
      <c r="E27" s="209"/>
      <c r="K27" s="211"/>
    </row>
    <row r="28" spans="2:11">
      <c r="C28" s="208" t="s">
        <v>22</v>
      </c>
      <c r="D28" s="208" t="s">
        <v>29</v>
      </c>
      <c r="E28" s="209" t="s">
        <v>132</v>
      </c>
      <c r="K28" s="211"/>
    </row>
    <row r="29" spans="2:11">
      <c r="C29" s="236">
        <f>'Divider Sort'!G55</f>
        <v>24905</v>
      </c>
      <c r="D29" s="236">
        <f>'Divider Sort'!H55</f>
        <v>4882</v>
      </c>
      <c r="E29" s="233">
        <f>C29+D29</f>
        <v>29787</v>
      </c>
      <c r="K29" s="211"/>
    </row>
    <row r="30" spans="2:11">
      <c r="D30" s="210"/>
      <c r="E30" s="209"/>
      <c r="K30" s="211"/>
    </row>
    <row r="31" spans="2:11">
      <c r="C31" s="452" t="s">
        <v>134</v>
      </c>
      <c r="D31" s="452"/>
      <c r="E31" s="209"/>
      <c r="K31" s="211"/>
    </row>
    <row r="32" spans="2:11">
      <c r="C32" s="209" t="s">
        <v>22</v>
      </c>
      <c r="D32" s="209" t="s">
        <v>29</v>
      </c>
      <c r="E32" s="209" t="s">
        <v>132</v>
      </c>
      <c r="K32" s="211"/>
    </row>
    <row r="33" spans="2:11">
      <c r="C33" s="237">
        <f>'Divider Sort'!J55</f>
        <v>7998</v>
      </c>
      <c r="D33" s="237">
        <f>'Divider Sort'!K55</f>
        <v>1268</v>
      </c>
      <c r="E33" s="238">
        <f>C33+D33</f>
        <v>9266</v>
      </c>
      <c r="K33" s="211"/>
    </row>
    <row r="34" spans="2:11">
      <c r="E34" s="209"/>
      <c r="K34" s="211"/>
    </row>
    <row r="35" spans="2:11">
      <c r="C35" s="206" t="s">
        <v>135</v>
      </c>
      <c r="D35" s="212"/>
      <c r="E35" s="209"/>
      <c r="K35" s="211"/>
    </row>
    <row r="36" spans="2:11">
      <c r="C36" s="213" t="s">
        <v>22</v>
      </c>
      <c r="D36" s="209" t="s">
        <v>23</v>
      </c>
      <c r="E36" s="209" t="s">
        <v>132</v>
      </c>
      <c r="K36" s="211"/>
    </row>
    <row r="37" spans="2:11">
      <c r="C37" s="236">
        <f>'Pallet &amp; Top Frame Sort'!I37</f>
        <v>2696</v>
      </c>
      <c r="D37" s="237">
        <f>'Pallet &amp; Top Frame Sort'!J37</f>
        <v>135</v>
      </c>
      <c r="E37" s="238">
        <f>C37+D37</f>
        <v>2831</v>
      </c>
      <c r="K37" s="211"/>
    </row>
    <row r="38" spans="2:11">
      <c r="E38" s="209"/>
      <c r="K38" s="211"/>
    </row>
    <row r="39" spans="2:11">
      <c r="B39" s="206" t="s">
        <v>136</v>
      </c>
      <c r="C39" s="206" t="s">
        <v>137</v>
      </c>
      <c r="E39" s="209"/>
      <c r="K39" s="211"/>
    </row>
    <row r="40" spans="2:11">
      <c r="C40" s="209" t="s">
        <v>22</v>
      </c>
      <c r="D40" s="209" t="s">
        <v>29</v>
      </c>
      <c r="E40" s="209" t="s">
        <v>132</v>
      </c>
      <c r="K40" s="211"/>
    </row>
    <row r="41" spans="2:11">
      <c r="C41" s="237">
        <f>'Pallet &amp; TF Repair'!E30</f>
        <v>2908</v>
      </c>
      <c r="D41" s="237">
        <f>'Pallet &amp; TF Repair'!F30</f>
        <v>307</v>
      </c>
      <c r="E41" s="238">
        <f>C41+D41</f>
        <v>3215</v>
      </c>
      <c r="K41" s="211"/>
    </row>
    <row r="42" spans="2:11">
      <c r="K42" s="211"/>
    </row>
    <row r="43" spans="2:11">
      <c r="C43" s="206" t="s">
        <v>138</v>
      </c>
      <c r="K43" s="211"/>
    </row>
    <row r="44" spans="2:11">
      <c r="C44" s="197" t="s">
        <v>22</v>
      </c>
      <c r="D44" s="197" t="s">
        <v>29</v>
      </c>
      <c r="E44" s="197" t="s">
        <v>132</v>
      </c>
      <c r="K44" s="211"/>
    </row>
    <row r="45" spans="2:11">
      <c r="C45" s="237">
        <f>'Pallet &amp; TF Repair'!I30</f>
        <v>0</v>
      </c>
      <c r="D45" s="237">
        <f>'Pallet &amp; TF Repair'!J30</f>
        <v>0</v>
      </c>
      <c r="E45" s="238">
        <f>C45+D45</f>
        <v>0</v>
      </c>
      <c r="K45" s="211"/>
    </row>
    <row r="46" spans="2:11">
      <c r="E46" s="214"/>
      <c r="K46" s="211"/>
    </row>
    <row r="47" spans="2:11">
      <c r="B47" s="206" t="s">
        <v>139</v>
      </c>
      <c r="C47" s="206" t="s">
        <v>140</v>
      </c>
      <c r="E47" s="214"/>
      <c r="K47" s="211"/>
    </row>
    <row r="48" spans="2:11">
      <c r="C48" s="222">
        <f>'Pallet &amp; TF Dismantle'!D25</f>
        <v>71</v>
      </c>
      <c r="E48" s="214"/>
      <c r="K48" s="211"/>
    </row>
    <row r="49" spans="2:11">
      <c r="E49" s="214"/>
      <c r="K49" s="211"/>
    </row>
    <row r="50" spans="2:11">
      <c r="C50" s="215" t="s">
        <v>141</v>
      </c>
      <c r="K50" s="211"/>
    </row>
    <row r="51" spans="2:11">
      <c r="C51" s="224">
        <f>'Pallet &amp; TF Dismantle'!F25</f>
        <v>0</v>
      </c>
      <c r="K51" s="211"/>
    </row>
    <row r="52" spans="2:11">
      <c r="C52" s="246"/>
      <c r="K52" s="211"/>
    </row>
    <row r="53" spans="2:11">
      <c r="B53" s="197" t="s">
        <v>97</v>
      </c>
      <c r="C53" s="247">
        <f>COUNT('Receipt Details'!B4:B47)</f>
        <v>23</v>
      </c>
      <c r="D53" s="197" t="s">
        <v>98</v>
      </c>
      <c r="E53" s="197" t="s">
        <v>99</v>
      </c>
      <c r="G53" s="216">
        <v>60</v>
      </c>
      <c r="K53" s="211"/>
    </row>
    <row r="54" spans="2:11">
      <c r="B54" s="197" t="s">
        <v>100</v>
      </c>
      <c r="C54" s="247">
        <f>COUNT('Despatch Advice'!B4:B61)</f>
        <v>22</v>
      </c>
      <c r="E54" s="197" t="s">
        <v>101</v>
      </c>
      <c r="G54" s="223">
        <f>C53+C54</f>
        <v>45</v>
      </c>
    </row>
    <row r="55" spans="2:11">
      <c r="B55" s="197" t="s">
        <v>102</v>
      </c>
      <c r="C55" s="248">
        <f>C53/C54</f>
        <v>1.0454545454545454</v>
      </c>
    </row>
    <row r="57" spans="2:11">
      <c r="B57" s="206" t="s">
        <v>103</v>
      </c>
      <c r="C57" s="206" t="s">
        <v>44</v>
      </c>
      <c r="D57" s="206" t="s">
        <v>22</v>
      </c>
      <c r="E57" s="206" t="s">
        <v>23</v>
      </c>
    </row>
    <row r="58" spans="2:11">
      <c r="B58" s="197" t="s">
        <v>104</v>
      </c>
      <c r="C58" s="240">
        <f>'Stocktake Adjustment'!F15</f>
        <v>13307</v>
      </c>
      <c r="D58" s="240">
        <f>'Stocktake Adjustment'!F17</f>
        <v>3000</v>
      </c>
      <c r="E58" s="240">
        <f>'Stocktake Adjustment'!F13</f>
        <v>1312</v>
      </c>
    </row>
    <row r="59" spans="2:11">
      <c r="B59" s="197" t="s">
        <v>105</v>
      </c>
      <c r="C59" s="240">
        <f>'Stocktake Adjustment'!F28</f>
        <v>31147</v>
      </c>
      <c r="D59" s="240">
        <f>'Stocktake Adjustment'!F30</f>
        <v>17608</v>
      </c>
      <c r="E59" s="241">
        <v>0</v>
      </c>
    </row>
    <row r="60" spans="2:11">
      <c r="B60" s="197" t="s">
        <v>106</v>
      </c>
      <c r="C60" s="240">
        <f>'Stocktake Adjustment'!F31</f>
        <v>44816</v>
      </c>
      <c r="D60" s="240">
        <f>'Stocktake Adjustment'!F33</f>
        <v>26812</v>
      </c>
      <c r="E60" s="241">
        <v>0</v>
      </c>
    </row>
    <row r="61" spans="2:11">
      <c r="B61" s="197" t="s">
        <v>168</v>
      </c>
      <c r="C61" s="241">
        <v>0</v>
      </c>
      <c r="D61" s="240">
        <f>'Stocktake Adjustment'!F34</f>
        <v>0</v>
      </c>
      <c r="E61" s="241">
        <v>0</v>
      </c>
    </row>
    <row r="62" spans="2:11">
      <c r="B62" s="197" t="s">
        <v>169</v>
      </c>
      <c r="C62" s="241">
        <v>0</v>
      </c>
      <c r="D62" s="240">
        <f>'Stocktake Adjustment'!F35</f>
        <v>0</v>
      </c>
      <c r="E62" s="241">
        <v>0</v>
      </c>
    </row>
    <row r="63" spans="2:11">
      <c r="B63" s="197" t="s">
        <v>107</v>
      </c>
      <c r="C63" s="240">
        <f>'Stocktake Adjustment'!F37</f>
        <v>2253</v>
      </c>
      <c r="D63" s="240">
        <f>'Stocktake Adjustment'!F39</f>
        <v>31641</v>
      </c>
      <c r="E63" s="240">
        <f>'Stocktake Adjustment'!F36</f>
        <v>3886</v>
      </c>
    </row>
    <row r="66" spans="2:8" ht="31.5">
      <c r="B66" s="218" t="s">
        <v>112</v>
      </c>
      <c r="C66" s="200" t="s">
        <v>142</v>
      </c>
      <c r="D66" s="200" t="s">
        <v>143</v>
      </c>
      <c r="E66" s="200" t="s">
        <v>144</v>
      </c>
      <c r="F66" s="200" t="s">
        <v>145</v>
      </c>
    </row>
    <row r="67" spans="2:8" ht="18.600000000000001" customHeight="1">
      <c r="B67" s="206"/>
      <c r="C67" s="222">
        <f>'Stocktake Adjustment'!F16</f>
        <v>0</v>
      </c>
      <c r="D67" s="222">
        <f>'Stocktake Adjustment'!F29</f>
        <v>138954</v>
      </c>
      <c r="E67" s="222">
        <f>'Stocktake Adjustment'!F32</f>
        <v>9</v>
      </c>
      <c r="F67" s="222">
        <f>'Stocktake Adjustment'!F38</f>
        <v>0</v>
      </c>
      <c r="G67" s="219"/>
      <c r="H67" s="219"/>
    </row>
    <row r="69" spans="2:8">
      <c r="C69" s="206" t="s">
        <v>108</v>
      </c>
      <c r="D69" s="206" t="s">
        <v>94</v>
      </c>
      <c r="E69" s="206" t="s">
        <v>95</v>
      </c>
      <c r="F69" s="206" t="s">
        <v>96</v>
      </c>
    </row>
    <row r="70" spans="2:8" ht="28.9" customHeight="1">
      <c r="B70" s="220" t="s">
        <v>109</v>
      </c>
      <c r="C70" s="242">
        <f>'Pallet &amp; Top Frame Sort'!F38/'Pallet &amp; Top Frame Sort'!D38</f>
        <v>0.14635023372887451</v>
      </c>
      <c r="D70" s="243">
        <v>0</v>
      </c>
      <c r="E70" s="243">
        <v>0</v>
      </c>
      <c r="F70" s="242">
        <f>'Pallet &amp; Top Frame Sort'!J37/'Pallet &amp; Top Frame Sort'!H37</f>
        <v>4.7686329918756626E-2</v>
      </c>
    </row>
    <row r="71" spans="2:8">
      <c r="B71" s="197" t="s">
        <v>110</v>
      </c>
      <c r="C71" s="242">
        <f>'Pallet &amp; TF Repair'!D30/'Pallet &amp; Top Frame Sort'!D38</f>
        <v>1.1560589715929521</v>
      </c>
      <c r="D71" s="243">
        <v>0</v>
      </c>
      <c r="E71" s="243">
        <v>0</v>
      </c>
      <c r="F71" s="242">
        <f>'Pallet &amp; TF Repair'!I30/'Pallet &amp; Top Frame Sort'!H37</f>
        <v>0</v>
      </c>
    </row>
    <row r="72" spans="2:8">
      <c r="B72" s="197" t="s">
        <v>111</v>
      </c>
      <c r="C72" s="242">
        <f>'Pallet &amp; TF Repair'!F30/'Pallet &amp; Top Frame Sort'!D38</f>
        <v>0.11039194534340166</v>
      </c>
      <c r="D72" s="242">
        <f>'Divider Sort'!H55/('Divider Sort'!G55+'Divider Sort'!H55)</f>
        <v>0.16389700204787325</v>
      </c>
      <c r="E72" s="242">
        <f>'Divider Sort'!K55/('Divider Sort'!J55+'Divider Sort'!K55)</f>
        <v>0.13684437729333046</v>
      </c>
      <c r="F72" s="242">
        <f>'Pallet &amp; TF Repair'!J30/'Pallet &amp; Top Frame Sort'!H37</f>
        <v>0</v>
      </c>
    </row>
    <row r="73" spans="2:8">
      <c r="C73" s="211"/>
      <c r="D73" s="211"/>
      <c r="E73" s="211"/>
    </row>
    <row r="74" spans="2:8">
      <c r="B74" s="206" t="s">
        <v>113</v>
      </c>
      <c r="C74" s="206" t="s">
        <v>114</v>
      </c>
      <c r="D74" s="206" t="s">
        <v>4</v>
      </c>
      <c r="E74" s="206" t="s">
        <v>5</v>
      </c>
      <c r="F74" s="206" t="s">
        <v>7</v>
      </c>
    </row>
    <row r="75" spans="2:8">
      <c r="C75" s="197" t="s">
        <v>115</v>
      </c>
      <c r="D75" s="197" t="s">
        <v>115</v>
      </c>
      <c r="E75" s="197" t="s">
        <v>115</v>
      </c>
      <c r="F75" s="197" t="s">
        <v>115</v>
      </c>
    </row>
    <row r="76" spans="2:8" s="206" customFormat="1">
      <c r="C76" s="238">
        <f>E25</f>
        <v>2781</v>
      </c>
      <c r="D76" s="238">
        <f>E29</f>
        <v>29787</v>
      </c>
      <c r="E76" s="238">
        <f>E33</f>
        <v>9266</v>
      </c>
      <c r="F76" s="238">
        <f>E37</f>
        <v>2831</v>
      </c>
    </row>
    <row r="77" spans="2:8">
      <c r="C77" s="197" t="s">
        <v>146</v>
      </c>
      <c r="D77" s="197" t="s">
        <v>116</v>
      </c>
      <c r="E77" s="197" t="s">
        <v>116</v>
      </c>
      <c r="F77" s="197" t="s">
        <v>116</v>
      </c>
    </row>
    <row r="78" spans="2:8" s="206" customFormat="1">
      <c r="C78" s="239">
        <f>(C76/C84)</f>
        <v>115.875</v>
      </c>
      <c r="D78" s="239">
        <f>(D76/D84)</f>
        <v>294.9207920792079</v>
      </c>
      <c r="E78" s="239">
        <f>(E76/E84)</f>
        <v>500.86486486486484</v>
      </c>
      <c r="F78" s="239">
        <f>(F76/F84)</f>
        <v>123.98540145985402</v>
      </c>
    </row>
    <row r="80" spans="2:8">
      <c r="B80" s="206" t="s">
        <v>117</v>
      </c>
      <c r="C80" s="212" t="s">
        <v>114</v>
      </c>
      <c r="D80" s="212" t="s">
        <v>4</v>
      </c>
      <c r="E80" s="212" t="s">
        <v>5</v>
      </c>
      <c r="F80" s="212" t="s">
        <v>7</v>
      </c>
    </row>
    <row r="81" spans="2:6">
      <c r="B81" s="217"/>
      <c r="C81" s="217" t="s">
        <v>147</v>
      </c>
      <c r="D81" s="217" t="s">
        <v>147</v>
      </c>
      <c r="E81" s="217" t="s">
        <v>147</v>
      </c>
      <c r="F81" s="217" t="s">
        <v>147</v>
      </c>
    </row>
    <row r="82" spans="2:6" s="206" customFormat="1">
      <c r="B82" s="221"/>
      <c r="C82" s="245">
        <v>1</v>
      </c>
      <c r="D82" s="331">
        <v>8</v>
      </c>
      <c r="E82" s="245">
        <v>3</v>
      </c>
      <c r="F82" s="245">
        <v>7</v>
      </c>
    </row>
    <row r="83" spans="2:6">
      <c r="C83" s="197" t="s">
        <v>117</v>
      </c>
      <c r="D83" s="197" t="s">
        <v>117</v>
      </c>
      <c r="E83" s="197" t="s">
        <v>117</v>
      </c>
      <c r="F83" s="197" t="s">
        <v>117</v>
      </c>
    </row>
    <row r="84" spans="2:6" s="206" customFormat="1">
      <c r="C84" s="244">
        <f>('Pallet &amp; Top Frame Sort'!G38/60)</f>
        <v>24</v>
      </c>
      <c r="D84" s="244">
        <f>('Divider Sort'!V62/60)</f>
        <v>101</v>
      </c>
      <c r="E84" s="244">
        <f>('Divider Sort'!AV62/60)</f>
        <v>18.5</v>
      </c>
      <c r="F84" s="244">
        <f>('Pallet &amp; Top Frame Sort'!K37/60)</f>
        <v>22.833333333333332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S82"/>
  <sheetViews>
    <sheetView topLeftCell="BV1" workbookViewId="0">
      <pane ySplit="3" topLeftCell="A4" activePane="bottomLeft" state="frozen"/>
      <selection pane="bottomLeft" activeCell="CP13" sqref="CP13"/>
    </sheetView>
  </sheetViews>
  <sheetFormatPr defaultColWidth="8.85546875" defaultRowHeight="15"/>
  <cols>
    <col min="1" max="1" width="10.7109375" style="73" bestFit="1" customWidth="1"/>
    <col min="2" max="2" width="10.5703125" style="85" customWidth="1"/>
    <col min="3" max="3" width="8.85546875" style="73" customWidth="1"/>
    <col min="4" max="4" width="10.28515625" style="73" customWidth="1"/>
    <col min="5" max="5" width="27.42578125" style="73" bestFit="1" customWidth="1"/>
    <col min="6" max="6" width="8.5703125" style="73" customWidth="1"/>
    <col min="7" max="8" width="8.85546875" style="73" customWidth="1"/>
    <col min="9" max="9" width="8.5703125" style="73" customWidth="1"/>
    <col min="10" max="11" width="8.85546875" style="73" customWidth="1"/>
    <col min="12" max="14" width="9.140625" style="89" customWidth="1"/>
    <col min="15" max="15" width="9.140625" style="73" customWidth="1"/>
    <col min="16" max="16" width="9.5703125" style="85" customWidth="1"/>
    <col min="17" max="17" width="9.140625" style="73" customWidth="1"/>
    <col min="18" max="18" width="7.7109375" style="73" customWidth="1"/>
    <col min="19" max="19" width="17" style="73" bestFit="1" customWidth="1"/>
    <col min="20" max="20" width="9.42578125" style="73" customWidth="1"/>
    <col min="21" max="23" width="7.7109375" style="73" customWidth="1"/>
    <col min="24" max="29" width="7.7109375" style="81" customWidth="1"/>
    <col min="30" max="40" width="7.7109375" style="73" customWidth="1"/>
    <col min="41" max="41" width="6.7109375" style="73" customWidth="1"/>
    <col min="42" max="42" width="13" style="85" customWidth="1"/>
    <col min="43" max="43" width="9.140625" style="73" customWidth="1"/>
    <col min="44" max="44" width="8.42578125" style="73" bestFit="1" customWidth="1"/>
    <col min="45" max="45" width="17" style="73" bestFit="1" customWidth="1"/>
    <col min="46" max="60" width="7.7109375" style="73" customWidth="1"/>
    <col min="61" max="61" width="11.140625" style="73" customWidth="1"/>
    <col min="62" max="66" width="7.7109375" style="73" customWidth="1"/>
    <col min="67" max="70" width="8.85546875" style="73"/>
    <col min="71" max="71" width="17" style="73" bestFit="1" customWidth="1"/>
    <col min="72" max="16384" width="8.85546875" style="73"/>
  </cols>
  <sheetData>
    <row r="1" spans="2:97" ht="15.75" thickBot="1">
      <c r="B1" s="102"/>
      <c r="C1" s="94"/>
      <c r="D1" s="94"/>
      <c r="E1" s="94" t="s">
        <v>98</v>
      </c>
      <c r="F1" s="94"/>
      <c r="G1" s="94"/>
      <c r="H1" s="94"/>
      <c r="I1" s="94"/>
      <c r="J1" s="94"/>
      <c r="K1" s="94"/>
      <c r="L1" s="94"/>
      <c r="M1" s="94"/>
      <c r="N1" s="266"/>
      <c r="O1" s="103"/>
      <c r="P1" s="103"/>
      <c r="Q1" s="103"/>
      <c r="R1" s="94"/>
      <c r="S1" s="93" t="s">
        <v>90</v>
      </c>
      <c r="T1" s="92"/>
      <c r="U1" s="267"/>
      <c r="V1" s="267"/>
      <c r="W1" s="267"/>
      <c r="X1" s="267"/>
      <c r="Y1" s="267"/>
      <c r="Z1" s="267"/>
      <c r="AA1" s="267"/>
      <c r="AB1" s="268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8"/>
      <c r="AQ1" s="267"/>
      <c r="AR1" s="81"/>
      <c r="AS1" s="269" t="s">
        <v>90</v>
      </c>
      <c r="AT1" s="92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  <c r="BM1" s="267"/>
      <c r="BN1" s="267"/>
      <c r="BO1" s="267"/>
      <c r="BP1" s="267"/>
      <c r="BQ1" s="267"/>
      <c r="BR1" s="81"/>
      <c r="BS1" s="269" t="s">
        <v>90</v>
      </c>
      <c r="BT1" s="270"/>
      <c r="BU1" s="271"/>
      <c r="BV1" s="271"/>
      <c r="BW1" s="271"/>
      <c r="BX1" s="271"/>
      <c r="BY1" s="271"/>
      <c r="BZ1" s="271"/>
      <c r="CA1" s="271"/>
      <c r="CB1" s="271"/>
      <c r="CC1" s="271"/>
      <c r="CD1" s="271"/>
      <c r="CE1" s="271"/>
      <c r="CF1" s="271"/>
      <c r="CG1" s="271"/>
      <c r="CH1" s="271"/>
      <c r="CI1" s="271"/>
      <c r="CJ1" s="271"/>
      <c r="CK1" s="271"/>
      <c r="CL1" s="271"/>
      <c r="CM1" s="271"/>
      <c r="CN1" s="271"/>
      <c r="CO1" s="271"/>
      <c r="CP1" s="271"/>
      <c r="CQ1" s="271"/>
      <c r="CR1" s="272"/>
      <c r="CS1" s="81"/>
    </row>
    <row r="2" spans="2:97" ht="30.75" thickTop="1">
      <c r="B2" s="104" t="s">
        <v>15</v>
      </c>
      <c r="C2" s="105" t="s">
        <v>14</v>
      </c>
      <c r="D2" s="397" t="s">
        <v>211</v>
      </c>
      <c r="E2" s="105" t="s">
        <v>0</v>
      </c>
      <c r="F2" s="255" t="s">
        <v>189</v>
      </c>
      <c r="G2" s="255" t="s">
        <v>12</v>
      </c>
      <c r="H2" s="259" t="s">
        <v>13</v>
      </c>
      <c r="I2" s="260" t="s">
        <v>83</v>
      </c>
      <c r="J2" s="257" t="s">
        <v>12</v>
      </c>
      <c r="K2" s="257" t="s">
        <v>13</v>
      </c>
      <c r="L2" s="273" t="s">
        <v>83</v>
      </c>
      <c r="M2" s="273" t="s">
        <v>12</v>
      </c>
      <c r="N2" s="273" t="s">
        <v>198</v>
      </c>
      <c r="O2" s="106" t="s">
        <v>80</v>
      </c>
      <c r="P2" s="107"/>
      <c r="Q2" s="274"/>
      <c r="S2" s="85" t="s">
        <v>15</v>
      </c>
      <c r="T2" s="85" t="s">
        <v>82</v>
      </c>
      <c r="U2" s="81" t="s">
        <v>45</v>
      </c>
      <c r="V2" s="81"/>
      <c r="W2" s="81"/>
      <c r="X2" s="275"/>
      <c r="AB2" s="276"/>
      <c r="AD2" s="81"/>
      <c r="AE2" s="81"/>
      <c r="AF2" s="81"/>
      <c r="AG2" s="81"/>
      <c r="AH2" s="81"/>
      <c r="AI2" s="81"/>
      <c r="AJ2" s="275"/>
      <c r="AK2" s="81"/>
      <c r="AL2" s="275"/>
      <c r="AM2" s="81"/>
      <c r="AN2" s="81"/>
      <c r="AO2" s="81"/>
      <c r="AP2" s="276"/>
      <c r="AQ2" s="81"/>
      <c r="AR2" s="81"/>
      <c r="AS2" s="277" t="s">
        <v>15</v>
      </c>
      <c r="AT2" s="85" t="s">
        <v>82</v>
      </c>
      <c r="AU2" s="81" t="s">
        <v>45</v>
      </c>
      <c r="AV2" s="81"/>
      <c r="AW2" s="81"/>
      <c r="AX2" s="275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275"/>
      <c r="BK2" s="81"/>
      <c r="BL2" s="275"/>
      <c r="BM2" s="81"/>
      <c r="BN2" s="81"/>
      <c r="BO2" s="81"/>
      <c r="BP2" s="81"/>
      <c r="BQ2" s="81"/>
      <c r="BR2" s="81"/>
      <c r="BS2" s="277" t="s">
        <v>15</v>
      </c>
      <c r="BT2" s="277" t="s">
        <v>82</v>
      </c>
      <c r="BU2" s="272" t="s">
        <v>45</v>
      </c>
      <c r="BV2" s="272"/>
      <c r="BW2" s="272"/>
      <c r="BX2" s="272"/>
      <c r="BY2" s="272"/>
      <c r="BZ2" s="272"/>
      <c r="CA2" s="272"/>
      <c r="CB2" s="272"/>
      <c r="CC2" s="272"/>
      <c r="CD2" s="272"/>
      <c r="CE2" s="272"/>
      <c r="CF2" s="272"/>
      <c r="CG2" s="272"/>
      <c r="CH2" s="272"/>
      <c r="CI2" s="272"/>
      <c r="CJ2" s="272"/>
      <c r="CK2" s="272"/>
      <c r="CL2" s="272"/>
      <c r="CM2" s="272"/>
      <c r="CN2" s="272"/>
      <c r="CO2" s="272"/>
      <c r="CP2" s="272"/>
      <c r="CQ2" s="272"/>
      <c r="CR2" s="272"/>
      <c r="CS2" s="81"/>
    </row>
    <row r="3" spans="2:97" ht="15.75" thickBot="1">
      <c r="B3" s="108"/>
      <c r="C3" s="59"/>
      <c r="D3" s="396"/>
      <c r="E3" s="59"/>
      <c r="F3" s="256" t="s">
        <v>84</v>
      </c>
      <c r="G3" s="256" t="s">
        <v>4</v>
      </c>
      <c r="H3" s="261" t="s">
        <v>65</v>
      </c>
      <c r="I3" s="262" t="s">
        <v>27</v>
      </c>
      <c r="J3" s="258" t="s">
        <v>5</v>
      </c>
      <c r="K3" s="258" t="s">
        <v>66</v>
      </c>
      <c r="L3" s="278" t="s">
        <v>27</v>
      </c>
      <c r="M3" s="278" t="s">
        <v>7</v>
      </c>
      <c r="N3" s="278" t="s">
        <v>199</v>
      </c>
      <c r="O3" s="279" t="s">
        <v>16</v>
      </c>
      <c r="P3" s="279" t="s">
        <v>18</v>
      </c>
      <c r="Q3" s="280" t="s">
        <v>17</v>
      </c>
      <c r="S3" s="85"/>
      <c r="U3" s="281" t="s">
        <v>4</v>
      </c>
      <c r="V3" s="352" t="s">
        <v>200</v>
      </c>
      <c r="W3" s="353" t="s">
        <v>91</v>
      </c>
      <c r="X3" s="354" t="s">
        <v>201</v>
      </c>
      <c r="Y3" s="355" t="s">
        <v>91</v>
      </c>
      <c r="Z3" s="356"/>
      <c r="AA3" s="356" t="s">
        <v>91</v>
      </c>
      <c r="AB3" s="357" t="s">
        <v>203</v>
      </c>
      <c r="AC3" s="358" t="s">
        <v>91</v>
      </c>
      <c r="AD3" s="359" t="s">
        <v>210</v>
      </c>
      <c r="AE3" s="360" t="s">
        <v>91</v>
      </c>
      <c r="AF3" s="361"/>
      <c r="AG3" s="362" t="s">
        <v>91</v>
      </c>
      <c r="AH3" s="363" t="s">
        <v>209</v>
      </c>
      <c r="AI3" s="364" t="s">
        <v>91</v>
      </c>
      <c r="AJ3" s="365" t="s">
        <v>213</v>
      </c>
      <c r="AK3" s="366" t="s">
        <v>91</v>
      </c>
      <c r="AL3" s="367" t="s">
        <v>204</v>
      </c>
      <c r="AM3" s="368" t="s">
        <v>91</v>
      </c>
      <c r="AN3" s="369" t="s">
        <v>208</v>
      </c>
      <c r="AO3" s="370" t="s">
        <v>91</v>
      </c>
      <c r="AP3" s="371" t="s">
        <v>205</v>
      </c>
      <c r="AQ3" s="372" t="s">
        <v>91</v>
      </c>
      <c r="AR3" s="81"/>
      <c r="AS3" s="277"/>
      <c r="AU3" s="281" t="s">
        <v>5</v>
      </c>
      <c r="AV3" s="282" t="s">
        <v>200</v>
      </c>
      <c r="AW3" s="283" t="s">
        <v>91</v>
      </c>
      <c r="AX3" s="284" t="s">
        <v>201</v>
      </c>
      <c r="AY3" s="285" t="s">
        <v>91</v>
      </c>
      <c r="AZ3" s="286" t="s">
        <v>202</v>
      </c>
      <c r="BA3" s="286" t="s">
        <v>91</v>
      </c>
      <c r="BB3" s="300" t="s">
        <v>203</v>
      </c>
      <c r="BC3" s="287" t="s">
        <v>91</v>
      </c>
      <c r="BD3" s="288" t="s">
        <v>210</v>
      </c>
      <c r="BE3" s="270" t="s">
        <v>91</v>
      </c>
      <c r="BF3" s="289" t="s">
        <v>214</v>
      </c>
      <c r="BG3" s="290" t="s">
        <v>91</v>
      </c>
      <c r="BH3" s="291" t="s">
        <v>209</v>
      </c>
      <c r="BI3" s="292" t="s">
        <v>91</v>
      </c>
      <c r="BJ3" s="293" t="s">
        <v>213</v>
      </c>
      <c r="BK3" s="294" t="s">
        <v>91</v>
      </c>
      <c r="BL3" s="295" t="s">
        <v>204</v>
      </c>
      <c r="BM3" s="296" t="s">
        <v>91</v>
      </c>
      <c r="BN3" s="297" t="s">
        <v>208</v>
      </c>
      <c r="BO3" s="298" t="s">
        <v>91</v>
      </c>
      <c r="BP3" s="301" t="s">
        <v>205</v>
      </c>
      <c r="BQ3" s="299" t="s">
        <v>91</v>
      </c>
      <c r="BR3" s="81"/>
      <c r="BS3" s="277"/>
      <c r="BT3" s="81"/>
      <c r="BU3" s="302" t="s">
        <v>7</v>
      </c>
      <c r="BV3" s="303" t="s">
        <v>200</v>
      </c>
      <c r="BW3" s="303" t="s">
        <v>91</v>
      </c>
      <c r="BX3" s="304" t="s">
        <v>201</v>
      </c>
      <c r="BY3" s="304" t="s">
        <v>91</v>
      </c>
      <c r="BZ3" s="305" t="s">
        <v>202</v>
      </c>
      <c r="CA3" s="305" t="s">
        <v>91</v>
      </c>
      <c r="CB3" s="306" t="s">
        <v>203</v>
      </c>
      <c r="CC3" s="306" t="s">
        <v>91</v>
      </c>
      <c r="CD3" s="307" t="s">
        <v>210</v>
      </c>
      <c r="CE3" s="307" t="s">
        <v>91</v>
      </c>
      <c r="CF3" s="308" t="s">
        <v>214</v>
      </c>
      <c r="CG3" s="309" t="s">
        <v>91</v>
      </c>
      <c r="CH3" s="310" t="s">
        <v>209</v>
      </c>
      <c r="CI3" s="310" t="s">
        <v>91</v>
      </c>
      <c r="CJ3" s="311" t="s">
        <v>213</v>
      </c>
      <c r="CK3" s="311" t="s">
        <v>91</v>
      </c>
      <c r="CL3" s="312" t="s">
        <v>204</v>
      </c>
      <c r="CM3" s="312" t="s">
        <v>91</v>
      </c>
      <c r="CN3" s="313" t="s">
        <v>208</v>
      </c>
      <c r="CO3" s="313" t="s">
        <v>91</v>
      </c>
      <c r="CP3" s="314" t="s">
        <v>205</v>
      </c>
      <c r="CQ3" s="314" t="s">
        <v>91</v>
      </c>
      <c r="CR3" s="272"/>
      <c r="CS3" s="81"/>
    </row>
    <row r="4" spans="2:97" ht="15.75" thickTop="1">
      <c r="B4" s="36">
        <v>42310</v>
      </c>
      <c r="C4" s="28">
        <v>419630</v>
      </c>
      <c r="D4" s="123">
        <v>10267</v>
      </c>
      <c r="E4" s="123" t="s">
        <v>217</v>
      </c>
      <c r="F4" s="123">
        <v>8442</v>
      </c>
      <c r="G4" s="123">
        <v>7003</v>
      </c>
      <c r="H4" s="263">
        <v>1439</v>
      </c>
      <c r="I4" s="150">
        <v>0</v>
      </c>
      <c r="J4" s="123">
        <v>0</v>
      </c>
      <c r="K4" s="123">
        <v>0</v>
      </c>
      <c r="L4" s="91">
        <v>749</v>
      </c>
      <c r="M4" s="91">
        <v>714</v>
      </c>
      <c r="N4" s="91">
        <v>35</v>
      </c>
      <c r="O4" s="123">
        <v>100</v>
      </c>
      <c r="P4" s="91">
        <v>0</v>
      </c>
      <c r="Q4" s="91">
        <v>0</v>
      </c>
      <c r="R4" s="75"/>
      <c r="S4" s="85">
        <f>B4</f>
        <v>42310</v>
      </c>
      <c r="T4" s="73">
        <f t="shared" ref="T4:T18" si="0">C4</f>
        <v>419630</v>
      </c>
      <c r="U4" s="81"/>
      <c r="V4" s="268">
        <v>1953</v>
      </c>
      <c r="W4" s="271">
        <v>280</v>
      </c>
      <c r="X4" s="267"/>
      <c r="Y4" s="267"/>
      <c r="Z4" s="267"/>
      <c r="AA4" s="267"/>
      <c r="AB4" s="268">
        <v>2267</v>
      </c>
      <c r="AC4" s="267">
        <v>385</v>
      </c>
      <c r="AD4" s="267">
        <v>1954</v>
      </c>
      <c r="AE4" s="267">
        <v>280</v>
      </c>
      <c r="AF4" s="267"/>
      <c r="AG4" s="267"/>
      <c r="AH4" s="267"/>
      <c r="AI4" s="267"/>
      <c r="AJ4" s="267">
        <v>2268</v>
      </c>
      <c r="AK4" s="267">
        <v>385</v>
      </c>
      <c r="AL4" s="267"/>
      <c r="AM4" s="267"/>
      <c r="AN4" s="267"/>
      <c r="AO4" s="267"/>
      <c r="AP4" s="268"/>
      <c r="AQ4" s="267"/>
      <c r="AR4" s="272">
        <f t="shared" ref="AR4:AR24" si="1">SUM(V4+X4+Z4+AB4+AD4+AF4+AH4+AJ4+AL4+AN4+AP4-F4)</f>
        <v>0</v>
      </c>
      <c r="AS4" s="277">
        <f>SUM(B4)</f>
        <v>42310</v>
      </c>
      <c r="AT4" s="73">
        <f t="shared" ref="AT4:AT18" si="2">SUM(C4)</f>
        <v>419630</v>
      </c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81"/>
      <c r="BI4" s="81"/>
      <c r="BJ4" s="272"/>
      <c r="BK4" s="272"/>
      <c r="BL4" s="272"/>
      <c r="BM4" s="272"/>
      <c r="BN4" s="272"/>
      <c r="BO4" s="272"/>
      <c r="BP4" s="272"/>
      <c r="BQ4" s="272"/>
      <c r="BR4" s="272">
        <f t="shared" ref="BR4:BR18" si="3">SUM(AV4+AX4+AZ4+BB4+BD4+BF4+BH4+BJ4+BL4+BN4+BP4-I4)</f>
        <v>0</v>
      </c>
      <c r="BS4" s="277">
        <f>SUM(B4)</f>
        <v>42310</v>
      </c>
      <c r="BT4" s="81">
        <f t="shared" ref="BT4:BT18" si="4">C4</f>
        <v>419630</v>
      </c>
      <c r="BU4" s="272"/>
      <c r="BV4" s="272">
        <v>161</v>
      </c>
      <c r="BW4" s="272">
        <v>80</v>
      </c>
      <c r="BX4" s="272"/>
      <c r="BY4" s="272"/>
      <c r="BZ4" s="272"/>
      <c r="CA4" s="272"/>
      <c r="CB4" s="272">
        <v>213</v>
      </c>
      <c r="CC4" s="272">
        <v>95</v>
      </c>
      <c r="CD4" s="272">
        <v>162</v>
      </c>
      <c r="CE4" s="272">
        <v>80</v>
      </c>
      <c r="CF4" s="272"/>
      <c r="CG4" s="272"/>
      <c r="CH4" s="272"/>
      <c r="CI4" s="272"/>
      <c r="CJ4" s="272">
        <v>213</v>
      </c>
      <c r="CK4" s="272">
        <v>95</v>
      </c>
      <c r="CL4" s="272"/>
      <c r="CM4" s="272"/>
      <c r="CN4" s="272"/>
      <c r="CO4" s="272"/>
      <c r="CP4" s="272"/>
      <c r="CQ4" s="272"/>
      <c r="CR4" s="272">
        <f t="shared" ref="CR4:CR18" si="5">SUM(BV4+BX4+BZ4+CB4+CD4+CF4+CH4+CJ4+CL4+CN4+CP4-L4)</f>
        <v>0</v>
      </c>
    </row>
    <row r="5" spans="2:97">
      <c r="B5" s="36">
        <v>42312</v>
      </c>
      <c r="C5" s="123">
        <v>419632</v>
      </c>
      <c r="D5" s="123">
        <v>10267</v>
      </c>
      <c r="E5" s="123" t="s">
        <v>217</v>
      </c>
      <c r="F5" s="123">
        <v>6411</v>
      </c>
      <c r="G5" s="123">
        <v>5055</v>
      </c>
      <c r="H5" s="263">
        <v>1356</v>
      </c>
      <c r="I5" s="150">
        <v>0</v>
      </c>
      <c r="J5" s="123">
        <v>0</v>
      </c>
      <c r="K5" s="123">
        <v>0</v>
      </c>
      <c r="L5" s="91">
        <v>537</v>
      </c>
      <c r="M5" s="91">
        <v>525</v>
      </c>
      <c r="N5" s="91">
        <v>12</v>
      </c>
      <c r="O5" s="123">
        <v>100</v>
      </c>
      <c r="P5" s="91">
        <v>0</v>
      </c>
      <c r="Q5" s="91">
        <v>0</v>
      </c>
      <c r="R5" s="75"/>
      <c r="S5" s="85">
        <f t="shared" ref="S5:S54" si="6">B4</f>
        <v>42310</v>
      </c>
      <c r="T5" s="73">
        <f t="shared" si="0"/>
        <v>419632</v>
      </c>
      <c r="U5" s="81"/>
      <c r="V5" s="268">
        <v>2362</v>
      </c>
      <c r="W5" s="267">
        <v>365</v>
      </c>
      <c r="X5" s="267"/>
      <c r="Y5" s="267"/>
      <c r="Z5" s="267"/>
      <c r="AA5" s="267"/>
      <c r="AB5" s="267">
        <v>843</v>
      </c>
      <c r="AC5" s="267">
        <v>120</v>
      </c>
      <c r="AD5" s="267"/>
      <c r="AE5" s="267"/>
      <c r="AF5" s="267"/>
      <c r="AG5" s="267"/>
      <c r="AH5" s="267"/>
      <c r="AI5" s="267"/>
      <c r="AJ5" s="267">
        <v>843</v>
      </c>
      <c r="AK5" s="267">
        <v>120</v>
      </c>
      <c r="AL5" s="267"/>
      <c r="AM5" s="267"/>
      <c r="AN5" s="267"/>
      <c r="AO5" s="267"/>
      <c r="AP5" s="267">
        <v>2363</v>
      </c>
      <c r="AQ5" s="267">
        <v>365</v>
      </c>
      <c r="AR5" s="272">
        <f t="shared" si="1"/>
        <v>0</v>
      </c>
      <c r="AS5" s="277">
        <f t="shared" ref="AS5" si="7">SUM(B4)</f>
        <v>42310</v>
      </c>
      <c r="AT5" s="73">
        <f t="shared" si="2"/>
        <v>419632</v>
      </c>
      <c r="AU5" s="272"/>
      <c r="AV5" s="272"/>
      <c r="AW5" s="272"/>
      <c r="AX5" s="81"/>
      <c r="AY5" s="81"/>
      <c r="AZ5" s="81"/>
      <c r="BA5" s="81"/>
      <c r="BB5" s="276"/>
      <c r="BC5" s="81"/>
      <c r="BD5" s="272"/>
      <c r="BE5" s="272"/>
      <c r="BF5" s="272"/>
      <c r="BG5" s="272"/>
      <c r="BH5" s="81"/>
      <c r="BI5" s="81"/>
      <c r="BJ5" s="272"/>
      <c r="BK5" s="272"/>
      <c r="BL5" s="272"/>
      <c r="BM5" s="272"/>
      <c r="BN5" s="272"/>
      <c r="BO5" s="272"/>
      <c r="BP5" s="272"/>
      <c r="BQ5" s="272"/>
      <c r="BR5" s="272">
        <f t="shared" si="3"/>
        <v>0</v>
      </c>
      <c r="BS5" s="277">
        <f t="shared" ref="BS5:BS18" si="8">SUM(B4)</f>
        <v>42310</v>
      </c>
      <c r="BT5" s="81">
        <f t="shared" si="4"/>
        <v>419632</v>
      </c>
      <c r="BU5" s="272"/>
      <c r="BV5" s="272">
        <v>200</v>
      </c>
      <c r="BW5" s="272">
        <v>90</v>
      </c>
      <c r="BX5" s="272"/>
      <c r="BY5" s="272"/>
      <c r="BZ5" s="272"/>
      <c r="CA5" s="272"/>
      <c r="CB5" s="272">
        <v>69</v>
      </c>
      <c r="CC5" s="272">
        <v>30</v>
      </c>
      <c r="CD5" s="272"/>
      <c r="CE5" s="272"/>
      <c r="CF5" s="272"/>
      <c r="CG5" s="272"/>
      <c r="CH5" s="272"/>
      <c r="CI5" s="272"/>
      <c r="CJ5" s="272">
        <v>68</v>
      </c>
      <c r="CK5" s="272">
        <v>30</v>
      </c>
      <c r="CL5" s="272"/>
      <c r="CM5" s="272"/>
      <c r="CN5" s="272"/>
      <c r="CO5" s="272"/>
      <c r="CP5" s="272">
        <v>200</v>
      </c>
      <c r="CQ5" s="272">
        <v>90</v>
      </c>
      <c r="CR5" s="272">
        <f t="shared" si="5"/>
        <v>0</v>
      </c>
    </row>
    <row r="6" spans="2:97">
      <c r="B6" s="36">
        <v>42312</v>
      </c>
      <c r="C6" s="123">
        <v>411912</v>
      </c>
      <c r="D6" s="123">
        <v>10414</v>
      </c>
      <c r="E6" s="123" t="s">
        <v>236</v>
      </c>
      <c r="F6" s="123">
        <v>0</v>
      </c>
      <c r="G6" s="123">
        <v>0</v>
      </c>
      <c r="H6" s="263">
        <v>0</v>
      </c>
      <c r="I6" s="150">
        <v>2835</v>
      </c>
      <c r="J6" s="123">
        <v>2648</v>
      </c>
      <c r="K6" s="123">
        <v>187</v>
      </c>
      <c r="L6" s="91">
        <v>0</v>
      </c>
      <c r="M6" s="91">
        <v>0</v>
      </c>
      <c r="N6" s="91">
        <v>0</v>
      </c>
      <c r="O6" s="123">
        <v>100</v>
      </c>
      <c r="P6" s="91">
        <v>0</v>
      </c>
      <c r="Q6" s="91">
        <v>0</v>
      </c>
      <c r="R6" s="75"/>
      <c r="S6" s="85">
        <f t="shared" si="6"/>
        <v>42312</v>
      </c>
      <c r="T6" s="73">
        <f t="shared" si="0"/>
        <v>411912</v>
      </c>
      <c r="U6" s="81"/>
      <c r="V6" s="267"/>
      <c r="W6" s="267"/>
      <c r="X6" s="267"/>
      <c r="Y6" s="267"/>
      <c r="Z6" s="267"/>
      <c r="AA6" s="267"/>
      <c r="AB6" s="268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8"/>
      <c r="AQ6" s="271"/>
      <c r="AR6" s="272">
        <f t="shared" si="1"/>
        <v>0</v>
      </c>
      <c r="AS6" s="277">
        <f t="shared" ref="AS6:AS57" si="9">SUM(B5)</f>
        <v>42312</v>
      </c>
      <c r="AT6" s="73">
        <f t="shared" si="2"/>
        <v>411912</v>
      </c>
      <c r="AU6" s="272"/>
      <c r="AV6" s="272"/>
      <c r="AW6" s="272"/>
      <c r="AX6" s="272"/>
      <c r="AY6" s="272"/>
      <c r="AZ6" s="272"/>
      <c r="BA6" s="272"/>
      <c r="BB6" s="272"/>
      <c r="BC6" s="272"/>
      <c r="BD6" s="272">
        <v>1824</v>
      </c>
      <c r="BE6" s="272">
        <v>195</v>
      </c>
      <c r="BF6" s="272"/>
      <c r="BG6" s="272"/>
      <c r="BH6" s="272"/>
      <c r="BI6" s="272"/>
      <c r="BJ6" s="272">
        <v>1011</v>
      </c>
      <c r="BK6" s="272">
        <v>140</v>
      </c>
      <c r="BL6" s="272"/>
      <c r="BM6" s="272"/>
      <c r="BN6" s="272"/>
      <c r="BO6" s="272"/>
      <c r="BP6" s="272"/>
      <c r="BQ6" s="272"/>
      <c r="BR6" s="272">
        <f t="shared" si="3"/>
        <v>0</v>
      </c>
      <c r="BS6" s="277">
        <f t="shared" si="8"/>
        <v>42312</v>
      </c>
      <c r="BT6" s="81">
        <f t="shared" si="4"/>
        <v>411912</v>
      </c>
      <c r="BU6" s="272"/>
      <c r="BV6" s="272"/>
      <c r="BW6" s="272"/>
      <c r="BX6" s="272"/>
      <c r="BY6" s="272"/>
      <c r="BZ6" s="272"/>
      <c r="CA6" s="272"/>
      <c r="CB6" s="272"/>
      <c r="CC6" s="272"/>
      <c r="CD6" s="272"/>
      <c r="CE6" s="272"/>
      <c r="CF6" s="272"/>
      <c r="CG6" s="272"/>
      <c r="CH6" s="272"/>
      <c r="CI6" s="272"/>
      <c r="CJ6" s="272"/>
      <c r="CK6" s="272"/>
      <c r="CL6" s="272"/>
      <c r="CM6" s="272"/>
      <c r="CN6" s="272"/>
      <c r="CO6" s="272"/>
      <c r="CP6" s="272"/>
      <c r="CQ6" s="272"/>
      <c r="CR6" s="272">
        <f t="shared" si="5"/>
        <v>0</v>
      </c>
    </row>
    <row r="7" spans="2:97">
      <c r="B7" s="36">
        <v>42313</v>
      </c>
      <c r="C7" s="123">
        <v>416838</v>
      </c>
      <c r="D7" s="123">
        <v>10414</v>
      </c>
      <c r="E7" s="123" t="s">
        <v>246</v>
      </c>
      <c r="F7" s="123">
        <v>0</v>
      </c>
      <c r="G7" s="123">
        <v>0</v>
      </c>
      <c r="H7" s="263">
        <v>0</v>
      </c>
      <c r="I7" s="150">
        <v>1691</v>
      </c>
      <c r="J7" s="123">
        <v>1437</v>
      </c>
      <c r="K7" s="123">
        <v>254</v>
      </c>
      <c r="L7" s="91">
        <v>0</v>
      </c>
      <c r="M7" s="91">
        <v>0</v>
      </c>
      <c r="N7" s="91">
        <v>0</v>
      </c>
      <c r="O7" s="123">
        <v>100</v>
      </c>
      <c r="P7" s="91">
        <v>0</v>
      </c>
      <c r="Q7" s="91">
        <v>0</v>
      </c>
      <c r="R7" s="75"/>
      <c r="S7" s="85">
        <f t="shared" si="6"/>
        <v>42312</v>
      </c>
      <c r="T7" s="73">
        <f t="shared" si="0"/>
        <v>416838</v>
      </c>
      <c r="U7" s="81"/>
      <c r="V7" s="267"/>
      <c r="W7" s="267"/>
      <c r="X7" s="267"/>
      <c r="Y7" s="267"/>
      <c r="Z7" s="267"/>
      <c r="AA7" s="267"/>
      <c r="AB7" s="268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8"/>
      <c r="AQ7" s="271"/>
      <c r="AR7" s="272">
        <f t="shared" si="1"/>
        <v>0</v>
      </c>
      <c r="AS7" s="277">
        <f t="shared" si="9"/>
        <v>42312</v>
      </c>
      <c r="AT7" s="73">
        <f t="shared" si="2"/>
        <v>416838</v>
      </c>
      <c r="AU7" s="272"/>
      <c r="AV7" s="272"/>
      <c r="AW7" s="272"/>
      <c r="AX7" s="272"/>
      <c r="AY7" s="272"/>
      <c r="AZ7" s="272"/>
      <c r="BA7" s="272"/>
      <c r="BB7" s="272"/>
      <c r="BC7" s="272"/>
      <c r="BD7" s="272">
        <v>1100</v>
      </c>
      <c r="BE7" s="272">
        <v>180</v>
      </c>
      <c r="BF7" s="272"/>
      <c r="BG7" s="272"/>
      <c r="BH7" s="272"/>
      <c r="BI7" s="272"/>
      <c r="BJ7" s="272"/>
      <c r="BK7" s="272"/>
      <c r="BL7" s="272"/>
      <c r="BM7" s="272"/>
      <c r="BN7" s="272"/>
      <c r="BO7" s="272"/>
      <c r="BP7" s="272">
        <v>591</v>
      </c>
      <c r="BQ7" s="272">
        <v>75</v>
      </c>
      <c r="BR7" s="272">
        <f t="shared" si="3"/>
        <v>0</v>
      </c>
      <c r="BS7" s="277">
        <f t="shared" si="8"/>
        <v>42312</v>
      </c>
      <c r="BT7" s="81">
        <f t="shared" si="4"/>
        <v>416838</v>
      </c>
      <c r="BU7" s="272"/>
      <c r="BV7" s="272"/>
      <c r="BW7" s="272"/>
      <c r="BX7" s="81"/>
      <c r="BY7" s="81"/>
      <c r="BZ7" s="272"/>
      <c r="CA7" s="272"/>
      <c r="CB7" s="272"/>
      <c r="CC7" s="272"/>
      <c r="CD7" s="272"/>
      <c r="CE7" s="272"/>
      <c r="CF7" s="272"/>
      <c r="CG7" s="272"/>
      <c r="CH7" s="272"/>
      <c r="CI7" s="272"/>
      <c r="CJ7" s="272"/>
      <c r="CK7" s="272"/>
      <c r="CL7" s="272"/>
      <c r="CM7" s="272"/>
      <c r="CN7" s="81"/>
      <c r="CO7" s="81"/>
      <c r="CP7" s="272"/>
      <c r="CQ7" s="272"/>
      <c r="CR7" s="272">
        <f t="shared" si="5"/>
        <v>0</v>
      </c>
    </row>
    <row r="8" spans="2:97">
      <c r="B8" s="36">
        <v>42313</v>
      </c>
      <c r="C8" s="123">
        <v>419643</v>
      </c>
      <c r="D8" s="123">
        <v>10267</v>
      </c>
      <c r="E8" s="123" t="s">
        <v>217</v>
      </c>
      <c r="F8" s="123">
        <v>1453</v>
      </c>
      <c r="G8" s="123">
        <v>1327</v>
      </c>
      <c r="H8" s="263">
        <v>126</v>
      </c>
      <c r="I8" s="150">
        <v>0</v>
      </c>
      <c r="J8" s="123">
        <v>0</v>
      </c>
      <c r="K8" s="123">
        <v>0</v>
      </c>
      <c r="L8" s="91">
        <v>152</v>
      </c>
      <c r="M8" s="91">
        <v>149</v>
      </c>
      <c r="N8" s="91">
        <v>3</v>
      </c>
      <c r="O8" s="123">
        <v>100</v>
      </c>
      <c r="P8" s="91">
        <v>0</v>
      </c>
      <c r="Q8" s="91">
        <v>0</v>
      </c>
      <c r="R8" s="75"/>
      <c r="S8" s="85">
        <f t="shared" si="6"/>
        <v>42313</v>
      </c>
      <c r="T8" s="73">
        <f t="shared" si="0"/>
        <v>419643</v>
      </c>
      <c r="U8" s="81"/>
      <c r="V8" s="267">
        <v>452</v>
      </c>
      <c r="W8" s="267">
        <v>100</v>
      </c>
      <c r="X8" s="267"/>
      <c r="Y8" s="267"/>
      <c r="Z8" s="267"/>
      <c r="AA8" s="267"/>
      <c r="AB8" s="268"/>
      <c r="AC8" s="267"/>
      <c r="AD8" s="267">
        <v>452</v>
      </c>
      <c r="AE8" s="267">
        <v>100</v>
      </c>
      <c r="AF8" s="267"/>
      <c r="AG8" s="267"/>
      <c r="AH8" s="267"/>
      <c r="AI8" s="267"/>
      <c r="AJ8" s="267">
        <v>274</v>
      </c>
      <c r="AK8" s="267">
        <v>50</v>
      </c>
      <c r="AL8" s="267"/>
      <c r="AM8" s="267"/>
      <c r="AN8" s="267"/>
      <c r="AO8" s="267"/>
      <c r="AP8" s="268">
        <v>275</v>
      </c>
      <c r="AQ8" s="271">
        <v>50</v>
      </c>
      <c r="AR8" s="272">
        <f t="shared" si="1"/>
        <v>0</v>
      </c>
      <c r="AS8" s="277">
        <f t="shared" si="9"/>
        <v>42313</v>
      </c>
      <c r="AT8" s="73">
        <f t="shared" si="2"/>
        <v>419643</v>
      </c>
      <c r="AU8" s="272"/>
      <c r="AV8" s="272"/>
      <c r="AW8" s="272"/>
      <c r="AX8" s="272"/>
      <c r="AY8" s="272"/>
      <c r="AZ8" s="272"/>
      <c r="BA8" s="272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>
        <f t="shared" si="3"/>
        <v>0</v>
      </c>
      <c r="BS8" s="277">
        <f t="shared" si="8"/>
        <v>42313</v>
      </c>
      <c r="BT8" s="81">
        <f t="shared" si="4"/>
        <v>419643</v>
      </c>
      <c r="BU8" s="272"/>
      <c r="BV8" s="272">
        <v>46</v>
      </c>
      <c r="BW8" s="272">
        <v>25</v>
      </c>
      <c r="BZ8" s="272"/>
      <c r="CA8" s="272"/>
      <c r="CB8" s="272"/>
      <c r="CC8" s="272"/>
      <c r="CD8" s="272">
        <v>46</v>
      </c>
      <c r="CE8" s="272">
        <v>25</v>
      </c>
      <c r="CF8" s="272"/>
      <c r="CG8" s="272"/>
      <c r="CH8" s="272"/>
      <c r="CI8" s="272"/>
      <c r="CJ8" s="272">
        <v>30</v>
      </c>
      <c r="CK8" s="272">
        <v>10</v>
      </c>
      <c r="CL8" s="272"/>
      <c r="CM8" s="272"/>
      <c r="CN8" s="73">
        <v>30</v>
      </c>
      <c r="CO8" s="73">
        <v>10</v>
      </c>
      <c r="CP8" s="272"/>
      <c r="CQ8" s="272"/>
      <c r="CR8" s="272">
        <f t="shared" si="5"/>
        <v>0</v>
      </c>
    </row>
    <row r="9" spans="2:97">
      <c r="B9" s="36">
        <v>42313</v>
      </c>
      <c r="C9" s="123">
        <v>419647</v>
      </c>
      <c r="D9" s="123" t="s">
        <v>247</v>
      </c>
      <c r="E9" s="123" t="s">
        <v>240</v>
      </c>
      <c r="F9" s="123">
        <v>2179</v>
      </c>
      <c r="G9" s="123">
        <v>2033</v>
      </c>
      <c r="H9" s="263">
        <v>146</v>
      </c>
      <c r="I9" s="150">
        <v>0</v>
      </c>
      <c r="J9" s="123">
        <v>0</v>
      </c>
      <c r="K9" s="123">
        <v>0</v>
      </c>
      <c r="L9" s="91">
        <v>339</v>
      </c>
      <c r="M9" s="91">
        <v>296</v>
      </c>
      <c r="N9" s="91">
        <v>43</v>
      </c>
      <c r="O9" s="123">
        <v>100</v>
      </c>
      <c r="P9" s="91">
        <v>0</v>
      </c>
      <c r="Q9" s="91">
        <v>0</v>
      </c>
      <c r="R9" s="75"/>
      <c r="S9" s="85">
        <f t="shared" si="6"/>
        <v>42313</v>
      </c>
      <c r="T9" s="73">
        <f t="shared" si="0"/>
        <v>419647</v>
      </c>
      <c r="U9" s="81"/>
      <c r="V9" s="81">
        <v>182</v>
      </c>
      <c r="W9" s="81">
        <v>60</v>
      </c>
      <c r="AB9" s="276">
        <v>120</v>
      </c>
      <c r="AC9" s="81">
        <v>40</v>
      </c>
      <c r="AD9" s="81"/>
      <c r="AE9" s="81"/>
      <c r="AF9" s="81"/>
      <c r="AG9" s="81"/>
      <c r="AH9" s="81"/>
      <c r="AI9" s="81"/>
      <c r="AJ9" s="81">
        <v>602</v>
      </c>
      <c r="AK9" s="81">
        <v>360</v>
      </c>
      <c r="AL9" s="81"/>
      <c r="AM9" s="81"/>
      <c r="AN9" s="81">
        <v>602</v>
      </c>
      <c r="AO9" s="81">
        <v>360</v>
      </c>
      <c r="AP9" s="276">
        <v>673</v>
      </c>
      <c r="AQ9" s="272">
        <v>125</v>
      </c>
      <c r="AR9" s="272">
        <f t="shared" si="1"/>
        <v>0</v>
      </c>
      <c r="AS9" s="277">
        <f t="shared" si="9"/>
        <v>42313</v>
      </c>
      <c r="AT9" s="73">
        <f t="shared" si="2"/>
        <v>419647</v>
      </c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>
        <f t="shared" si="3"/>
        <v>0</v>
      </c>
      <c r="BS9" s="277">
        <f t="shared" si="8"/>
        <v>42313</v>
      </c>
      <c r="BT9" s="81">
        <f t="shared" si="4"/>
        <v>419647</v>
      </c>
      <c r="BU9" s="272"/>
      <c r="BV9" s="272">
        <v>22</v>
      </c>
      <c r="BW9" s="272">
        <v>10</v>
      </c>
      <c r="BX9" s="272"/>
      <c r="BY9" s="272"/>
      <c r="BZ9" s="272"/>
      <c r="CA9" s="272"/>
      <c r="CB9" s="272">
        <v>18</v>
      </c>
      <c r="CC9" s="272">
        <v>5</v>
      </c>
      <c r="CD9" s="272"/>
      <c r="CE9" s="272"/>
      <c r="CF9" s="272"/>
      <c r="CG9" s="272"/>
      <c r="CH9" s="272"/>
      <c r="CI9" s="272"/>
      <c r="CJ9" s="272">
        <v>111</v>
      </c>
      <c r="CK9" s="272">
        <v>90</v>
      </c>
      <c r="CL9" s="272"/>
      <c r="CM9" s="272"/>
      <c r="CN9" s="272">
        <v>108</v>
      </c>
      <c r="CO9" s="272">
        <v>90</v>
      </c>
      <c r="CP9" s="272">
        <v>80</v>
      </c>
      <c r="CQ9" s="272">
        <v>30</v>
      </c>
      <c r="CR9" s="272">
        <f t="shared" si="5"/>
        <v>0</v>
      </c>
    </row>
    <row r="10" spans="2:97">
      <c r="B10" s="36">
        <v>42313</v>
      </c>
      <c r="C10" s="123">
        <v>416845</v>
      </c>
      <c r="D10" s="123">
        <v>10377</v>
      </c>
      <c r="E10" s="123" t="s">
        <v>220</v>
      </c>
      <c r="F10" s="123">
        <v>0</v>
      </c>
      <c r="G10" s="123">
        <v>0</v>
      </c>
      <c r="H10" s="263">
        <v>0</v>
      </c>
      <c r="I10" s="150">
        <v>1740</v>
      </c>
      <c r="J10" s="123">
        <v>1403</v>
      </c>
      <c r="K10" s="123">
        <v>337</v>
      </c>
      <c r="L10" s="91">
        <v>0</v>
      </c>
      <c r="M10" s="91">
        <v>0</v>
      </c>
      <c r="N10" s="91">
        <v>0</v>
      </c>
      <c r="O10" s="123">
        <v>100</v>
      </c>
      <c r="P10" s="91">
        <v>0</v>
      </c>
      <c r="Q10" s="91">
        <v>0</v>
      </c>
      <c r="R10" s="75"/>
      <c r="S10" s="85">
        <f t="shared" si="6"/>
        <v>42313</v>
      </c>
      <c r="T10" s="73">
        <f t="shared" si="0"/>
        <v>416845</v>
      </c>
      <c r="U10" s="81"/>
      <c r="V10" s="81"/>
      <c r="W10" s="81"/>
      <c r="AB10" s="276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276"/>
      <c r="AQ10" s="272"/>
      <c r="AR10" s="272">
        <f t="shared" si="1"/>
        <v>0</v>
      </c>
      <c r="AS10" s="277">
        <f t="shared" si="9"/>
        <v>42313</v>
      </c>
      <c r="AT10" s="73">
        <f t="shared" si="2"/>
        <v>416845</v>
      </c>
      <c r="AU10" s="272"/>
      <c r="AV10" s="272"/>
      <c r="AW10" s="272"/>
      <c r="AX10" s="272"/>
      <c r="AY10" s="272"/>
      <c r="AZ10" s="272"/>
      <c r="BA10" s="272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>
        <v>1740</v>
      </c>
      <c r="BQ10" s="272">
        <v>185</v>
      </c>
      <c r="BR10" s="272">
        <f t="shared" si="3"/>
        <v>0</v>
      </c>
      <c r="BS10" s="277">
        <f t="shared" si="8"/>
        <v>42313</v>
      </c>
      <c r="BT10" s="81">
        <f t="shared" si="4"/>
        <v>416845</v>
      </c>
      <c r="BU10" s="272"/>
      <c r="BV10" s="272"/>
      <c r="BW10" s="272"/>
      <c r="BX10" s="272"/>
      <c r="BY10" s="272"/>
      <c r="BZ10" s="272"/>
      <c r="CA10" s="272"/>
      <c r="CB10" s="272"/>
      <c r="CC10" s="272"/>
      <c r="CD10" s="272"/>
      <c r="CE10" s="272"/>
      <c r="CF10" s="272"/>
      <c r="CG10" s="272"/>
      <c r="CH10" s="272"/>
      <c r="CI10" s="272"/>
      <c r="CJ10" s="272"/>
      <c r="CK10" s="272"/>
      <c r="CL10" s="272"/>
      <c r="CM10" s="272"/>
      <c r="CN10" s="272"/>
      <c r="CO10" s="272"/>
      <c r="CP10" s="272"/>
      <c r="CQ10" s="272"/>
      <c r="CR10" s="272">
        <f t="shared" si="5"/>
        <v>0</v>
      </c>
    </row>
    <row r="11" spans="2:97">
      <c r="B11" s="36">
        <v>42313</v>
      </c>
      <c r="C11" s="123">
        <v>419641</v>
      </c>
      <c r="D11" s="123">
        <v>10267</v>
      </c>
      <c r="E11" s="123" t="s">
        <v>217</v>
      </c>
      <c r="F11" s="123">
        <v>5942</v>
      </c>
      <c r="G11" s="123">
        <v>5122</v>
      </c>
      <c r="H11" s="263">
        <v>820</v>
      </c>
      <c r="I11" s="150">
        <v>0</v>
      </c>
      <c r="J11" s="123">
        <v>0</v>
      </c>
      <c r="K11" s="123">
        <v>0</v>
      </c>
      <c r="L11" s="91">
        <v>578</v>
      </c>
      <c r="M11" s="91">
        <v>567</v>
      </c>
      <c r="N11" s="91">
        <v>11</v>
      </c>
      <c r="O11" s="123">
        <v>100</v>
      </c>
      <c r="P11" s="91">
        <v>0</v>
      </c>
      <c r="Q11" s="91">
        <v>0</v>
      </c>
      <c r="R11" s="75"/>
      <c r="S11" s="85">
        <f t="shared" si="6"/>
        <v>42313</v>
      </c>
      <c r="T11" s="73">
        <f t="shared" si="0"/>
        <v>419641</v>
      </c>
      <c r="U11" s="81"/>
      <c r="V11" s="81">
        <v>1741</v>
      </c>
      <c r="W11" s="81">
        <v>330</v>
      </c>
      <c r="AB11" s="276">
        <v>1229</v>
      </c>
      <c r="AC11" s="81">
        <v>270</v>
      </c>
      <c r="AD11" s="81">
        <v>1742</v>
      </c>
      <c r="AE11" s="81">
        <v>330</v>
      </c>
      <c r="AF11" s="81"/>
      <c r="AG11" s="81"/>
      <c r="AH11" s="81"/>
      <c r="AI11" s="81"/>
      <c r="AJ11" s="81">
        <v>1230</v>
      </c>
      <c r="AK11" s="81">
        <v>270</v>
      </c>
      <c r="AL11" s="81"/>
      <c r="AM11" s="81"/>
      <c r="AN11" s="81"/>
      <c r="AO11" s="81"/>
      <c r="AP11" s="276"/>
      <c r="AQ11" s="272"/>
      <c r="AR11" s="272">
        <f t="shared" si="1"/>
        <v>0</v>
      </c>
      <c r="AS11" s="277">
        <f t="shared" si="9"/>
        <v>42313</v>
      </c>
      <c r="AT11" s="73">
        <f t="shared" si="2"/>
        <v>419641</v>
      </c>
      <c r="AU11" s="272"/>
      <c r="AV11" s="272"/>
      <c r="AW11" s="272"/>
      <c r="AX11" s="272"/>
      <c r="AY11" s="272"/>
      <c r="AZ11" s="272"/>
      <c r="BA11" s="272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72"/>
      <c r="BO11" s="272"/>
      <c r="BP11" s="272"/>
      <c r="BQ11" s="272"/>
      <c r="BR11" s="272">
        <f t="shared" si="3"/>
        <v>0</v>
      </c>
      <c r="BS11" s="277">
        <f t="shared" si="8"/>
        <v>42313</v>
      </c>
      <c r="BT11" s="81">
        <f t="shared" si="4"/>
        <v>419641</v>
      </c>
      <c r="BU11" s="272"/>
      <c r="BV11" s="272">
        <v>167</v>
      </c>
      <c r="BW11" s="272">
        <v>65</v>
      </c>
      <c r="BX11" s="272"/>
      <c r="BY11" s="272"/>
      <c r="BZ11" s="272"/>
      <c r="CA11" s="272"/>
      <c r="CB11" s="272">
        <v>122</v>
      </c>
      <c r="CC11" s="272">
        <v>70</v>
      </c>
      <c r="CD11" s="272">
        <v>167</v>
      </c>
      <c r="CE11" s="272">
        <v>65</v>
      </c>
      <c r="CF11" s="272"/>
      <c r="CG11" s="272"/>
      <c r="CH11" s="272"/>
      <c r="CI11" s="272"/>
      <c r="CJ11" s="272">
        <v>122</v>
      </c>
      <c r="CK11" s="272">
        <v>70</v>
      </c>
      <c r="CL11" s="272"/>
      <c r="CM11" s="272"/>
      <c r="CN11" s="272"/>
      <c r="CO11" s="272"/>
      <c r="CP11" s="272"/>
      <c r="CQ11" s="272"/>
      <c r="CR11" s="272">
        <f t="shared" si="5"/>
        <v>0</v>
      </c>
    </row>
    <row r="12" spans="2:97">
      <c r="B12" s="36">
        <v>42314</v>
      </c>
      <c r="C12" s="123">
        <v>419650</v>
      </c>
      <c r="D12" s="123" t="s">
        <v>247</v>
      </c>
      <c r="E12" s="123" t="s">
        <v>240</v>
      </c>
      <c r="F12" s="123">
        <v>3485</v>
      </c>
      <c r="G12" s="123">
        <v>2788</v>
      </c>
      <c r="H12" s="263">
        <v>697</v>
      </c>
      <c r="I12" s="150">
        <v>0</v>
      </c>
      <c r="J12" s="123">
        <v>0</v>
      </c>
      <c r="K12" s="123">
        <v>0</v>
      </c>
      <c r="L12" s="91">
        <v>344</v>
      </c>
      <c r="M12" s="91">
        <v>313</v>
      </c>
      <c r="N12" s="91">
        <v>31</v>
      </c>
      <c r="O12" s="123">
        <v>100</v>
      </c>
      <c r="P12" s="91">
        <v>0</v>
      </c>
      <c r="Q12" s="91">
        <v>0</v>
      </c>
      <c r="R12" s="75"/>
      <c r="S12" s="85">
        <f t="shared" si="6"/>
        <v>42313</v>
      </c>
      <c r="T12" s="73">
        <f t="shared" si="0"/>
        <v>419650</v>
      </c>
      <c r="U12" s="81"/>
      <c r="V12" s="268">
        <v>1115</v>
      </c>
      <c r="W12" s="267">
        <v>230</v>
      </c>
      <c r="X12" s="267"/>
      <c r="Y12" s="267"/>
      <c r="Z12" s="267"/>
      <c r="AA12" s="267"/>
      <c r="AB12" s="268"/>
      <c r="AC12" s="268"/>
      <c r="AD12" s="267"/>
      <c r="AE12" s="267"/>
      <c r="AF12" s="267"/>
      <c r="AG12" s="267"/>
      <c r="AH12" s="267"/>
      <c r="AI12" s="267"/>
      <c r="AJ12" s="267"/>
      <c r="AK12" s="267"/>
      <c r="AL12" s="267">
        <v>210</v>
      </c>
      <c r="AM12" s="267">
        <v>50</v>
      </c>
      <c r="AN12" s="267">
        <v>1044</v>
      </c>
      <c r="AO12" s="267">
        <v>260</v>
      </c>
      <c r="AP12" s="268">
        <v>1116</v>
      </c>
      <c r="AQ12" s="267">
        <v>230</v>
      </c>
      <c r="AR12" s="272">
        <f t="shared" si="1"/>
        <v>0</v>
      </c>
      <c r="AS12" s="277">
        <f t="shared" si="9"/>
        <v>42313</v>
      </c>
      <c r="AT12" s="73">
        <f t="shared" si="2"/>
        <v>419650</v>
      </c>
      <c r="AU12" s="272"/>
      <c r="AV12" s="272"/>
      <c r="AW12" s="272"/>
      <c r="AX12" s="272"/>
      <c r="AY12" s="272"/>
      <c r="AZ12" s="272"/>
      <c r="BA12" s="272"/>
      <c r="BB12" s="272"/>
      <c r="BC12" s="272"/>
      <c r="BD12" s="272"/>
      <c r="BE12" s="272"/>
      <c r="BF12" s="272"/>
      <c r="BG12" s="272"/>
      <c r="BH12" s="81"/>
      <c r="BI12" s="81"/>
      <c r="BJ12" s="272"/>
      <c r="BK12" s="272"/>
      <c r="BL12" s="272"/>
      <c r="BM12" s="272"/>
      <c r="BN12" s="272"/>
      <c r="BO12" s="272"/>
      <c r="BP12" s="272"/>
      <c r="BQ12" s="272"/>
      <c r="BR12" s="272">
        <f t="shared" si="3"/>
        <v>0</v>
      </c>
      <c r="BS12" s="277">
        <f t="shared" si="8"/>
        <v>42313</v>
      </c>
      <c r="BT12" s="81">
        <f t="shared" si="4"/>
        <v>419650</v>
      </c>
      <c r="BU12" s="272"/>
      <c r="BV12" s="272">
        <v>106</v>
      </c>
      <c r="BW12" s="272">
        <v>65</v>
      </c>
      <c r="BX12" s="272"/>
      <c r="BY12" s="272"/>
      <c r="BZ12" s="272"/>
      <c r="CA12" s="272"/>
      <c r="CB12" s="272"/>
      <c r="CC12" s="272"/>
      <c r="CD12" s="272"/>
      <c r="CE12" s="272"/>
      <c r="CF12" s="272"/>
      <c r="CG12" s="272"/>
      <c r="CH12" s="272"/>
      <c r="CI12" s="272"/>
      <c r="CJ12" s="272"/>
      <c r="CK12" s="272"/>
      <c r="CL12" s="272">
        <v>20</v>
      </c>
      <c r="CM12" s="272">
        <v>10</v>
      </c>
      <c r="CN12" s="272">
        <v>111</v>
      </c>
      <c r="CO12" s="272">
        <v>70</v>
      </c>
      <c r="CP12" s="272">
        <v>107</v>
      </c>
      <c r="CQ12" s="272">
        <v>65</v>
      </c>
      <c r="CR12" s="272">
        <f t="shared" si="5"/>
        <v>0</v>
      </c>
    </row>
    <row r="13" spans="2:97">
      <c r="B13" s="36">
        <v>42314</v>
      </c>
      <c r="C13" s="123">
        <v>411090</v>
      </c>
      <c r="D13" s="123">
        <v>14935</v>
      </c>
      <c r="E13" s="123" t="s">
        <v>232</v>
      </c>
      <c r="F13" s="123">
        <v>1787</v>
      </c>
      <c r="G13" s="123">
        <v>1497</v>
      </c>
      <c r="H13" s="263">
        <v>290</v>
      </c>
      <c r="I13" s="150">
        <v>0</v>
      </c>
      <c r="J13" s="123">
        <v>0</v>
      </c>
      <c r="K13" s="123">
        <v>0</v>
      </c>
      <c r="L13" s="91">
        <v>120</v>
      </c>
      <c r="M13" s="91">
        <v>120</v>
      </c>
      <c r="N13" s="91">
        <v>0</v>
      </c>
      <c r="O13" s="123">
        <v>100</v>
      </c>
      <c r="P13" s="91">
        <v>0</v>
      </c>
      <c r="Q13" s="91">
        <v>0</v>
      </c>
      <c r="R13" s="75"/>
      <c r="S13" s="85">
        <f t="shared" si="6"/>
        <v>42314</v>
      </c>
      <c r="T13" s="73">
        <f t="shared" si="0"/>
        <v>411090</v>
      </c>
      <c r="U13" s="81"/>
      <c r="V13" s="268"/>
      <c r="W13" s="271"/>
      <c r="X13" s="267"/>
      <c r="Y13" s="267"/>
      <c r="Z13" s="267"/>
      <c r="AA13" s="267"/>
      <c r="AB13" s="268"/>
      <c r="AC13" s="267"/>
      <c r="AD13" s="267"/>
      <c r="AE13" s="267"/>
      <c r="AF13" s="267"/>
      <c r="AG13" s="267"/>
      <c r="AH13" s="267">
        <v>456</v>
      </c>
      <c r="AI13" s="267">
        <v>60</v>
      </c>
      <c r="AJ13" s="267">
        <v>665</v>
      </c>
      <c r="AK13" s="267">
        <v>230</v>
      </c>
      <c r="AL13" s="267"/>
      <c r="AM13" s="267"/>
      <c r="AN13" s="267">
        <v>666</v>
      </c>
      <c r="AO13" s="267">
        <v>230</v>
      </c>
      <c r="AP13" s="268"/>
      <c r="AQ13" s="267"/>
      <c r="AR13" s="272">
        <f t="shared" si="1"/>
        <v>0</v>
      </c>
      <c r="AS13" s="277">
        <f t="shared" si="9"/>
        <v>42314</v>
      </c>
      <c r="AT13" s="73">
        <f t="shared" si="2"/>
        <v>411090</v>
      </c>
      <c r="AU13" s="272"/>
      <c r="AV13" s="272"/>
      <c r="AW13" s="272"/>
      <c r="AX13" s="81"/>
      <c r="AY13" s="81"/>
      <c r="AZ13" s="81"/>
      <c r="BA13" s="81"/>
      <c r="BB13" s="351"/>
      <c r="BC13" s="18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276"/>
      <c r="BQ13" s="81"/>
      <c r="BR13" s="272">
        <f t="shared" si="3"/>
        <v>0</v>
      </c>
      <c r="BS13" s="277">
        <f t="shared" si="8"/>
        <v>42314</v>
      </c>
      <c r="BT13" s="81">
        <f t="shared" si="4"/>
        <v>411090</v>
      </c>
      <c r="BU13" s="272"/>
      <c r="BV13" s="272"/>
      <c r="BW13" s="272"/>
      <c r="BX13" s="272"/>
      <c r="BY13" s="272"/>
      <c r="BZ13" s="272"/>
      <c r="CA13" s="272"/>
      <c r="CB13" s="272"/>
      <c r="CC13" s="272"/>
      <c r="CD13" s="272"/>
      <c r="CE13" s="272"/>
      <c r="CF13" s="272"/>
      <c r="CG13" s="272"/>
      <c r="CH13" s="272"/>
      <c r="CI13" s="272"/>
      <c r="CJ13" s="272"/>
      <c r="CK13" s="272"/>
      <c r="CL13" s="272"/>
      <c r="CM13" s="272"/>
      <c r="CN13" s="272"/>
      <c r="CO13" s="272"/>
      <c r="CP13" s="272"/>
      <c r="CQ13" s="272"/>
      <c r="CR13" s="272">
        <f t="shared" si="5"/>
        <v>-120</v>
      </c>
    </row>
    <row r="14" spans="2:97">
      <c r="B14" s="36">
        <v>42314</v>
      </c>
      <c r="C14" s="123">
        <v>419523</v>
      </c>
      <c r="D14" s="123" t="s">
        <v>247</v>
      </c>
      <c r="E14" s="123" t="s">
        <v>255</v>
      </c>
      <c r="F14" s="123">
        <v>88</v>
      </c>
      <c r="G14" s="123">
        <v>80</v>
      </c>
      <c r="H14" s="263">
        <v>8</v>
      </c>
      <c r="I14" s="150">
        <v>954</v>
      </c>
      <c r="J14" s="123">
        <v>842</v>
      </c>
      <c r="K14" s="123">
        <v>112</v>
      </c>
      <c r="L14" s="91">
        <v>12</v>
      </c>
      <c r="M14" s="91">
        <v>12</v>
      </c>
      <c r="N14" s="91">
        <v>0</v>
      </c>
      <c r="O14" s="123">
        <v>100</v>
      </c>
      <c r="P14" s="91">
        <v>0</v>
      </c>
      <c r="Q14" s="91">
        <v>0</v>
      </c>
      <c r="R14" s="75"/>
      <c r="S14" s="85">
        <f t="shared" si="6"/>
        <v>42314</v>
      </c>
      <c r="T14" s="73">
        <f t="shared" si="0"/>
        <v>419523</v>
      </c>
      <c r="U14" s="81"/>
      <c r="V14" s="268"/>
      <c r="W14" s="271"/>
      <c r="X14" s="267"/>
      <c r="Y14" s="267"/>
      <c r="Z14" s="267"/>
      <c r="AA14" s="267"/>
      <c r="AB14" s="268"/>
      <c r="AC14" s="267"/>
      <c r="AD14" s="267">
        <v>88</v>
      </c>
      <c r="AE14" s="267">
        <v>25</v>
      </c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8"/>
      <c r="AQ14" s="267"/>
      <c r="AR14" s="272">
        <f t="shared" si="1"/>
        <v>0</v>
      </c>
      <c r="AS14" s="277">
        <f t="shared" si="9"/>
        <v>42314</v>
      </c>
      <c r="AT14" s="73">
        <f t="shared" si="2"/>
        <v>419523</v>
      </c>
      <c r="AU14" s="272"/>
      <c r="AV14" s="272"/>
      <c r="AW14" s="272"/>
      <c r="AX14" s="272"/>
      <c r="AY14" s="272"/>
      <c r="AZ14" s="272"/>
      <c r="BA14" s="272"/>
      <c r="BB14" s="272"/>
      <c r="BC14" s="272"/>
      <c r="BD14" s="272">
        <v>954</v>
      </c>
      <c r="BE14" s="272">
        <v>150</v>
      </c>
      <c r="BF14" s="272"/>
      <c r="BG14" s="272"/>
      <c r="BH14" s="272"/>
      <c r="BI14" s="272"/>
      <c r="BJ14" s="272"/>
      <c r="BK14" s="272"/>
      <c r="BL14" s="272"/>
      <c r="BM14" s="272"/>
      <c r="BN14" s="272"/>
      <c r="BO14" s="272"/>
      <c r="BP14" s="272"/>
      <c r="BQ14" s="272"/>
      <c r="BR14" s="272">
        <f t="shared" si="3"/>
        <v>0</v>
      </c>
      <c r="BS14" s="277">
        <f t="shared" si="8"/>
        <v>42314</v>
      </c>
      <c r="BT14" s="81">
        <f t="shared" si="4"/>
        <v>419523</v>
      </c>
      <c r="BU14" s="272"/>
      <c r="BV14" s="272"/>
      <c r="BW14" s="272"/>
      <c r="BX14" s="272"/>
      <c r="BY14" s="272"/>
      <c r="BZ14" s="272"/>
      <c r="CA14" s="272"/>
      <c r="CB14" s="272"/>
      <c r="CC14" s="272"/>
      <c r="CD14" s="272">
        <v>12</v>
      </c>
      <c r="CE14" s="272">
        <v>5</v>
      </c>
      <c r="CF14" s="272"/>
      <c r="CG14" s="272"/>
      <c r="CH14" s="272"/>
      <c r="CI14" s="272"/>
      <c r="CJ14" s="272"/>
      <c r="CK14" s="272"/>
      <c r="CL14" s="272"/>
      <c r="CM14" s="272"/>
      <c r="CN14" s="272"/>
      <c r="CO14" s="272"/>
      <c r="CP14" s="272"/>
      <c r="CQ14" s="272"/>
      <c r="CR14" s="272">
        <f t="shared" si="5"/>
        <v>0</v>
      </c>
    </row>
    <row r="15" spans="2:97">
      <c r="B15" s="36">
        <v>42314</v>
      </c>
      <c r="C15" s="28">
        <v>416832</v>
      </c>
      <c r="D15" s="123">
        <v>10570</v>
      </c>
      <c r="E15" s="123" t="s">
        <v>256</v>
      </c>
      <c r="F15" s="123">
        <v>0</v>
      </c>
      <c r="G15" s="123">
        <v>0</v>
      </c>
      <c r="H15" s="263">
        <v>0</v>
      </c>
      <c r="I15" s="150">
        <v>2046</v>
      </c>
      <c r="J15" s="123">
        <v>1668</v>
      </c>
      <c r="K15" s="123">
        <v>378</v>
      </c>
      <c r="L15" s="91">
        <v>0</v>
      </c>
      <c r="M15" s="91">
        <v>0</v>
      </c>
      <c r="N15" s="91">
        <v>0</v>
      </c>
      <c r="O15" s="123">
        <v>100</v>
      </c>
      <c r="P15" s="91">
        <v>0</v>
      </c>
      <c r="Q15" s="91">
        <v>0</v>
      </c>
      <c r="R15" s="75"/>
      <c r="S15" s="85">
        <f t="shared" si="6"/>
        <v>42314</v>
      </c>
      <c r="T15" s="73">
        <f t="shared" si="0"/>
        <v>416832</v>
      </c>
      <c r="U15" s="81"/>
      <c r="V15" s="268"/>
      <c r="W15" s="271"/>
      <c r="X15" s="267"/>
      <c r="Y15" s="267"/>
      <c r="Z15" s="267"/>
      <c r="AA15" s="267"/>
      <c r="AB15" s="268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8"/>
      <c r="AQ15" s="267"/>
      <c r="AR15" s="272">
        <f t="shared" si="1"/>
        <v>0</v>
      </c>
      <c r="AS15" s="277">
        <f t="shared" si="9"/>
        <v>42314</v>
      </c>
      <c r="AT15" s="73">
        <f t="shared" si="2"/>
        <v>416832</v>
      </c>
      <c r="AU15" s="272"/>
      <c r="AV15" s="272"/>
      <c r="AW15" s="272"/>
      <c r="AX15" s="272"/>
      <c r="AY15" s="272"/>
      <c r="AZ15" s="272"/>
      <c r="BA15" s="272"/>
      <c r="BB15" s="272"/>
      <c r="BC15" s="272"/>
      <c r="BD15" s="272">
        <v>612</v>
      </c>
      <c r="BE15" s="272">
        <v>80</v>
      </c>
      <c r="BF15" s="272"/>
      <c r="BG15" s="272"/>
      <c r="BH15" s="272"/>
      <c r="BI15" s="272"/>
      <c r="BJ15" s="272"/>
      <c r="BK15" s="272"/>
      <c r="BL15" s="272"/>
      <c r="BM15" s="272"/>
      <c r="BN15" s="272"/>
      <c r="BO15" s="272"/>
      <c r="BP15" s="272">
        <v>1434</v>
      </c>
      <c r="BQ15" s="272">
        <v>105</v>
      </c>
      <c r="BR15" s="272">
        <f t="shared" si="3"/>
        <v>0</v>
      </c>
      <c r="BS15" s="277">
        <f t="shared" si="8"/>
        <v>42314</v>
      </c>
      <c r="BT15" s="81">
        <f t="shared" si="4"/>
        <v>416832</v>
      </c>
      <c r="BU15" s="272"/>
      <c r="BV15" s="272"/>
      <c r="BW15" s="272"/>
      <c r="BX15" s="272"/>
      <c r="BY15" s="272"/>
      <c r="BZ15" s="272"/>
      <c r="CA15" s="272"/>
      <c r="CB15" s="272"/>
      <c r="CC15" s="272"/>
      <c r="CD15" s="272"/>
      <c r="CE15" s="272"/>
      <c r="CF15" s="272"/>
      <c r="CG15" s="272"/>
      <c r="CH15" s="272"/>
      <c r="CI15" s="272"/>
      <c r="CJ15" s="272"/>
      <c r="CK15" s="272"/>
      <c r="CL15" s="272"/>
      <c r="CM15" s="272"/>
      <c r="CN15" s="272"/>
      <c r="CO15" s="272"/>
      <c r="CP15" s="272"/>
      <c r="CQ15" s="272"/>
      <c r="CR15" s="272">
        <f t="shared" si="5"/>
        <v>0</v>
      </c>
    </row>
    <row r="16" spans="2:97">
      <c r="B16" s="36"/>
      <c r="C16" s="123"/>
      <c r="D16" s="123"/>
      <c r="E16" s="123"/>
      <c r="F16" s="123"/>
      <c r="G16" s="123"/>
      <c r="H16" s="263"/>
      <c r="I16" s="150"/>
      <c r="J16" s="123"/>
      <c r="K16" s="123"/>
      <c r="L16" s="91"/>
      <c r="M16" s="91"/>
      <c r="N16" s="91"/>
      <c r="O16" s="123"/>
      <c r="P16" s="91"/>
      <c r="Q16" s="91"/>
      <c r="R16" s="75"/>
      <c r="S16" s="85">
        <f t="shared" si="6"/>
        <v>42314</v>
      </c>
      <c r="T16" s="73">
        <f t="shared" si="0"/>
        <v>0</v>
      </c>
      <c r="U16" s="81"/>
      <c r="V16" s="268"/>
      <c r="W16" s="271"/>
      <c r="X16" s="267"/>
      <c r="Y16" s="267"/>
      <c r="Z16" s="267"/>
      <c r="AA16" s="267"/>
      <c r="AB16" s="268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8"/>
      <c r="AQ16" s="267"/>
      <c r="AR16" s="272">
        <f t="shared" si="1"/>
        <v>0</v>
      </c>
      <c r="AS16" s="277">
        <f t="shared" si="9"/>
        <v>42314</v>
      </c>
      <c r="AT16" s="73">
        <f t="shared" si="2"/>
        <v>0</v>
      </c>
      <c r="AU16" s="272"/>
      <c r="AV16" s="272"/>
      <c r="AW16" s="272"/>
      <c r="AX16" s="272"/>
      <c r="AY16" s="272"/>
      <c r="AZ16" s="272"/>
      <c r="BA16" s="272"/>
      <c r="BB16" s="272"/>
      <c r="BC16" s="272"/>
      <c r="BD16" s="272"/>
      <c r="BE16" s="272"/>
      <c r="BF16" s="272"/>
      <c r="BG16" s="272"/>
      <c r="BH16" s="81"/>
      <c r="BI16" s="81"/>
      <c r="BJ16" s="272"/>
      <c r="BK16" s="272"/>
      <c r="BL16" s="272"/>
      <c r="BM16" s="272"/>
      <c r="BN16" s="272"/>
      <c r="BO16" s="272"/>
      <c r="BP16" s="272"/>
      <c r="BQ16" s="272"/>
      <c r="BR16" s="272">
        <f t="shared" si="3"/>
        <v>0</v>
      </c>
      <c r="BS16" s="277">
        <f t="shared" si="8"/>
        <v>42314</v>
      </c>
      <c r="BT16" s="81">
        <f t="shared" si="4"/>
        <v>0</v>
      </c>
      <c r="BU16" s="272"/>
      <c r="BV16" s="272"/>
      <c r="BW16" s="272"/>
      <c r="BX16" s="272"/>
      <c r="BY16" s="272"/>
      <c r="BZ16" s="272"/>
      <c r="CA16" s="272"/>
      <c r="CB16" s="272"/>
      <c r="CC16" s="272"/>
      <c r="CD16" s="272"/>
      <c r="CE16" s="272"/>
      <c r="CF16" s="272"/>
      <c r="CG16" s="272"/>
      <c r="CH16" s="81"/>
      <c r="CI16" s="81"/>
      <c r="CJ16" s="272"/>
      <c r="CK16" s="272"/>
      <c r="CL16" s="272"/>
      <c r="CM16" s="272"/>
      <c r="CN16" s="272"/>
      <c r="CO16" s="272"/>
      <c r="CP16" s="272"/>
      <c r="CQ16" s="272"/>
      <c r="CR16" s="272">
        <f t="shared" si="5"/>
        <v>0</v>
      </c>
    </row>
    <row r="17" spans="1:96">
      <c r="B17" s="36"/>
      <c r="C17" s="123"/>
      <c r="D17" s="123"/>
      <c r="E17" s="123"/>
      <c r="F17" s="123"/>
      <c r="G17" s="123"/>
      <c r="H17" s="263"/>
      <c r="I17" s="150"/>
      <c r="J17" s="123"/>
      <c r="K17" s="123"/>
      <c r="L17" s="91"/>
      <c r="M17" s="91"/>
      <c r="N17" s="91"/>
      <c r="O17" s="123"/>
      <c r="P17" s="91"/>
      <c r="Q17" s="91"/>
      <c r="R17" s="75"/>
      <c r="S17" s="85">
        <f t="shared" si="6"/>
        <v>0</v>
      </c>
      <c r="T17" s="73">
        <f t="shared" si="0"/>
        <v>0</v>
      </c>
      <c r="U17" s="81"/>
      <c r="V17" s="267"/>
      <c r="W17" s="267"/>
      <c r="X17" s="267"/>
      <c r="Y17" s="267"/>
      <c r="Z17" s="267"/>
      <c r="AA17" s="267"/>
      <c r="AB17" s="268"/>
      <c r="AC17" s="267"/>
      <c r="AD17" s="267"/>
      <c r="AE17" s="267"/>
      <c r="AF17" s="267"/>
      <c r="AG17" s="267"/>
      <c r="AH17" s="267"/>
      <c r="AI17" s="267"/>
      <c r="AJ17" s="94"/>
      <c r="AK17" s="94"/>
      <c r="AL17" s="94"/>
      <c r="AM17" s="94"/>
      <c r="AN17" s="267"/>
      <c r="AO17" s="267"/>
      <c r="AP17" s="268"/>
      <c r="AQ17" s="271"/>
      <c r="AR17" s="272">
        <f t="shared" si="1"/>
        <v>0</v>
      </c>
      <c r="AS17" s="277">
        <f t="shared" si="9"/>
        <v>0</v>
      </c>
      <c r="AT17" s="73">
        <f t="shared" si="2"/>
        <v>0</v>
      </c>
      <c r="AU17" s="272"/>
      <c r="AV17" s="272"/>
      <c r="AW17" s="272"/>
      <c r="AX17" s="272"/>
      <c r="AY17" s="272"/>
      <c r="AZ17" s="272"/>
      <c r="BA17" s="272"/>
      <c r="BB17" s="272"/>
      <c r="BC17" s="272"/>
      <c r="BD17" s="272"/>
      <c r="BE17" s="272"/>
      <c r="BF17" s="272"/>
      <c r="BG17" s="272"/>
      <c r="BH17" s="272"/>
      <c r="BI17" s="272"/>
      <c r="BJ17" s="272"/>
      <c r="BK17" s="272"/>
      <c r="BL17" s="272"/>
      <c r="BM17" s="272"/>
      <c r="BN17" s="272"/>
      <c r="BO17" s="272"/>
      <c r="BP17" s="272"/>
      <c r="BQ17" s="272"/>
      <c r="BR17" s="272">
        <f t="shared" si="3"/>
        <v>0</v>
      </c>
      <c r="BS17" s="277">
        <f t="shared" si="8"/>
        <v>0</v>
      </c>
      <c r="BT17" s="81">
        <f t="shared" si="4"/>
        <v>0</v>
      </c>
      <c r="BU17" s="272"/>
      <c r="BV17" s="272"/>
      <c r="BW17" s="272"/>
      <c r="BX17" s="272"/>
      <c r="BY17" s="272"/>
      <c r="BZ17" s="272"/>
      <c r="CA17" s="272"/>
      <c r="CB17" s="272"/>
      <c r="CC17" s="272"/>
      <c r="CD17" s="272"/>
      <c r="CE17" s="272"/>
      <c r="CF17" s="272"/>
      <c r="CG17" s="272"/>
      <c r="CH17" s="272"/>
      <c r="CI17" s="272"/>
      <c r="CJ17" s="272"/>
      <c r="CK17" s="272"/>
      <c r="CN17" s="272"/>
      <c r="CO17" s="272"/>
      <c r="CP17" s="272"/>
      <c r="CQ17" s="272"/>
      <c r="CR17" s="272">
        <f t="shared" si="5"/>
        <v>0</v>
      </c>
    </row>
    <row r="18" spans="1:96">
      <c r="B18" s="36"/>
      <c r="C18" s="28"/>
      <c r="D18" s="123"/>
      <c r="E18" s="123"/>
      <c r="F18" s="123"/>
      <c r="G18" s="123"/>
      <c r="H18" s="263"/>
      <c r="I18" s="150"/>
      <c r="J18" s="123"/>
      <c r="K18" s="123"/>
      <c r="L18" s="91"/>
      <c r="M18" s="91"/>
      <c r="N18" s="91"/>
      <c r="O18" s="123"/>
      <c r="P18" s="91"/>
      <c r="Q18" s="91"/>
      <c r="R18" s="75"/>
      <c r="S18" s="85">
        <f t="shared" si="6"/>
        <v>0</v>
      </c>
      <c r="T18" s="73">
        <f t="shared" si="0"/>
        <v>0</v>
      </c>
      <c r="U18" s="81"/>
      <c r="V18" s="267"/>
      <c r="W18" s="267"/>
      <c r="X18" s="267"/>
      <c r="Y18" s="267"/>
      <c r="Z18" s="267"/>
      <c r="AA18" s="267"/>
      <c r="AB18" s="268"/>
      <c r="AC18" s="267"/>
      <c r="AD18" s="267"/>
      <c r="AE18" s="267"/>
      <c r="AF18" s="267"/>
      <c r="AG18" s="267"/>
      <c r="AH18" s="267"/>
      <c r="AI18" s="267"/>
      <c r="AJ18" s="267"/>
      <c r="AK18" s="267"/>
      <c r="AL18" s="94"/>
      <c r="AM18" s="94"/>
      <c r="AN18" s="267"/>
      <c r="AO18" s="267"/>
      <c r="AP18" s="268"/>
      <c r="AQ18" s="271"/>
      <c r="AR18" s="272">
        <v>0</v>
      </c>
      <c r="AS18" s="277">
        <f t="shared" si="9"/>
        <v>0</v>
      </c>
      <c r="AT18" s="73">
        <f t="shared" si="2"/>
        <v>0</v>
      </c>
      <c r="AU18" s="272"/>
      <c r="AV18" s="272"/>
      <c r="AW18" s="272"/>
      <c r="AX18" s="272"/>
      <c r="AY18" s="272"/>
      <c r="AZ18" s="272"/>
      <c r="BA18" s="272"/>
      <c r="BB18" s="272"/>
      <c r="BC18" s="272"/>
      <c r="BD18" s="272"/>
      <c r="BE18" s="272"/>
      <c r="BF18" s="272"/>
      <c r="BG18" s="272"/>
      <c r="BH18" s="272"/>
      <c r="BI18" s="272"/>
      <c r="BJ18" s="272"/>
      <c r="BK18" s="272"/>
      <c r="BL18" s="272"/>
      <c r="BM18" s="272"/>
      <c r="BN18" s="272"/>
      <c r="BO18" s="272"/>
      <c r="BP18" s="272"/>
      <c r="BQ18" s="272"/>
      <c r="BR18" s="272">
        <f t="shared" si="3"/>
        <v>0</v>
      </c>
      <c r="BS18" s="277">
        <f t="shared" si="8"/>
        <v>0</v>
      </c>
      <c r="BT18" s="81">
        <f t="shared" si="4"/>
        <v>0</v>
      </c>
      <c r="BU18" s="272"/>
      <c r="BV18" s="272"/>
      <c r="BW18" s="272"/>
      <c r="BX18" s="272"/>
      <c r="BY18" s="272"/>
      <c r="BZ18" s="272"/>
      <c r="CA18" s="272"/>
      <c r="CB18" s="272"/>
      <c r="CC18" s="272"/>
      <c r="CD18" s="272"/>
      <c r="CE18" s="272"/>
      <c r="CF18" s="272"/>
      <c r="CG18" s="272"/>
      <c r="CH18" s="272"/>
      <c r="CI18" s="272"/>
      <c r="CJ18" s="272"/>
      <c r="CK18" s="272"/>
      <c r="CN18" s="272"/>
      <c r="CO18" s="272"/>
      <c r="CP18" s="272"/>
      <c r="CQ18" s="272"/>
      <c r="CR18" s="272">
        <f t="shared" si="5"/>
        <v>0</v>
      </c>
    </row>
    <row r="19" spans="1:96">
      <c r="A19" s="418"/>
      <c r="B19" s="36"/>
      <c r="C19" s="123"/>
      <c r="D19" s="123"/>
      <c r="E19" s="123"/>
      <c r="F19" s="123"/>
      <c r="G19" s="123"/>
      <c r="H19" s="263"/>
      <c r="I19" s="150"/>
      <c r="J19" s="123"/>
      <c r="K19" s="123"/>
      <c r="L19" s="91"/>
      <c r="M19" s="91"/>
      <c r="N19" s="91"/>
      <c r="O19" s="123"/>
      <c r="P19" s="91"/>
      <c r="Q19" s="91"/>
      <c r="R19" s="75"/>
      <c r="S19" s="85">
        <f t="shared" si="6"/>
        <v>0</v>
      </c>
      <c r="T19" s="73">
        <f t="shared" ref="T19:T21" si="10">C19</f>
        <v>0</v>
      </c>
      <c r="U19" s="81"/>
      <c r="V19" s="81"/>
      <c r="W19" s="81"/>
      <c r="AB19" s="276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276"/>
      <c r="AQ19" s="272"/>
      <c r="AR19" s="272">
        <f t="shared" si="1"/>
        <v>0</v>
      </c>
      <c r="AS19" s="277">
        <f t="shared" si="9"/>
        <v>0</v>
      </c>
      <c r="AT19" s="73">
        <f t="shared" ref="AT19:AT21" si="11">SUM(C19)</f>
        <v>0</v>
      </c>
      <c r="AU19" s="272"/>
      <c r="AV19" s="272"/>
      <c r="AW19" s="272"/>
      <c r="AX19" s="272"/>
      <c r="AY19" s="272"/>
      <c r="AZ19" s="272"/>
      <c r="BA19" s="272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  <c r="BL19" s="272"/>
      <c r="BM19" s="272"/>
      <c r="BN19" s="272"/>
      <c r="BO19" s="272"/>
      <c r="BP19" s="272"/>
      <c r="BQ19" s="272"/>
      <c r="BR19" s="272">
        <f t="shared" ref="BR19:BR49" si="12">SUM(AV19+AX19+AZ19+BB19+BD19+BF19+BH19+BJ19+BL19+BN19+BP19-I19)</f>
        <v>0</v>
      </c>
      <c r="BS19" s="277">
        <f t="shared" ref="BS19:BS49" si="13">SUM(B18)</f>
        <v>0</v>
      </c>
      <c r="BT19" s="81">
        <f t="shared" ref="BT19:BT49" si="14">C19</f>
        <v>0</v>
      </c>
      <c r="BU19" s="272"/>
      <c r="BV19" s="272"/>
      <c r="BW19" s="272"/>
      <c r="BX19" s="272"/>
      <c r="BY19" s="272"/>
      <c r="BZ19" s="272"/>
      <c r="CA19" s="272"/>
      <c r="CB19" s="272"/>
      <c r="CC19" s="272"/>
      <c r="CD19" s="272"/>
      <c r="CE19" s="272"/>
      <c r="CF19" s="272"/>
      <c r="CG19" s="272"/>
      <c r="CH19" s="272"/>
      <c r="CI19" s="272"/>
      <c r="CJ19" s="272"/>
      <c r="CK19" s="272"/>
      <c r="CL19" s="272"/>
      <c r="CM19" s="272"/>
      <c r="CN19" s="272"/>
      <c r="CO19" s="272"/>
      <c r="CP19" s="272"/>
      <c r="CQ19" s="272"/>
      <c r="CR19" s="272">
        <f t="shared" ref="CR19:CR52" si="15">SUM(BV19+BX19+BZ19+CB19+CD19+CF19+CH19+CJ19+CL19+CN19+CP19-L19)</f>
        <v>0</v>
      </c>
    </row>
    <row r="20" spans="1:96">
      <c r="B20" s="36"/>
      <c r="C20" s="123"/>
      <c r="D20" s="123"/>
      <c r="E20" s="123"/>
      <c r="F20" s="123"/>
      <c r="G20" s="123"/>
      <c r="H20" s="263"/>
      <c r="I20" s="150"/>
      <c r="J20" s="123"/>
      <c r="K20" s="123"/>
      <c r="L20" s="91"/>
      <c r="M20" s="91"/>
      <c r="N20" s="91"/>
      <c r="O20" s="123"/>
      <c r="P20" s="91"/>
      <c r="Q20" s="91"/>
      <c r="R20" s="75"/>
      <c r="S20" s="85">
        <f t="shared" si="6"/>
        <v>0</v>
      </c>
      <c r="T20" s="73">
        <f t="shared" si="10"/>
        <v>0</v>
      </c>
      <c r="U20" s="81"/>
      <c r="V20" s="81"/>
      <c r="W20" s="81"/>
      <c r="AB20" s="276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276"/>
      <c r="AQ20" s="81"/>
      <c r="AR20" s="272">
        <f t="shared" si="1"/>
        <v>0</v>
      </c>
      <c r="AS20" s="277">
        <f t="shared" si="9"/>
        <v>0</v>
      </c>
      <c r="AT20" s="73">
        <f t="shared" ref="AT20" si="16">C20</f>
        <v>0</v>
      </c>
      <c r="AU20" s="272"/>
      <c r="AV20" s="272"/>
      <c r="AW20" s="272"/>
      <c r="AX20" s="272"/>
      <c r="AY20" s="272"/>
      <c r="AZ20" s="272"/>
      <c r="BA20" s="272"/>
      <c r="BB20" s="272"/>
      <c r="BC20" s="272"/>
      <c r="BD20" s="272"/>
      <c r="BE20" s="272"/>
      <c r="BF20" s="272"/>
      <c r="BG20" s="272"/>
      <c r="BH20" s="272"/>
      <c r="BI20" s="272"/>
      <c r="BJ20" s="272"/>
      <c r="BK20" s="272"/>
      <c r="BL20" s="272"/>
      <c r="BM20" s="272"/>
      <c r="BN20" s="272"/>
      <c r="BO20" s="272"/>
      <c r="BP20" s="272"/>
      <c r="BQ20" s="272"/>
      <c r="BR20" s="272">
        <f t="shared" ref="BR20" si="17">SUM(AV20+AX20+AZ20+BB20+BD20+BF20+BH20+BJ20+BL20+BN20+BP20-I20)</f>
        <v>0</v>
      </c>
      <c r="BS20" s="277">
        <f t="shared" ref="BS20" si="18">SUM(B19)</f>
        <v>0</v>
      </c>
      <c r="BT20" s="81">
        <f t="shared" ref="BT20" si="19">C20</f>
        <v>0</v>
      </c>
      <c r="BU20" s="272"/>
      <c r="BV20" s="272"/>
      <c r="BW20" s="272"/>
      <c r="BX20" s="272"/>
      <c r="BY20" s="272"/>
      <c r="BZ20" s="272"/>
      <c r="CA20" s="272"/>
      <c r="CB20" s="272"/>
      <c r="CC20" s="272"/>
      <c r="CD20" s="272"/>
      <c r="CE20" s="272"/>
      <c r="CF20" s="272"/>
      <c r="CG20" s="272"/>
      <c r="CH20" s="272"/>
      <c r="CI20" s="272"/>
      <c r="CJ20" s="272"/>
      <c r="CK20" s="272"/>
      <c r="CL20" s="272"/>
      <c r="CM20" s="272"/>
      <c r="CN20" s="272"/>
      <c r="CO20" s="272"/>
      <c r="CP20" s="272"/>
      <c r="CQ20" s="272"/>
      <c r="CR20" s="272">
        <f t="shared" si="15"/>
        <v>0</v>
      </c>
    </row>
    <row r="21" spans="1:96">
      <c r="B21" s="36"/>
      <c r="C21" s="123"/>
      <c r="D21" s="123"/>
      <c r="E21" s="123"/>
      <c r="F21" s="123"/>
      <c r="G21" s="123"/>
      <c r="H21" s="263"/>
      <c r="I21" s="337"/>
      <c r="J21" s="123"/>
      <c r="K21" s="123"/>
      <c r="L21" s="91"/>
      <c r="M21" s="91"/>
      <c r="N21" s="91"/>
      <c r="O21" s="123"/>
      <c r="P21" s="91"/>
      <c r="Q21" s="91"/>
      <c r="R21" s="75"/>
      <c r="S21" s="85">
        <f t="shared" si="6"/>
        <v>0</v>
      </c>
      <c r="T21" s="73">
        <f t="shared" si="10"/>
        <v>0</v>
      </c>
      <c r="U21" s="81"/>
      <c r="V21" s="81"/>
      <c r="W21" s="81"/>
      <c r="AB21" s="276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276"/>
      <c r="AQ21" s="272"/>
      <c r="AR21" s="272">
        <f t="shared" si="1"/>
        <v>0</v>
      </c>
      <c r="AS21" s="277">
        <f t="shared" si="9"/>
        <v>0</v>
      </c>
      <c r="AT21" s="73">
        <f t="shared" si="11"/>
        <v>0</v>
      </c>
      <c r="AU21" s="272"/>
      <c r="AV21" s="272"/>
      <c r="AW21" s="272"/>
      <c r="AX21" s="272"/>
      <c r="AY21" s="272"/>
      <c r="AZ21" s="272"/>
      <c r="BA21" s="272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  <c r="BL21" s="272"/>
      <c r="BM21" s="272"/>
      <c r="BN21" s="272"/>
      <c r="BO21" s="272"/>
      <c r="BP21" s="272"/>
      <c r="BQ21" s="272"/>
      <c r="BR21" s="272">
        <f>SUM(AV21+AX21+AZ21+BB21+BD21+BF21+BH21+BJ21+BL21+BN21+BP21-I21)</f>
        <v>0</v>
      </c>
      <c r="BS21" s="277">
        <f t="shared" si="13"/>
        <v>0</v>
      </c>
      <c r="BT21" s="81">
        <f t="shared" si="14"/>
        <v>0</v>
      </c>
      <c r="BU21" s="272"/>
      <c r="BV21" s="272"/>
      <c r="BW21" s="272"/>
      <c r="BX21" s="272"/>
      <c r="BY21" s="272"/>
      <c r="BZ21" s="272"/>
      <c r="CA21" s="272"/>
      <c r="CB21" s="272"/>
      <c r="CC21" s="272"/>
      <c r="CD21" s="272"/>
      <c r="CE21" s="272"/>
      <c r="CF21" s="272"/>
      <c r="CG21" s="272"/>
      <c r="CH21" s="272"/>
      <c r="CI21" s="272"/>
      <c r="CJ21" s="272"/>
      <c r="CK21" s="272"/>
      <c r="CL21" s="272"/>
      <c r="CM21" s="272"/>
      <c r="CN21" s="272"/>
      <c r="CO21" s="272"/>
      <c r="CP21" s="272"/>
      <c r="CQ21" s="272"/>
      <c r="CR21" s="272">
        <f t="shared" si="15"/>
        <v>0</v>
      </c>
    </row>
    <row r="22" spans="1:96">
      <c r="B22" s="36"/>
      <c r="C22" s="123"/>
      <c r="D22" s="123"/>
      <c r="E22" s="123"/>
      <c r="F22" s="123"/>
      <c r="G22" s="123"/>
      <c r="H22" s="263"/>
      <c r="I22" s="150"/>
      <c r="J22" s="123"/>
      <c r="K22" s="123"/>
      <c r="L22" s="91"/>
      <c r="M22" s="91"/>
      <c r="N22" s="91"/>
      <c r="O22" s="123"/>
      <c r="P22" s="91"/>
      <c r="Q22" s="91"/>
      <c r="R22" s="75"/>
      <c r="S22" s="85">
        <f t="shared" si="6"/>
        <v>0</v>
      </c>
      <c r="T22" s="73">
        <f t="shared" ref="T22:T36" si="20">C22</f>
        <v>0</v>
      </c>
      <c r="U22" s="81"/>
      <c r="V22" s="81"/>
      <c r="W22" s="81"/>
      <c r="AB22" s="276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276"/>
      <c r="AQ22" s="81"/>
      <c r="AR22" s="272">
        <f t="shared" si="1"/>
        <v>0</v>
      </c>
      <c r="AS22" s="277">
        <f t="shared" si="9"/>
        <v>0</v>
      </c>
      <c r="AT22" s="73">
        <f t="shared" ref="AT22:AT36" si="21">SUM(C22)</f>
        <v>0</v>
      </c>
      <c r="AU22" s="272"/>
      <c r="AV22" s="272"/>
      <c r="AW22" s="272"/>
      <c r="AX22" s="272"/>
      <c r="AY22" s="272"/>
      <c r="AZ22" s="272"/>
      <c r="BA22" s="272"/>
      <c r="BB22" s="272"/>
      <c r="BC22" s="272"/>
      <c r="BD22" s="272"/>
      <c r="BE22" s="272"/>
      <c r="BF22" s="272"/>
      <c r="BG22" s="272"/>
      <c r="BH22" s="272"/>
      <c r="BI22" s="272"/>
      <c r="BJ22" s="272"/>
      <c r="BK22" s="272"/>
      <c r="BL22" s="272"/>
      <c r="BM22" s="272"/>
      <c r="BN22" s="272"/>
      <c r="BO22" s="272"/>
      <c r="BP22" s="272"/>
      <c r="BQ22" s="272"/>
      <c r="BR22" s="272">
        <f t="shared" si="12"/>
        <v>0</v>
      </c>
      <c r="BS22" s="277">
        <f t="shared" si="13"/>
        <v>0</v>
      </c>
      <c r="BT22" s="81">
        <f t="shared" si="14"/>
        <v>0</v>
      </c>
      <c r="BU22" s="272"/>
      <c r="BV22" s="272"/>
      <c r="BW22" s="272"/>
      <c r="BX22" s="272"/>
      <c r="BY22" s="272"/>
      <c r="BZ22" s="272"/>
      <c r="CA22" s="272"/>
      <c r="CD22" s="272"/>
      <c r="CE22" s="272"/>
      <c r="CF22" s="272"/>
      <c r="CG22" s="272"/>
      <c r="CH22" s="272"/>
      <c r="CI22" s="272"/>
      <c r="CJ22" s="272"/>
      <c r="CK22" s="272"/>
      <c r="CL22" s="272"/>
      <c r="CM22" s="272"/>
      <c r="CN22" s="272"/>
      <c r="CO22" s="272"/>
      <c r="CP22" s="272"/>
      <c r="CQ22" s="272"/>
      <c r="CR22" s="272">
        <f t="shared" si="15"/>
        <v>0</v>
      </c>
    </row>
    <row r="23" spans="1:96">
      <c r="B23" s="36"/>
      <c r="C23" s="123"/>
      <c r="D23" s="123"/>
      <c r="E23" s="123"/>
      <c r="F23" s="123"/>
      <c r="G23" s="123"/>
      <c r="H23" s="263"/>
      <c r="I23" s="150"/>
      <c r="J23" s="123"/>
      <c r="K23" s="123"/>
      <c r="L23" s="91"/>
      <c r="M23" s="91"/>
      <c r="N23" s="91"/>
      <c r="O23" s="123"/>
      <c r="P23" s="91"/>
      <c r="Q23" s="91"/>
      <c r="R23" s="75"/>
      <c r="S23" s="85">
        <f t="shared" si="6"/>
        <v>0</v>
      </c>
      <c r="T23" s="73">
        <f t="shared" si="20"/>
        <v>0</v>
      </c>
      <c r="U23" s="81"/>
      <c r="V23" s="81"/>
      <c r="W23" s="81"/>
      <c r="AB23" s="276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276"/>
      <c r="AQ23" s="81"/>
      <c r="AR23" s="272">
        <f t="shared" si="1"/>
        <v>0</v>
      </c>
      <c r="AS23" s="277">
        <f t="shared" si="9"/>
        <v>0</v>
      </c>
      <c r="AT23" s="73">
        <f t="shared" si="21"/>
        <v>0</v>
      </c>
      <c r="AU23" s="272"/>
      <c r="AV23" s="272"/>
      <c r="AW23" s="272"/>
      <c r="AX23" s="272"/>
      <c r="AY23" s="272"/>
      <c r="AZ23" s="272"/>
      <c r="BA23" s="272"/>
      <c r="BB23" s="272"/>
      <c r="BC23" s="272"/>
      <c r="BD23" s="272"/>
      <c r="BE23" s="272"/>
      <c r="BF23" s="272"/>
      <c r="BG23" s="272"/>
      <c r="BH23" s="272"/>
      <c r="BI23" s="272"/>
      <c r="BJ23" s="272"/>
      <c r="BK23" s="272"/>
      <c r="BL23" s="272"/>
      <c r="BM23" s="272"/>
      <c r="BN23" s="272"/>
      <c r="BO23" s="272"/>
      <c r="BP23" s="272"/>
      <c r="BQ23" s="272"/>
      <c r="BR23" s="272">
        <f t="shared" si="12"/>
        <v>0</v>
      </c>
      <c r="BS23" s="277">
        <f t="shared" si="13"/>
        <v>0</v>
      </c>
      <c r="BT23" s="81">
        <f t="shared" si="14"/>
        <v>0</v>
      </c>
      <c r="BU23" s="272"/>
      <c r="BV23" s="272"/>
      <c r="BW23" s="272"/>
      <c r="BX23" s="272"/>
      <c r="BY23" s="272"/>
      <c r="BZ23" s="272"/>
      <c r="CA23" s="272"/>
      <c r="CD23" s="272"/>
      <c r="CE23" s="272"/>
      <c r="CF23" s="272"/>
      <c r="CG23" s="272"/>
      <c r="CH23" s="272"/>
      <c r="CI23" s="272"/>
      <c r="CJ23" s="272"/>
      <c r="CK23" s="272"/>
      <c r="CL23" s="272"/>
      <c r="CM23" s="272"/>
      <c r="CN23" s="272"/>
      <c r="CO23" s="272"/>
      <c r="CP23" s="272"/>
      <c r="CQ23" s="272"/>
      <c r="CR23" s="272">
        <f t="shared" si="15"/>
        <v>0</v>
      </c>
    </row>
    <row r="24" spans="1:96">
      <c r="B24" s="36"/>
      <c r="C24" s="123"/>
      <c r="D24" s="123"/>
      <c r="E24" s="123"/>
      <c r="F24" s="123"/>
      <c r="G24" s="123"/>
      <c r="H24" s="263"/>
      <c r="I24" s="150"/>
      <c r="J24" s="123"/>
      <c r="K24" s="123"/>
      <c r="L24" s="91"/>
      <c r="M24" s="91"/>
      <c r="N24" s="91"/>
      <c r="O24" s="123"/>
      <c r="P24" s="91"/>
      <c r="Q24" s="91"/>
      <c r="R24" s="75"/>
      <c r="S24" s="85">
        <f t="shared" si="6"/>
        <v>0</v>
      </c>
      <c r="T24" s="73">
        <f t="shared" si="20"/>
        <v>0</v>
      </c>
      <c r="U24" s="81"/>
      <c r="V24" s="81"/>
      <c r="W24" s="81"/>
      <c r="AB24" s="276"/>
      <c r="AD24" s="81"/>
      <c r="AE24" s="81"/>
      <c r="AF24" s="81"/>
      <c r="AG24" s="81"/>
      <c r="AJ24" s="81"/>
      <c r="AK24" s="81"/>
      <c r="AL24" s="81"/>
      <c r="AM24" s="81"/>
      <c r="AN24" s="81"/>
      <c r="AO24" s="81"/>
      <c r="AP24" s="276"/>
      <c r="AQ24" s="81"/>
      <c r="AR24" s="272">
        <f t="shared" si="1"/>
        <v>0</v>
      </c>
      <c r="AS24" s="277">
        <f t="shared" si="9"/>
        <v>0</v>
      </c>
      <c r="AT24" s="73">
        <f t="shared" si="21"/>
        <v>0</v>
      </c>
      <c r="AU24" s="272"/>
      <c r="AV24" s="272"/>
      <c r="AW24" s="272"/>
      <c r="AX24" s="272"/>
      <c r="AY24" s="272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272"/>
      <c r="BK24" s="272"/>
      <c r="BL24" s="272"/>
      <c r="BM24" s="272"/>
      <c r="BN24" s="272"/>
      <c r="BO24" s="272"/>
      <c r="BP24" s="272"/>
      <c r="BQ24" s="272"/>
      <c r="BR24" s="272">
        <f t="shared" si="12"/>
        <v>0</v>
      </c>
      <c r="BS24" s="277">
        <f t="shared" si="13"/>
        <v>0</v>
      </c>
      <c r="BT24" s="81">
        <f t="shared" si="14"/>
        <v>0</v>
      </c>
      <c r="BU24" s="272"/>
      <c r="BV24" s="272"/>
      <c r="BW24" s="272"/>
      <c r="BX24" s="272"/>
      <c r="BY24" s="272"/>
      <c r="BZ24" s="272"/>
      <c r="CA24" s="272"/>
      <c r="CB24" s="272"/>
      <c r="CC24" s="272"/>
      <c r="CD24" s="272"/>
      <c r="CE24" s="272"/>
      <c r="CF24" s="272"/>
      <c r="CG24" s="272"/>
      <c r="CH24" s="81"/>
      <c r="CI24" s="81"/>
      <c r="CJ24" s="272"/>
      <c r="CK24" s="272"/>
      <c r="CL24" s="272"/>
      <c r="CM24" s="272"/>
      <c r="CN24" s="272"/>
      <c r="CO24" s="272"/>
      <c r="CP24" s="272"/>
      <c r="CQ24" s="272"/>
      <c r="CR24" s="272">
        <f t="shared" si="15"/>
        <v>0</v>
      </c>
    </row>
    <row r="25" spans="1:96">
      <c r="B25" s="36"/>
      <c r="C25" s="123"/>
      <c r="D25" s="123"/>
      <c r="E25" s="123"/>
      <c r="F25" s="123"/>
      <c r="G25" s="123"/>
      <c r="H25" s="263"/>
      <c r="I25" s="150"/>
      <c r="J25" s="123"/>
      <c r="K25" s="123"/>
      <c r="L25" s="91"/>
      <c r="M25" s="91"/>
      <c r="N25" s="91"/>
      <c r="O25" s="123"/>
      <c r="P25" s="91"/>
      <c r="Q25" s="91"/>
      <c r="R25" s="75"/>
      <c r="S25" s="85">
        <f t="shared" si="6"/>
        <v>0</v>
      </c>
      <c r="T25" s="73">
        <f t="shared" si="20"/>
        <v>0</v>
      </c>
      <c r="U25" s="81"/>
      <c r="V25" s="81"/>
      <c r="W25" s="81"/>
      <c r="AB25" s="276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276"/>
      <c r="AQ25" s="81"/>
      <c r="AR25" s="272">
        <f t="shared" ref="AR25:AR49" si="22">SUM(V25+X25+Z25+AB25+AD25+AF25+AH25+AJ25+AL25+AN25+AP25-F25)</f>
        <v>0</v>
      </c>
      <c r="AS25" s="277">
        <f t="shared" si="9"/>
        <v>0</v>
      </c>
      <c r="AT25" s="73">
        <f t="shared" si="21"/>
        <v>0</v>
      </c>
      <c r="AU25" s="272"/>
      <c r="AV25" s="272"/>
      <c r="AW25" s="272"/>
      <c r="AX25" s="272"/>
      <c r="AY25" s="272"/>
      <c r="AZ25" s="272"/>
      <c r="BA25" s="272"/>
      <c r="BB25" s="272"/>
      <c r="BC25" s="272"/>
      <c r="BD25" s="272"/>
      <c r="BE25" s="272"/>
      <c r="BF25" s="272"/>
      <c r="BG25" s="272"/>
      <c r="BH25" s="272"/>
      <c r="BI25" s="272"/>
      <c r="BJ25" s="272"/>
      <c r="BK25" s="272"/>
      <c r="BL25" s="272"/>
      <c r="BM25" s="272"/>
      <c r="BN25" s="272"/>
      <c r="BO25" s="272"/>
      <c r="BP25" s="272"/>
      <c r="BQ25" s="272"/>
      <c r="BR25" s="272">
        <f t="shared" si="12"/>
        <v>0</v>
      </c>
      <c r="BS25" s="277">
        <f t="shared" si="13"/>
        <v>0</v>
      </c>
      <c r="BT25" s="81">
        <f t="shared" si="14"/>
        <v>0</v>
      </c>
      <c r="BU25" s="272"/>
      <c r="BV25" s="272"/>
      <c r="BW25" s="272"/>
      <c r="BX25" s="272"/>
      <c r="BY25" s="272"/>
      <c r="BZ25" s="272"/>
      <c r="CA25" s="272"/>
      <c r="CB25" s="272"/>
      <c r="CC25" s="272"/>
      <c r="CD25" s="272"/>
      <c r="CE25" s="272"/>
      <c r="CF25" s="272"/>
      <c r="CG25" s="272"/>
      <c r="CH25" s="272"/>
      <c r="CI25" s="272"/>
      <c r="CJ25" s="272"/>
      <c r="CK25" s="272"/>
      <c r="CL25" s="272"/>
      <c r="CM25" s="272"/>
      <c r="CN25" s="272"/>
      <c r="CO25" s="272"/>
      <c r="CP25" s="272"/>
      <c r="CQ25" s="272"/>
      <c r="CR25" s="272">
        <f t="shared" si="15"/>
        <v>0</v>
      </c>
    </row>
    <row r="26" spans="1:96">
      <c r="B26" s="36"/>
      <c r="C26" s="123"/>
      <c r="D26" s="123"/>
      <c r="E26" s="123"/>
      <c r="F26" s="123"/>
      <c r="G26" s="123"/>
      <c r="H26" s="263"/>
      <c r="I26" s="150"/>
      <c r="J26" s="123"/>
      <c r="K26" s="123"/>
      <c r="L26" s="91"/>
      <c r="M26" s="91"/>
      <c r="N26" s="91"/>
      <c r="O26" s="123"/>
      <c r="P26" s="91"/>
      <c r="Q26" s="91"/>
      <c r="R26" s="75"/>
      <c r="S26" s="85">
        <f t="shared" si="6"/>
        <v>0</v>
      </c>
      <c r="T26" s="73">
        <f t="shared" si="20"/>
        <v>0</v>
      </c>
      <c r="U26" s="81"/>
      <c r="V26" s="81"/>
      <c r="W26" s="81"/>
      <c r="AB26" s="276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276"/>
      <c r="AQ26" s="81"/>
      <c r="AR26" s="272">
        <f t="shared" si="22"/>
        <v>0</v>
      </c>
      <c r="AS26" s="277">
        <f t="shared" si="9"/>
        <v>0</v>
      </c>
      <c r="AT26" s="73">
        <f t="shared" si="21"/>
        <v>0</v>
      </c>
      <c r="AU26" s="272"/>
      <c r="AV26" s="272"/>
      <c r="AW26" s="272"/>
      <c r="AX26" s="272"/>
      <c r="AY26" s="272"/>
      <c r="AZ26" s="272"/>
      <c r="BA26" s="272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>
        <f t="shared" si="12"/>
        <v>0</v>
      </c>
      <c r="BS26" s="277">
        <f t="shared" si="13"/>
        <v>0</v>
      </c>
      <c r="BT26" s="81">
        <f t="shared" si="14"/>
        <v>0</v>
      </c>
      <c r="BU26" s="272"/>
      <c r="BV26" s="272"/>
      <c r="BW26" s="272"/>
      <c r="BX26" s="272"/>
      <c r="BY26" s="272"/>
      <c r="BZ26" s="272"/>
      <c r="CA26" s="272"/>
      <c r="CB26" s="272"/>
      <c r="CC26" s="272"/>
      <c r="CD26" s="272"/>
      <c r="CE26" s="272"/>
      <c r="CF26" s="272"/>
      <c r="CG26" s="272"/>
      <c r="CH26" s="272"/>
      <c r="CI26" s="272"/>
      <c r="CJ26" s="272"/>
      <c r="CK26" s="272"/>
      <c r="CL26" s="272"/>
      <c r="CM26" s="272"/>
      <c r="CN26" s="272"/>
      <c r="CO26" s="272"/>
      <c r="CP26" s="272"/>
      <c r="CQ26" s="272"/>
      <c r="CR26" s="272">
        <f t="shared" si="15"/>
        <v>0</v>
      </c>
    </row>
    <row r="27" spans="1:96">
      <c r="B27" s="36"/>
      <c r="C27" s="123"/>
      <c r="D27" s="123"/>
      <c r="E27" s="123"/>
      <c r="F27" s="123"/>
      <c r="G27" s="123"/>
      <c r="H27" s="263"/>
      <c r="I27" s="150"/>
      <c r="J27" s="123"/>
      <c r="K27" s="123"/>
      <c r="L27" s="91"/>
      <c r="M27" s="91"/>
      <c r="N27" s="91"/>
      <c r="O27" s="123"/>
      <c r="P27" s="91"/>
      <c r="Q27" s="91"/>
      <c r="R27" s="75"/>
      <c r="S27" s="85">
        <f t="shared" si="6"/>
        <v>0</v>
      </c>
      <c r="T27" s="73">
        <f t="shared" si="20"/>
        <v>0</v>
      </c>
      <c r="U27" s="81"/>
      <c r="V27" s="81"/>
      <c r="W27" s="81"/>
      <c r="AB27" s="276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276"/>
      <c r="AQ27" s="81"/>
      <c r="AR27" s="272">
        <f t="shared" si="22"/>
        <v>0</v>
      </c>
      <c r="AS27" s="277">
        <f t="shared" si="9"/>
        <v>0</v>
      </c>
      <c r="AT27" s="73">
        <f t="shared" si="21"/>
        <v>0</v>
      </c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>
        <f t="shared" si="12"/>
        <v>0</v>
      </c>
      <c r="BS27" s="277">
        <f t="shared" si="13"/>
        <v>0</v>
      </c>
      <c r="BT27" s="81">
        <f t="shared" si="14"/>
        <v>0</v>
      </c>
      <c r="BU27" s="272"/>
      <c r="BV27" s="272"/>
      <c r="BW27" s="272"/>
      <c r="BX27" s="272"/>
      <c r="BY27" s="272"/>
      <c r="BZ27" s="272"/>
      <c r="CA27" s="272"/>
      <c r="CB27" s="272"/>
      <c r="CC27" s="272"/>
      <c r="CD27" s="272"/>
      <c r="CE27" s="272"/>
      <c r="CF27" s="272"/>
      <c r="CG27" s="272"/>
      <c r="CH27" s="272"/>
      <c r="CI27" s="272"/>
      <c r="CJ27" s="272"/>
      <c r="CK27" s="272"/>
      <c r="CL27" s="272"/>
      <c r="CM27" s="272"/>
      <c r="CN27" s="272"/>
      <c r="CO27" s="272"/>
      <c r="CP27" s="272"/>
      <c r="CQ27" s="272"/>
      <c r="CR27" s="272">
        <f t="shared" si="15"/>
        <v>0</v>
      </c>
    </row>
    <row r="28" spans="1:96">
      <c r="B28" s="36"/>
      <c r="C28" s="123"/>
      <c r="D28" s="123"/>
      <c r="E28" s="123"/>
      <c r="F28" s="123"/>
      <c r="G28" s="123"/>
      <c r="H28" s="263"/>
      <c r="I28" s="150"/>
      <c r="J28" s="123"/>
      <c r="K28" s="123"/>
      <c r="L28" s="91"/>
      <c r="M28" s="91"/>
      <c r="N28" s="91"/>
      <c r="O28" s="123"/>
      <c r="P28" s="91"/>
      <c r="Q28" s="91"/>
      <c r="R28" s="75"/>
      <c r="S28" s="85">
        <f t="shared" si="6"/>
        <v>0</v>
      </c>
      <c r="T28" s="73">
        <f t="shared" si="20"/>
        <v>0</v>
      </c>
      <c r="U28" s="81"/>
      <c r="V28" s="81"/>
      <c r="W28" s="81"/>
      <c r="AB28" s="276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276"/>
      <c r="AQ28" s="81"/>
      <c r="AR28" s="272">
        <f t="shared" si="22"/>
        <v>0</v>
      </c>
      <c r="AS28" s="277">
        <f t="shared" si="9"/>
        <v>0</v>
      </c>
      <c r="AT28" s="73">
        <f t="shared" si="21"/>
        <v>0</v>
      </c>
      <c r="AU28" s="272"/>
      <c r="AV28" s="272"/>
      <c r="AW28" s="272"/>
      <c r="AX28" s="272"/>
      <c r="AY28" s="272"/>
      <c r="AZ28" s="272"/>
      <c r="BA28" s="272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>
        <f t="shared" si="12"/>
        <v>0</v>
      </c>
      <c r="BS28" s="277">
        <f t="shared" si="13"/>
        <v>0</v>
      </c>
      <c r="BT28" s="81">
        <f t="shared" si="14"/>
        <v>0</v>
      </c>
      <c r="BU28" s="272"/>
      <c r="BV28" s="272"/>
      <c r="BW28" s="272"/>
      <c r="BX28" s="272"/>
      <c r="BY28" s="272"/>
      <c r="BZ28" s="272"/>
      <c r="CA28" s="272"/>
      <c r="CB28" s="272"/>
      <c r="CC28" s="272"/>
      <c r="CD28" s="272"/>
      <c r="CE28" s="272"/>
      <c r="CF28" s="272"/>
      <c r="CG28" s="272"/>
      <c r="CH28" s="272"/>
      <c r="CI28" s="272"/>
      <c r="CJ28" s="272"/>
      <c r="CK28" s="272"/>
      <c r="CL28" s="272"/>
      <c r="CM28" s="272"/>
      <c r="CN28" s="272"/>
      <c r="CO28" s="272"/>
      <c r="CP28" s="272"/>
      <c r="CQ28" s="272"/>
      <c r="CR28" s="272">
        <f t="shared" si="15"/>
        <v>0</v>
      </c>
    </row>
    <row r="29" spans="1:96">
      <c r="B29" s="36"/>
      <c r="C29" s="123"/>
      <c r="D29" s="123"/>
      <c r="E29" s="123"/>
      <c r="F29" s="123"/>
      <c r="G29" s="123"/>
      <c r="H29" s="263"/>
      <c r="I29" s="150"/>
      <c r="J29" s="123"/>
      <c r="K29" s="123"/>
      <c r="L29" s="91"/>
      <c r="M29" s="91"/>
      <c r="N29" s="91"/>
      <c r="O29" s="123"/>
      <c r="P29" s="91"/>
      <c r="Q29" s="91"/>
      <c r="R29" s="75"/>
      <c r="S29" s="85">
        <f t="shared" si="6"/>
        <v>0</v>
      </c>
      <c r="T29" s="73">
        <f t="shared" si="20"/>
        <v>0</v>
      </c>
      <c r="U29" s="81"/>
      <c r="V29" s="81"/>
      <c r="W29" s="81"/>
      <c r="AB29" s="276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276"/>
      <c r="AQ29" s="81"/>
      <c r="AR29" s="272">
        <f t="shared" si="22"/>
        <v>0</v>
      </c>
      <c r="AS29" s="277">
        <f t="shared" si="9"/>
        <v>0</v>
      </c>
      <c r="AT29" s="73">
        <f t="shared" si="21"/>
        <v>0</v>
      </c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>
        <f t="shared" si="12"/>
        <v>0</v>
      </c>
      <c r="BS29" s="277">
        <f t="shared" si="13"/>
        <v>0</v>
      </c>
      <c r="BT29" s="81">
        <f t="shared" si="14"/>
        <v>0</v>
      </c>
      <c r="BU29" s="272"/>
      <c r="BV29" s="272"/>
      <c r="BW29" s="272"/>
      <c r="BX29" s="272"/>
      <c r="BY29" s="272"/>
      <c r="BZ29" s="272"/>
      <c r="CA29" s="272"/>
      <c r="CB29" s="272"/>
      <c r="CC29" s="272"/>
      <c r="CD29" s="272"/>
      <c r="CE29" s="272"/>
      <c r="CF29" s="272"/>
      <c r="CG29" s="272"/>
      <c r="CH29" s="272"/>
      <c r="CI29" s="272"/>
      <c r="CJ29" s="272"/>
      <c r="CK29" s="272"/>
      <c r="CL29" s="272"/>
      <c r="CM29" s="272"/>
      <c r="CN29" s="272"/>
      <c r="CO29" s="272"/>
      <c r="CP29" s="272"/>
      <c r="CQ29" s="272"/>
      <c r="CR29" s="272">
        <f t="shared" si="15"/>
        <v>0</v>
      </c>
    </row>
    <row r="30" spans="1:96">
      <c r="B30" s="36"/>
      <c r="C30" s="123"/>
      <c r="D30" s="123"/>
      <c r="E30" s="123"/>
      <c r="F30" s="123"/>
      <c r="G30" s="123"/>
      <c r="H30" s="263"/>
      <c r="I30" s="150"/>
      <c r="J30" s="123"/>
      <c r="K30" s="123"/>
      <c r="L30" s="91"/>
      <c r="M30" s="91"/>
      <c r="N30" s="91"/>
      <c r="O30" s="123"/>
      <c r="P30" s="91"/>
      <c r="Q30" s="91"/>
      <c r="R30" s="75"/>
      <c r="S30" s="85">
        <f t="shared" si="6"/>
        <v>0</v>
      </c>
      <c r="T30" s="73">
        <f>C30</f>
        <v>0</v>
      </c>
      <c r="U30" s="81"/>
      <c r="V30" s="81"/>
      <c r="W30" s="81"/>
      <c r="AB30" s="276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276"/>
      <c r="AQ30" s="81"/>
      <c r="AR30" s="272">
        <f>SUM(V30+X30+Z30+AB30+AD30+AF30+AH30+AJ30+AL30+AN30+AP30-F30)</f>
        <v>0</v>
      </c>
      <c r="AS30" s="277">
        <f t="shared" si="9"/>
        <v>0</v>
      </c>
      <c r="AT30" s="73">
        <f>C30</f>
        <v>0</v>
      </c>
      <c r="AU30" s="272"/>
      <c r="AV30" s="272"/>
      <c r="AW30" s="272"/>
      <c r="AX30" s="272"/>
      <c r="AY30" s="272"/>
      <c r="AZ30" s="272"/>
      <c r="BA30" s="272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>
        <f>SUM(AV30+AX30+AZ30+BB30+BD30+BF30+BH30+BJ30+BL30+BN30+BP30-I30)</f>
        <v>0</v>
      </c>
      <c r="BS30" s="277">
        <f t="shared" si="13"/>
        <v>0</v>
      </c>
      <c r="BT30" s="81">
        <f>C30</f>
        <v>0</v>
      </c>
      <c r="BU30" s="272"/>
      <c r="BV30" s="272"/>
      <c r="BW30" s="272"/>
      <c r="BX30" s="272"/>
      <c r="BY30" s="272"/>
      <c r="BZ30" s="272"/>
      <c r="CA30" s="272"/>
      <c r="CB30" s="272"/>
      <c r="CC30" s="272"/>
      <c r="CD30" s="272"/>
      <c r="CE30" s="272"/>
      <c r="CF30" s="272"/>
      <c r="CG30" s="272"/>
      <c r="CH30" s="272"/>
      <c r="CI30" s="272"/>
      <c r="CJ30" s="272"/>
      <c r="CK30" s="272"/>
      <c r="CL30" s="272"/>
      <c r="CM30" s="272"/>
      <c r="CN30" s="272"/>
      <c r="CO30" s="272"/>
      <c r="CP30" s="272"/>
      <c r="CQ30" s="272"/>
      <c r="CR30" s="272">
        <f t="shared" si="15"/>
        <v>0</v>
      </c>
    </row>
    <row r="31" spans="1:96">
      <c r="B31" s="36"/>
      <c r="C31" s="123"/>
      <c r="D31" s="123"/>
      <c r="E31" s="123"/>
      <c r="F31" s="123"/>
      <c r="G31" s="123"/>
      <c r="H31" s="263"/>
      <c r="I31" s="150"/>
      <c r="J31" s="123"/>
      <c r="K31" s="123"/>
      <c r="L31" s="91"/>
      <c r="M31" s="91"/>
      <c r="N31" s="91"/>
      <c r="O31" s="123"/>
      <c r="P31" s="91"/>
      <c r="Q31" s="91"/>
      <c r="R31" s="75"/>
      <c r="S31" s="85">
        <f t="shared" si="6"/>
        <v>0</v>
      </c>
      <c r="T31" s="73">
        <f>C31</f>
        <v>0</v>
      </c>
      <c r="U31" s="81"/>
      <c r="V31" s="81"/>
      <c r="W31" s="81"/>
      <c r="AB31" s="276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276"/>
      <c r="AQ31" s="81"/>
      <c r="AR31" s="272">
        <f>SUM(V31+X31+Z31+AB31+AD31+AF31+AH31+AJ31+AL31+AN31+AP31-F31)</f>
        <v>0</v>
      </c>
      <c r="AS31" s="277">
        <f t="shared" si="9"/>
        <v>0</v>
      </c>
      <c r="AT31" s="73">
        <f>C31</f>
        <v>0</v>
      </c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>
        <f>SUM(AV31+AX31+AZ31+BB31+BD31+BF31+BH31+BJ31+BL31+BN31+BP31-I31)</f>
        <v>0</v>
      </c>
      <c r="BS31" s="277">
        <f t="shared" si="13"/>
        <v>0</v>
      </c>
      <c r="BT31" s="81">
        <f>C31</f>
        <v>0</v>
      </c>
      <c r="BU31" s="272"/>
      <c r="BV31" s="272"/>
      <c r="BW31" s="272"/>
      <c r="BX31" s="272"/>
      <c r="BY31" s="272"/>
      <c r="BZ31" s="272"/>
      <c r="CA31" s="272"/>
      <c r="CB31" s="272"/>
      <c r="CC31" s="272"/>
      <c r="CD31" s="272"/>
      <c r="CE31" s="272"/>
      <c r="CF31" s="272"/>
      <c r="CG31" s="272"/>
      <c r="CH31" s="272"/>
      <c r="CI31" s="272"/>
      <c r="CJ31" s="272"/>
      <c r="CK31" s="272"/>
      <c r="CL31" s="272"/>
      <c r="CM31" s="272"/>
      <c r="CN31" s="272"/>
      <c r="CO31" s="272"/>
      <c r="CP31" s="272"/>
      <c r="CQ31" s="272"/>
      <c r="CR31" s="272">
        <f t="shared" si="15"/>
        <v>0</v>
      </c>
    </row>
    <row r="32" spans="1:96">
      <c r="B32" s="36"/>
      <c r="C32" s="123"/>
      <c r="D32" s="123"/>
      <c r="E32" s="123"/>
      <c r="F32" s="123"/>
      <c r="G32" s="123"/>
      <c r="H32" s="263"/>
      <c r="I32" s="150"/>
      <c r="J32" s="123"/>
      <c r="K32" s="123"/>
      <c r="L32" s="91"/>
      <c r="M32" s="91"/>
      <c r="N32" s="91"/>
      <c r="O32" s="123"/>
      <c r="P32" s="91"/>
      <c r="Q32" s="91"/>
      <c r="R32" s="75"/>
      <c r="S32" s="85">
        <f t="shared" si="6"/>
        <v>0</v>
      </c>
      <c r="T32" s="73">
        <f t="shared" si="20"/>
        <v>0</v>
      </c>
      <c r="U32" s="81"/>
      <c r="V32" s="81"/>
      <c r="W32" s="81"/>
      <c r="AB32" s="276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276"/>
      <c r="AQ32" s="81"/>
      <c r="AR32" s="272">
        <f t="shared" si="22"/>
        <v>0</v>
      </c>
      <c r="AS32" s="277">
        <f t="shared" si="9"/>
        <v>0</v>
      </c>
      <c r="AT32" s="73">
        <f t="shared" si="21"/>
        <v>0</v>
      </c>
      <c r="AU32" s="272"/>
      <c r="AV32" s="272"/>
      <c r="AW32" s="272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>
        <f>SUM(AV32+AX32+AZ32+BB32+BD32+BF32+BH32+BJ32+BL32+BN32+BP32-I32)</f>
        <v>0</v>
      </c>
      <c r="BS32" s="277">
        <f t="shared" si="13"/>
        <v>0</v>
      </c>
      <c r="BT32" s="81">
        <f t="shared" si="14"/>
        <v>0</v>
      </c>
      <c r="BU32" s="272"/>
      <c r="BV32" s="272"/>
      <c r="BW32" s="272"/>
      <c r="BX32" s="272"/>
      <c r="BY32" s="272"/>
      <c r="BZ32" s="272"/>
      <c r="CA32" s="272"/>
      <c r="CB32" s="272"/>
      <c r="CC32" s="272"/>
      <c r="CD32" s="272"/>
      <c r="CE32" s="272"/>
      <c r="CF32" s="272"/>
      <c r="CG32" s="272"/>
      <c r="CH32" s="272"/>
      <c r="CI32" s="272"/>
      <c r="CJ32" s="272"/>
      <c r="CK32" s="272"/>
      <c r="CL32" s="272"/>
      <c r="CM32" s="272"/>
      <c r="CN32" s="272"/>
      <c r="CO32" s="272"/>
      <c r="CP32" s="272"/>
      <c r="CQ32" s="272"/>
      <c r="CR32" s="272">
        <f t="shared" si="15"/>
        <v>0</v>
      </c>
    </row>
    <row r="33" spans="2:96">
      <c r="B33" s="36"/>
      <c r="C33" s="123"/>
      <c r="D33" s="123"/>
      <c r="E33" s="123"/>
      <c r="F33" s="123"/>
      <c r="G33" s="123"/>
      <c r="H33" s="263"/>
      <c r="I33" s="150"/>
      <c r="J33" s="123"/>
      <c r="K33" s="123"/>
      <c r="L33" s="91"/>
      <c r="M33" s="91"/>
      <c r="N33" s="91"/>
      <c r="O33" s="123"/>
      <c r="P33" s="91"/>
      <c r="Q33" s="91"/>
      <c r="R33" s="75"/>
      <c r="S33" s="85">
        <f t="shared" si="6"/>
        <v>0</v>
      </c>
      <c r="T33" s="73">
        <f t="shared" si="20"/>
        <v>0</v>
      </c>
      <c r="U33" s="81"/>
      <c r="V33" s="81"/>
      <c r="W33" s="81"/>
      <c r="AB33" s="276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276"/>
      <c r="AQ33" s="81"/>
      <c r="AR33" s="272">
        <f t="shared" si="22"/>
        <v>0</v>
      </c>
      <c r="AS33" s="277">
        <f t="shared" si="9"/>
        <v>0</v>
      </c>
      <c r="AT33" s="73">
        <f t="shared" si="21"/>
        <v>0</v>
      </c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>
        <f t="shared" ref="BR33:BR35" si="23">SUM(AV33+AX33+AZ33+BB33+BD33+BF33+BH33+BJ33+BL33+BN33+BP33-I33)</f>
        <v>0</v>
      </c>
      <c r="BS33" s="277">
        <f t="shared" si="13"/>
        <v>0</v>
      </c>
      <c r="BT33" s="81">
        <f t="shared" si="14"/>
        <v>0</v>
      </c>
      <c r="BU33" s="272"/>
      <c r="BV33" s="272"/>
      <c r="BW33" s="272"/>
      <c r="BX33" s="272"/>
      <c r="BY33" s="272"/>
      <c r="BZ33" s="272"/>
      <c r="CA33" s="272"/>
      <c r="CB33" s="272"/>
      <c r="CC33" s="272"/>
      <c r="CD33" s="272"/>
      <c r="CE33" s="272"/>
      <c r="CF33" s="272"/>
      <c r="CG33" s="272"/>
      <c r="CH33" s="272"/>
      <c r="CI33" s="272"/>
      <c r="CJ33" s="272"/>
      <c r="CK33" s="272"/>
      <c r="CL33" s="272"/>
      <c r="CM33" s="272"/>
      <c r="CN33" s="272"/>
      <c r="CO33" s="272"/>
      <c r="CP33" s="272"/>
      <c r="CQ33" s="272"/>
      <c r="CR33" s="272">
        <f t="shared" si="15"/>
        <v>0</v>
      </c>
    </row>
    <row r="34" spans="2:96">
      <c r="B34" s="36"/>
      <c r="C34" s="123"/>
      <c r="D34" s="123"/>
      <c r="E34" s="123"/>
      <c r="F34" s="123"/>
      <c r="G34" s="123"/>
      <c r="H34" s="263"/>
      <c r="I34" s="150"/>
      <c r="J34" s="123"/>
      <c r="K34" s="123"/>
      <c r="L34" s="91"/>
      <c r="M34" s="91"/>
      <c r="N34" s="91"/>
      <c r="O34" s="123"/>
      <c r="P34" s="91"/>
      <c r="Q34" s="91"/>
      <c r="R34" s="75"/>
      <c r="S34" s="85">
        <f t="shared" si="6"/>
        <v>0</v>
      </c>
      <c r="T34" s="73">
        <f t="shared" si="20"/>
        <v>0</v>
      </c>
      <c r="U34" s="81"/>
      <c r="V34" s="81"/>
      <c r="W34" s="81"/>
      <c r="AB34" s="276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276"/>
      <c r="AQ34" s="81"/>
      <c r="AR34" s="272">
        <f t="shared" si="22"/>
        <v>0</v>
      </c>
      <c r="AS34" s="277">
        <f t="shared" si="9"/>
        <v>0</v>
      </c>
      <c r="AT34" s="73">
        <f t="shared" si="21"/>
        <v>0</v>
      </c>
      <c r="AU34" s="272"/>
      <c r="AV34" s="272"/>
      <c r="AW34" s="272"/>
      <c r="AX34" s="272"/>
      <c r="AY34" s="272"/>
      <c r="AZ34" s="272"/>
      <c r="BA34" s="272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>
        <f t="shared" si="23"/>
        <v>0</v>
      </c>
      <c r="BS34" s="277">
        <f t="shared" si="13"/>
        <v>0</v>
      </c>
      <c r="BT34" s="81">
        <f t="shared" si="14"/>
        <v>0</v>
      </c>
      <c r="BU34" s="272"/>
      <c r="BV34" s="272"/>
      <c r="BW34" s="272"/>
      <c r="BX34" s="272"/>
      <c r="BY34" s="272"/>
      <c r="BZ34" s="272"/>
      <c r="CA34" s="272"/>
      <c r="CB34" s="272"/>
      <c r="CC34" s="272"/>
      <c r="CD34" s="272"/>
      <c r="CE34" s="272"/>
      <c r="CF34" s="272"/>
      <c r="CG34" s="272"/>
      <c r="CH34" s="272"/>
      <c r="CI34" s="272"/>
      <c r="CJ34" s="272"/>
      <c r="CK34" s="272"/>
      <c r="CL34" s="272"/>
      <c r="CM34" s="272"/>
      <c r="CN34" s="272"/>
      <c r="CO34" s="272"/>
      <c r="CP34" s="272"/>
      <c r="CQ34" s="272"/>
      <c r="CR34" s="272">
        <f t="shared" si="15"/>
        <v>0</v>
      </c>
    </row>
    <row r="35" spans="2:96">
      <c r="B35" s="36"/>
      <c r="C35" s="123"/>
      <c r="D35" s="123"/>
      <c r="E35" s="123"/>
      <c r="F35" s="123"/>
      <c r="G35" s="123"/>
      <c r="H35" s="263"/>
      <c r="I35" s="150"/>
      <c r="J35" s="123"/>
      <c r="K35" s="123"/>
      <c r="L35" s="91"/>
      <c r="M35" s="91"/>
      <c r="N35" s="91"/>
      <c r="O35" s="123"/>
      <c r="P35" s="91"/>
      <c r="Q35" s="91"/>
      <c r="R35" s="75"/>
      <c r="S35" s="85">
        <f t="shared" si="6"/>
        <v>0</v>
      </c>
      <c r="T35" s="73">
        <f t="shared" si="20"/>
        <v>0</v>
      </c>
      <c r="U35" s="81"/>
      <c r="V35" s="81"/>
      <c r="W35" s="81"/>
      <c r="AB35" s="276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276"/>
      <c r="AQ35" s="81"/>
      <c r="AR35" s="272">
        <f t="shared" si="22"/>
        <v>0</v>
      </c>
      <c r="AS35" s="277">
        <f t="shared" si="9"/>
        <v>0</v>
      </c>
      <c r="AT35" s="73">
        <f t="shared" si="21"/>
        <v>0</v>
      </c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J35" s="272"/>
      <c r="BK35" s="272"/>
      <c r="BL35" s="272"/>
      <c r="BM35" s="272"/>
      <c r="BN35" s="272"/>
      <c r="BO35" s="272"/>
      <c r="BP35" s="272"/>
      <c r="BQ35" s="272"/>
      <c r="BR35" s="272">
        <f t="shared" si="23"/>
        <v>0</v>
      </c>
      <c r="BS35" s="277">
        <f t="shared" si="13"/>
        <v>0</v>
      </c>
      <c r="BT35" s="81">
        <f t="shared" si="14"/>
        <v>0</v>
      </c>
      <c r="BU35" s="272"/>
      <c r="BV35" s="272"/>
      <c r="BW35" s="272"/>
      <c r="BX35" s="272"/>
      <c r="BY35" s="272"/>
      <c r="BZ35" s="272"/>
      <c r="CA35" s="272"/>
      <c r="CB35" s="272"/>
      <c r="CC35" s="272"/>
      <c r="CD35" s="272"/>
      <c r="CE35" s="272"/>
      <c r="CF35" s="272"/>
      <c r="CG35" s="272"/>
      <c r="CH35" s="272"/>
      <c r="CI35" s="272"/>
      <c r="CJ35" s="272"/>
      <c r="CK35" s="272"/>
      <c r="CL35" s="272"/>
      <c r="CM35" s="272"/>
      <c r="CN35" s="272"/>
      <c r="CO35" s="272"/>
      <c r="CP35" s="272"/>
      <c r="CQ35" s="272"/>
      <c r="CR35" s="272">
        <f t="shared" si="15"/>
        <v>0</v>
      </c>
    </row>
    <row r="36" spans="2:96">
      <c r="B36" s="36"/>
      <c r="C36" s="123"/>
      <c r="D36" s="123"/>
      <c r="E36" s="123"/>
      <c r="F36" s="123"/>
      <c r="G36" s="123"/>
      <c r="H36" s="263"/>
      <c r="I36" s="150"/>
      <c r="J36" s="123"/>
      <c r="K36" s="123"/>
      <c r="L36" s="91"/>
      <c r="M36" s="91"/>
      <c r="N36" s="91"/>
      <c r="O36" s="123"/>
      <c r="P36" s="91"/>
      <c r="Q36" s="91"/>
      <c r="R36" s="75"/>
      <c r="S36" s="85">
        <f t="shared" si="6"/>
        <v>0</v>
      </c>
      <c r="T36" s="73">
        <f t="shared" si="20"/>
        <v>0</v>
      </c>
      <c r="U36" s="81"/>
      <c r="V36" s="81"/>
      <c r="W36" s="81"/>
      <c r="AB36" s="276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276"/>
      <c r="AQ36" s="81"/>
      <c r="AR36" s="272">
        <f t="shared" si="22"/>
        <v>0</v>
      </c>
      <c r="AS36" s="277">
        <f t="shared" si="9"/>
        <v>0</v>
      </c>
      <c r="AT36" s="73">
        <f t="shared" si="21"/>
        <v>0</v>
      </c>
      <c r="AU36" s="272"/>
      <c r="AV36" s="272"/>
      <c r="AW36" s="272"/>
      <c r="AX36" s="272"/>
      <c r="AY36" s="272"/>
      <c r="AZ36" s="272"/>
      <c r="BA36" s="272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2"/>
      <c r="BN36" s="272"/>
      <c r="BO36" s="272"/>
      <c r="BP36" s="272"/>
      <c r="BQ36" s="272"/>
      <c r="BR36" s="272">
        <f t="shared" si="12"/>
        <v>0</v>
      </c>
      <c r="BS36" s="277">
        <f t="shared" si="13"/>
        <v>0</v>
      </c>
      <c r="BT36" s="81">
        <f t="shared" si="14"/>
        <v>0</v>
      </c>
      <c r="BU36" s="272"/>
      <c r="BV36" s="272"/>
      <c r="BW36" s="272"/>
      <c r="BX36" s="272"/>
      <c r="BY36" s="272"/>
      <c r="BZ36" s="272"/>
      <c r="CA36" s="272"/>
      <c r="CB36" s="272"/>
      <c r="CC36" s="272"/>
      <c r="CD36" s="272"/>
      <c r="CE36" s="272"/>
      <c r="CF36" s="272"/>
      <c r="CG36" s="272"/>
      <c r="CH36" s="272"/>
      <c r="CI36" s="272"/>
      <c r="CJ36" s="272"/>
      <c r="CK36" s="272"/>
      <c r="CL36" s="272"/>
      <c r="CM36" s="272"/>
      <c r="CN36" s="272"/>
      <c r="CO36" s="272"/>
      <c r="CP36" s="272"/>
      <c r="CQ36" s="272"/>
      <c r="CR36" s="272">
        <f t="shared" si="15"/>
        <v>0</v>
      </c>
    </row>
    <row r="37" spans="2:96">
      <c r="B37" s="36"/>
      <c r="C37" s="123"/>
      <c r="D37" s="123"/>
      <c r="E37" s="123"/>
      <c r="F37" s="123"/>
      <c r="G37" s="123"/>
      <c r="H37" s="263"/>
      <c r="I37" s="150"/>
      <c r="J37" s="123"/>
      <c r="K37" s="123"/>
      <c r="L37" s="91"/>
      <c r="M37" s="91"/>
      <c r="N37" s="91"/>
      <c r="O37" s="123"/>
      <c r="P37" s="91"/>
      <c r="Q37" s="91"/>
      <c r="R37" s="75"/>
      <c r="S37" s="85">
        <f t="shared" si="6"/>
        <v>0</v>
      </c>
      <c r="T37" s="73">
        <f t="shared" ref="T37:T54" si="24">C37</f>
        <v>0</v>
      </c>
      <c r="U37" s="81"/>
      <c r="V37" s="81"/>
      <c r="W37" s="81"/>
      <c r="AB37" s="276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276"/>
      <c r="AQ37" s="81"/>
      <c r="AR37" s="272">
        <f t="shared" si="22"/>
        <v>0</v>
      </c>
      <c r="AS37" s="277">
        <f t="shared" si="9"/>
        <v>0</v>
      </c>
      <c r="AT37" s="73">
        <f t="shared" ref="AT37:AT38" si="25">SUM(C37)</f>
        <v>0</v>
      </c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>
        <f t="shared" si="12"/>
        <v>0</v>
      </c>
      <c r="BS37" s="277">
        <f t="shared" si="13"/>
        <v>0</v>
      </c>
      <c r="BT37" s="81">
        <f t="shared" si="14"/>
        <v>0</v>
      </c>
      <c r="BU37" s="272"/>
      <c r="BV37" s="272"/>
      <c r="BW37" s="272"/>
      <c r="BX37" s="272"/>
      <c r="BY37" s="272"/>
      <c r="BZ37" s="272"/>
      <c r="CA37" s="272"/>
      <c r="CB37" s="272"/>
      <c r="CC37" s="272"/>
      <c r="CD37" s="272"/>
      <c r="CE37" s="272"/>
      <c r="CF37" s="272"/>
      <c r="CG37" s="272"/>
      <c r="CH37" s="272"/>
      <c r="CI37" s="272"/>
      <c r="CJ37" s="272"/>
      <c r="CK37" s="272"/>
      <c r="CL37" s="272"/>
      <c r="CM37" s="272"/>
      <c r="CN37" s="272"/>
      <c r="CO37" s="272"/>
      <c r="CP37" s="272"/>
      <c r="CQ37" s="272"/>
      <c r="CR37" s="272">
        <f t="shared" si="15"/>
        <v>0</v>
      </c>
    </row>
    <row r="38" spans="2:96">
      <c r="B38" s="36"/>
      <c r="C38" s="123"/>
      <c r="D38" s="123"/>
      <c r="E38" s="123"/>
      <c r="F38" s="123"/>
      <c r="G38" s="123"/>
      <c r="H38" s="263"/>
      <c r="I38" s="150"/>
      <c r="J38" s="123"/>
      <c r="K38" s="123"/>
      <c r="L38" s="91"/>
      <c r="M38" s="91"/>
      <c r="N38" s="91"/>
      <c r="O38" s="123"/>
      <c r="P38" s="91"/>
      <c r="Q38" s="91"/>
      <c r="R38" s="75"/>
      <c r="S38" s="85">
        <f t="shared" si="6"/>
        <v>0</v>
      </c>
      <c r="T38" s="73">
        <f t="shared" si="24"/>
        <v>0</v>
      </c>
      <c r="U38" s="81"/>
      <c r="V38" s="81"/>
      <c r="W38" s="81"/>
      <c r="AB38" s="276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276"/>
      <c r="AQ38" s="81"/>
      <c r="AR38" s="272">
        <f t="shared" si="22"/>
        <v>0</v>
      </c>
      <c r="AS38" s="277">
        <f t="shared" si="9"/>
        <v>0</v>
      </c>
      <c r="AT38" s="73">
        <f t="shared" si="25"/>
        <v>0</v>
      </c>
      <c r="AU38" s="272"/>
      <c r="AV38" s="272"/>
      <c r="AW38" s="272"/>
      <c r="AX38" s="272"/>
      <c r="AY38" s="272"/>
      <c r="AZ38" s="272"/>
      <c r="BA38" s="272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>
        <f t="shared" si="12"/>
        <v>0</v>
      </c>
      <c r="BS38" s="277">
        <f t="shared" si="13"/>
        <v>0</v>
      </c>
      <c r="BT38" s="81">
        <f t="shared" si="14"/>
        <v>0</v>
      </c>
      <c r="BU38" s="272"/>
      <c r="BV38" s="272"/>
      <c r="BW38" s="272"/>
      <c r="BX38" s="272"/>
      <c r="BY38" s="272"/>
      <c r="BZ38" s="272"/>
      <c r="CA38" s="272"/>
      <c r="CB38" s="272"/>
      <c r="CC38" s="272"/>
      <c r="CD38" s="272"/>
      <c r="CE38" s="272"/>
      <c r="CF38" s="272"/>
      <c r="CG38" s="272"/>
      <c r="CH38" s="272"/>
      <c r="CI38" s="272"/>
      <c r="CJ38" s="272"/>
      <c r="CK38" s="272"/>
      <c r="CL38" s="272"/>
      <c r="CM38" s="272"/>
      <c r="CN38" s="272"/>
      <c r="CO38" s="272"/>
      <c r="CP38" s="272"/>
      <c r="CQ38" s="272"/>
      <c r="CR38" s="272">
        <f t="shared" si="15"/>
        <v>0</v>
      </c>
    </row>
    <row r="39" spans="2:96">
      <c r="B39" s="36"/>
      <c r="C39" s="123"/>
      <c r="D39" s="123"/>
      <c r="E39" s="123"/>
      <c r="F39" s="123"/>
      <c r="G39" s="123"/>
      <c r="H39" s="263"/>
      <c r="I39" s="150"/>
      <c r="J39" s="123"/>
      <c r="K39" s="123"/>
      <c r="L39" s="91"/>
      <c r="M39" s="91"/>
      <c r="N39" s="91"/>
      <c r="O39" s="123"/>
      <c r="P39" s="91"/>
      <c r="Q39" s="91"/>
      <c r="R39" s="75"/>
      <c r="S39" s="85">
        <f t="shared" si="6"/>
        <v>0</v>
      </c>
      <c r="T39" s="73">
        <f t="shared" si="24"/>
        <v>0</v>
      </c>
      <c r="U39" s="81"/>
      <c r="V39" s="81"/>
      <c r="W39" s="81"/>
      <c r="AB39" s="276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276"/>
      <c r="AQ39" s="81"/>
      <c r="AR39" s="272">
        <f t="shared" si="22"/>
        <v>0</v>
      </c>
      <c r="AS39" s="277">
        <f t="shared" si="9"/>
        <v>0</v>
      </c>
      <c r="AT39" s="73">
        <f t="shared" ref="AT39:AT49" si="26">C39</f>
        <v>0</v>
      </c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>
        <f t="shared" si="12"/>
        <v>0</v>
      </c>
      <c r="BS39" s="277">
        <f t="shared" si="13"/>
        <v>0</v>
      </c>
      <c r="BT39" s="81">
        <f t="shared" si="14"/>
        <v>0</v>
      </c>
      <c r="BU39" s="272"/>
      <c r="BV39" s="272"/>
      <c r="BW39" s="272"/>
      <c r="BX39" s="272"/>
      <c r="BY39" s="272"/>
      <c r="BZ39" s="272"/>
      <c r="CA39" s="272"/>
      <c r="CB39" s="272"/>
      <c r="CC39" s="272"/>
      <c r="CD39" s="272"/>
      <c r="CE39" s="272"/>
      <c r="CF39" s="272"/>
      <c r="CG39" s="272"/>
      <c r="CH39" s="272"/>
      <c r="CI39" s="272"/>
      <c r="CJ39" s="272"/>
      <c r="CK39" s="272"/>
      <c r="CL39" s="272"/>
      <c r="CM39" s="272"/>
      <c r="CN39" s="272"/>
      <c r="CO39" s="272"/>
      <c r="CP39" s="272"/>
      <c r="CQ39" s="272"/>
      <c r="CR39" s="272">
        <f t="shared" si="15"/>
        <v>0</v>
      </c>
    </row>
    <row r="40" spans="2:96">
      <c r="B40" s="36"/>
      <c r="C40" s="123"/>
      <c r="D40" s="123"/>
      <c r="E40" s="123"/>
      <c r="F40" s="123"/>
      <c r="G40" s="123"/>
      <c r="H40" s="263"/>
      <c r="I40" s="150"/>
      <c r="J40" s="123"/>
      <c r="K40" s="123"/>
      <c r="L40" s="91"/>
      <c r="M40" s="91"/>
      <c r="N40" s="91"/>
      <c r="O40" s="123"/>
      <c r="P40" s="91"/>
      <c r="Q40" s="91"/>
      <c r="R40" s="75"/>
      <c r="S40" s="85">
        <f t="shared" si="6"/>
        <v>0</v>
      </c>
      <c r="T40" s="73">
        <f t="shared" si="24"/>
        <v>0</v>
      </c>
      <c r="U40" s="81"/>
      <c r="V40" s="81"/>
      <c r="W40" s="81"/>
      <c r="AB40" s="276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276"/>
      <c r="AQ40" s="81"/>
      <c r="AR40" s="272">
        <f t="shared" si="22"/>
        <v>0</v>
      </c>
      <c r="AS40" s="277">
        <f t="shared" si="9"/>
        <v>0</v>
      </c>
      <c r="AT40" s="73">
        <f t="shared" si="26"/>
        <v>0</v>
      </c>
      <c r="AU40" s="272"/>
      <c r="AV40" s="272"/>
      <c r="AW40" s="272"/>
      <c r="AX40" s="272"/>
      <c r="AY40" s="272"/>
      <c r="AZ40" s="272"/>
      <c r="BA40" s="272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>
        <f t="shared" si="12"/>
        <v>0</v>
      </c>
      <c r="BS40" s="277">
        <f t="shared" si="13"/>
        <v>0</v>
      </c>
      <c r="BT40" s="81">
        <f t="shared" si="14"/>
        <v>0</v>
      </c>
      <c r="BU40" s="272"/>
      <c r="BV40" s="272"/>
      <c r="BW40" s="272"/>
      <c r="BX40" s="272"/>
      <c r="BY40" s="272"/>
      <c r="BZ40" s="272"/>
      <c r="CA40" s="272"/>
      <c r="CB40" s="272"/>
      <c r="CC40" s="272"/>
      <c r="CD40" s="272"/>
      <c r="CE40" s="272"/>
      <c r="CF40" s="272"/>
      <c r="CG40" s="272"/>
      <c r="CH40" s="272"/>
      <c r="CI40" s="272"/>
      <c r="CJ40" s="272"/>
      <c r="CK40" s="272"/>
      <c r="CL40" s="272"/>
      <c r="CM40" s="272"/>
      <c r="CN40" s="272"/>
      <c r="CO40" s="272"/>
      <c r="CP40" s="272"/>
      <c r="CQ40" s="272"/>
      <c r="CR40" s="272">
        <f t="shared" si="15"/>
        <v>0</v>
      </c>
    </row>
    <row r="41" spans="2:96">
      <c r="B41" s="36"/>
      <c r="C41" s="123"/>
      <c r="D41" s="123"/>
      <c r="E41" s="123"/>
      <c r="F41" s="123"/>
      <c r="G41" s="123"/>
      <c r="H41" s="263"/>
      <c r="I41" s="150"/>
      <c r="J41" s="123"/>
      <c r="K41" s="123"/>
      <c r="L41" s="91"/>
      <c r="M41" s="91"/>
      <c r="N41" s="91"/>
      <c r="O41" s="123"/>
      <c r="P41" s="91"/>
      <c r="Q41" s="91"/>
      <c r="R41" s="75"/>
      <c r="S41" s="85">
        <f t="shared" si="6"/>
        <v>0</v>
      </c>
      <c r="T41" s="73">
        <f t="shared" si="24"/>
        <v>0</v>
      </c>
      <c r="U41" s="81"/>
      <c r="V41" s="81"/>
      <c r="W41" s="81"/>
      <c r="AB41" s="276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276"/>
      <c r="AQ41" s="81"/>
      <c r="AR41" s="272">
        <f t="shared" si="22"/>
        <v>0</v>
      </c>
      <c r="AS41" s="277">
        <f t="shared" si="9"/>
        <v>0</v>
      </c>
      <c r="AT41" s="73">
        <f t="shared" si="26"/>
        <v>0</v>
      </c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>
        <f t="shared" si="12"/>
        <v>0</v>
      </c>
      <c r="BS41" s="277">
        <f t="shared" si="13"/>
        <v>0</v>
      </c>
      <c r="BT41" s="81">
        <f t="shared" si="14"/>
        <v>0</v>
      </c>
      <c r="BU41" s="272"/>
      <c r="BV41" s="272"/>
      <c r="BW41" s="272"/>
      <c r="BX41" s="272"/>
      <c r="BY41" s="272"/>
      <c r="BZ41" s="272"/>
      <c r="CA41" s="272"/>
      <c r="CB41" s="272"/>
      <c r="CC41" s="272"/>
      <c r="CD41" s="272"/>
      <c r="CE41" s="272"/>
      <c r="CF41" s="272"/>
      <c r="CG41" s="272"/>
      <c r="CH41" s="272"/>
      <c r="CI41" s="272"/>
      <c r="CJ41" s="272"/>
      <c r="CK41" s="272"/>
      <c r="CL41" s="272"/>
      <c r="CM41" s="272"/>
      <c r="CN41" s="272"/>
      <c r="CO41" s="272"/>
      <c r="CP41" s="272"/>
      <c r="CQ41" s="272"/>
      <c r="CR41" s="272">
        <f t="shared" si="15"/>
        <v>0</v>
      </c>
    </row>
    <row r="42" spans="2:96">
      <c r="B42" s="36"/>
      <c r="C42" s="123"/>
      <c r="D42" s="123"/>
      <c r="E42" s="123"/>
      <c r="F42" s="123"/>
      <c r="G42" s="123"/>
      <c r="H42" s="263"/>
      <c r="I42" s="150"/>
      <c r="J42" s="123"/>
      <c r="K42" s="123"/>
      <c r="L42" s="91"/>
      <c r="M42" s="91"/>
      <c r="N42" s="91"/>
      <c r="O42" s="123"/>
      <c r="P42" s="91"/>
      <c r="Q42" s="91"/>
      <c r="R42" s="75"/>
      <c r="S42" s="85">
        <f t="shared" si="6"/>
        <v>0</v>
      </c>
      <c r="T42" s="73">
        <f t="shared" si="24"/>
        <v>0</v>
      </c>
      <c r="U42" s="81"/>
      <c r="V42" s="81"/>
      <c r="W42" s="81"/>
      <c r="AB42" s="276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276"/>
      <c r="AQ42" s="81"/>
      <c r="AR42" s="272">
        <f t="shared" si="22"/>
        <v>0</v>
      </c>
      <c r="AS42" s="277">
        <f t="shared" si="9"/>
        <v>0</v>
      </c>
      <c r="AT42" s="73">
        <f t="shared" si="26"/>
        <v>0</v>
      </c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2"/>
      <c r="BJ42" s="272"/>
      <c r="BK42" s="272"/>
      <c r="BL42" s="272"/>
      <c r="BM42" s="272"/>
      <c r="BN42" s="272"/>
      <c r="BO42" s="272"/>
      <c r="BP42" s="272"/>
      <c r="BQ42" s="272"/>
      <c r="BR42" s="272">
        <f t="shared" si="12"/>
        <v>0</v>
      </c>
      <c r="BS42" s="277">
        <f t="shared" si="13"/>
        <v>0</v>
      </c>
      <c r="BT42" s="81">
        <f t="shared" si="14"/>
        <v>0</v>
      </c>
      <c r="BU42" s="272"/>
      <c r="BV42" s="272"/>
      <c r="BW42" s="272"/>
      <c r="BX42" s="272"/>
      <c r="BY42" s="272"/>
      <c r="BZ42" s="272"/>
      <c r="CA42" s="272"/>
      <c r="CB42" s="272"/>
      <c r="CC42" s="272"/>
      <c r="CD42" s="272"/>
      <c r="CE42" s="272"/>
      <c r="CF42" s="272"/>
      <c r="CG42" s="272"/>
      <c r="CH42" s="272"/>
      <c r="CI42" s="272"/>
      <c r="CJ42" s="272"/>
      <c r="CK42" s="272"/>
      <c r="CL42" s="272"/>
      <c r="CM42" s="272"/>
      <c r="CN42" s="272"/>
      <c r="CO42" s="272"/>
      <c r="CP42" s="272"/>
      <c r="CQ42" s="272"/>
      <c r="CR42" s="272">
        <f t="shared" si="15"/>
        <v>0</v>
      </c>
    </row>
    <row r="43" spans="2:96">
      <c r="B43" s="36"/>
      <c r="C43" s="123"/>
      <c r="D43" s="123"/>
      <c r="E43" s="123"/>
      <c r="F43" s="123"/>
      <c r="G43" s="123"/>
      <c r="H43" s="263"/>
      <c r="I43" s="150"/>
      <c r="J43" s="123"/>
      <c r="K43" s="123"/>
      <c r="L43" s="91"/>
      <c r="M43" s="91"/>
      <c r="N43" s="91"/>
      <c r="O43" s="123"/>
      <c r="P43" s="91"/>
      <c r="Q43" s="91"/>
      <c r="R43" s="75"/>
      <c r="S43" s="85">
        <f t="shared" si="6"/>
        <v>0</v>
      </c>
      <c r="T43" s="73">
        <f t="shared" si="24"/>
        <v>0</v>
      </c>
      <c r="U43" s="81"/>
      <c r="V43" s="81"/>
      <c r="W43" s="81"/>
      <c r="AB43" s="276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276"/>
      <c r="AQ43" s="81"/>
      <c r="AR43" s="272">
        <f t="shared" si="22"/>
        <v>0</v>
      </c>
      <c r="AS43" s="277">
        <f t="shared" si="9"/>
        <v>0</v>
      </c>
      <c r="AT43" s="73">
        <f t="shared" si="26"/>
        <v>0</v>
      </c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>
        <f t="shared" si="12"/>
        <v>0</v>
      </c>
      <c r="BS43" s="277">
        <f t="shared" si="13"/>
        <v>0</v>
      </c>
      <c r="BT43" s="81">
        <f t="shared" si="14"/>
        <v>0</v>
      </c>
      <c r="BU43" s="272"/>
      <c r="BV43" s="272"/>
      <c r="BW43" s="272"/>
      <c r="BX43" s="272"/>
      <c r="BY43" s="272"/>
      <c r="BZ43" s="272"/>
      <c r="CA43" s="272"/>
      <c r="CB43" s="272"/>
      <c r="CC43" s="272"/>
      <c r="CD43" s="272"/>
      <c r="CE43" s="272"/>
      <c r="CF43" s="272"/>
      <c r="CG43" s="272"/>
      <c r="CH43" s="272"/>
      <c r="CI43" s="272"/>
      <c r="CJ43" s="272"/>
      <c r="CK43" s="272"/>
      <c r="CL43" s="272"/>
      <c r="CM43" s="272"/>
      <c r="CN43" s="272"/>
      <c r="CO43" s="272"/>
      <c r="CP43" s="272"/>
      <c r="CQ43" s="272"/>
      <c r="CR43" s="272">
        <f t="shared" si="15"/>
        <v>0</v>
      </c>
    </row>
    <row r="44" spans="2:96">
      <c r="B44" s="36"/>
      <c r="C44" s="123"/>
      <c r="D44" s="123"/>
      <c r="E44" s="123"/>
      <c r="F44" s="123"/>
      <c r="G44" s="123"/>
      <c r="H44" s="263"/>
      <c r="I44" s="150"/>
      <c r="J44" s="123"/>
      <c r="K44" s="123"/>
      <c r="L44" s="91"/>
      <c r="M44" s="91"/>
      <c r="N44" s="91"/>
      <c r="O44" s="123"/>
      <c r="P44" s="91"/>
      <c r="Q44" s="91"/>
      <c r="R44" s="75"/>
      <c r="S44" s="85">
        <f t="shared" si="6"/>
        <v>0</v>
      </c>
      <c r="T44" s="73">
        <f t="shared" si="24"/>
        <v>0</v>
      </c>
      <c r="U44" s="81"/>
      <c r="V44" s="81"/>
      <c r="W44" s="81"/>
      <c r="AB44" s="276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276"/>
      <c r="AQ44" s="81"/>
      <c r="AR44" s="272">
        <f t="shared" si="22"/>
        <v>0</v>
      </c>
      <c r="AS44" s="277">
        <f t="shared" si="9"/>
        <v>0</v>
      </c>
      <c r="AT44" s="73">
        <f t="shared" si="26"/>
        <v>0</v>
      </c>
      <c r="AU44" s="272"/>
      <c r="AV44" s="272"/>
      <c r="AW44" s="272"/>
      <c r="AX44" s="272"/>
      <c r="AY44" s="272"/>
      <c r="AZ44" s="272"/>
      <c r="BA44" s="272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2"/>
      <c r="BN44" s="272"/>
      <c r="BO44" s="272"/>
      <c r="BP44" s="272"/>
      <c r="BQ44" s="272"/>
      <c r="BR44" s="272">
        <f t="shared" si="12"/>
        <v>0</v>
      </c>
      <c r="BS44" s="277">
        <f t="shared" si="13"/>
        <v>0</v>
      </c>
      <c r="BT44" s="81">
        <f t="shared" si="14"/>
        <v>0</v>
      </c>
      <c r="BU44" s="272"/>
      <c r="BV44" s="272"/>
      <c r="BW44" s="272"/>
      <c r="BX44" s="272"/>
      <c r="BY44" s="272"/>
      <c r="BZ44" s="272"/>
      <c r="CA44" s="272"/>
      <c r="CB44" s="272"/>
      <c r="CC44" s="272"/>
      <c r="CD44" s="272"/>
      <c r="CE44" s="272"/>
      <c r="CF44" s="272"/>
      <c r="CG44" s="272"/>
      <c r="CH44" s="272"/>
      <c r="CI44" s="272"/>
      <c r="CJ44" s="272"/>
      <c r="CK44" s="272"/>
      <c r="CL44" s="272"/>
      <c r="CM44" s="272"/>
      <c r="CN44" s="272"/>
      <c r="CO44" s="272"/>
      <c r="CP44" s="272"/>
      <c r="CQ44" s="272"/>
      <c r="CR44" s="272">
        <f t="shared" si="15"/>
        <v>0</v>
      </c>
    </row>
    <row r="45" spans="2:96">
      <c r="B45" s="36"/>
      <c r="C45" s="123"/>
      <c r="D45" s="123"/>
      <c r="E45" s="123"/>
      <c r="F45" s="123"/>
      <c r="G45" s="123"/>
      <c r="H45" s="263"/>
      <c r="I45" s="150"/>
      <c r="J45" s="123"/>
      <c r="K45" s="123"/>
      <c r="L45" s="91"/>
      <c r="M45" s="91"/>
      <c r="N45" s="91"/>
      <c r="O45" s="123"/>
      <c r="P45" s="91"/>
      <c r="Q45" s="91"/>
      <c r="R45" s="75"/>
      <c r="S45" s="85">
        <f t="shared" si="6"/>
        <v>0</v>
      </c>
      <c r="T45" s="73">
        <f t="shared" si="24"/>
        <v>0</v>
      </c>
      <c r="U45" s="81"/>
      <c r="V45" s="81"/>
      <c r="W45" s="81"/>
      <c r="AB45" s="276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276"/>
      <c r="AQ45" s="81"/>
      <c r="AR45" s="272">
        <f t="shared" si="22"/>
        <v>0</v>
      </c>
      <c r="AS45" s="277">
        <f t="shared" si="9"/>
        <v>0</v>
      </c>
      <c r="AT45" s="73">
        <f t="shared" si="26"/>
        <v>0</v>
      </c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>
        <f t="shared" si="12"/>
        <v>0</v>
      </c>
      <c r="BS45" s="277">
        <f t="shared" si="13"/>
        <v>0</v>
      </c>
      <c r="BT45" s="81">
        <f t="shared" si="14"/>
        <v>0</v>
      </c>
      <c r="BU45" s="272"/>
      <c r="BV45" s="272"/>
      <c r="BW45" s="272"/>
      <c r="BX45" s="272"/>
      <c r="BY45" s="272"/>
      <c r="BZ45" s="272"/>
      <c r="CA45" s="272"/>
      <c r="CB45" s="272"/>
      <c r="CC45" s="272"/>
      <c r="CD45" s="272"/>
      <c r="CE45" s="272"/>
      <c r="CF45" s="272"/>
      <c r="CG45" s="272"/>
      <c r="CH45" s="272"/>
      <c r="CI45" s="272"/>
      <c r="CJ45" s="272"/>
      <c r="CK45" s="272"/>
      <c r="CL45" s="272"/>
      <c r="CM45" s="272"/>
      <c r="CN45" s="272"/>
      <c r="CO45" s="272"/>
      <c r="CP45" s="272"/>
      <c r="CQ45" s="272"/>
      <c r="CR45" s="272">
        <f t="shared" si="15"/>
        <v>0</v>
      </c>
    </row>
    <row r="46" spans="2:96">
      <c r="B46" s="36"/>
      <c r="C46" s="123"/>
      <c r="D46" s="123"/>
      <c r="E46" s="123"/>
      <c r="F46" s="123"/>
      <c r="G46" s="123"/>
      <c r="H46" s="263"/>
      <c r="I46" s="150"/>
      <c r="J46" s="123"/>
      <c r="K46" s="123"/>
      <c r="L46" s="91"/>
      <c r="M46" s="91"/>
      <c r="N46" s="91"/>
      <c r="O46" s="123"/>
      <c r="P46" s="91"/>
      <c r="Q46" s="91"/>
      <c r="R46" s="75"/>
      <c r="S46" s="85">
        <f t="shared" si="6"/>
        <v>0</v>
      </c>
      <c r="T46" s="73">
        <f t="shared" si="24"/>
        <v>0</v>
      </c>
      <c r="U46" s="81"/>
      <c r="V46" s="81"/>
      <c r="W46" s="81"/>
      <c r="AB46" s="276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276"/>
      <c r="AQ46" s="81"/>
      <c r="AR46" s="272">
        <f t="shared" si="22"/>
        <v>0</v>
      </c>
      <c r="AS46" s="277">
        <f t="shared" si="9"/>
        <v>0</v>
      </c>
      <c r="AT46" s="73">
        <f t="shared" si="26"/>
        <v>0</v>
      </c>
      <c r="AU46" s="272"/>
      <c r="AV46" s="272"/>
      <c r="AW46" s="272"/>
      <c r="AX46" s="272"/>
      <c r="AY46" s="272"/>
      <c r="AZ46" s="272"/>
      <c r="BA46" s="272"/>
      <c r="BB46" s="272"/>
      <c r="BC46" s="272"/>
      <c r="BD46" s="272"/>
      <c r="BE46" s="272"/>
      <c r="BF46" s="272"/>
      <c r="BG46" s="272"/>
      <c r="BH46" s="272"/>
      <c r="BI46" s="272"/>
      <c r="BJ46" s="272"/>
      <c r="BK46" s="272"/>
      <c r="BL46" s="272"/>
      <c r="BM46" s="272"/>
      <c r="BN46" s="272"/>
      <c r="BO46" s="272"/>
      <c r="BP46" s="272"/>
      <c r="BQ46" s="272"/>
      <c r="BR46" s="272">
        <f t="shared" si="12"/>
        <v>0</v>
      </c>
      <c r="BS46" s="277">
        <f t="shared" si="13"/>
        <v>0</v>
      </c>
      <c r="BT46" s="81">
        <f t="shared" si="14"/>
        <v>0</v>
      </c>
      <c r="BU46" s="272"/>
      <c r="BV46" s="272"/>
      <c r="BW46" s="272"/>
      <c r="BX46" s="272"/>
      <c r="BY46" s="272"/>
      <c r="BZ46" s="272"/>
      <c r="CA46" s="272"/>
      <c r="CB46" s="272"/>
      <c r="CC46" s="272"/>
      <c r="CD46" s="272"/>
      <c r="CE46" s="272"/>
      <c r="CF46" s="272"/>
      <c r="CG46" s="272"/>
      <c r="CH46" s="272"/>
      <c r="CI46" s="272"/>
      <c r="CJ46" s="272"/>
      <c r="CK46" s="272"/>
      <c r="CL46" s="272"/>
      <c r="CM46" s="272"/>
      <c r="CN46" s="272"/>
      <c r="CO46" s="272"/>
      <c r="CP46" s="272"/>
      <c r="CQ46" s="272"/>
      <c r="CR46" s="272">
        <f t="shared" si="15"/>
        <v>0</v>
      </c>
    </row>
    <row r="47" spans="2:96">
      <c r="B47" s="36"/>
      <c r="C47" s="123"/>
      <c r="D47" s="123"/>
      <c r="E47" s="123"/>
      <c r="F47" s="123"/>
      <c r="G47" s="123"/>
      <c r="H47" s="263"/>
      <c r="I47" s="150"/>
      <c r="J47" s="123"/>
      <c r="K47" s="123"/>
      <c r="L47" s="91"/>
      <c r="M47" s="91"/>
      <c r="N47" s="91"/>
      <c r="O47" s="123"/>
      <c r="P47" s="91"/>
      <c r="Q47" s="91"/>
      <c r="R47" s="75"/>
      <c r="S47" s="85">
        <f t="shared" si="6"/>
        <v>0</v>
      </c>
      <c r="T47" s="73">
        <f t="shared" si="24"/>
        <v>0</v>
      </c>
      <c r="U47" s="81"/>
      <c r="V47" s="81"/>
      <c r="W47" s="81"/>
      <c r="AB47" s="276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276"/>
      <c r="AQ47" s="81"/>
      <c r="AR47" s="272">
        <f t="shared" si="22"/>
        <v>0</v>
      </c>
      <c r="AS47" s="277">
        <f t="shared" si="9"/>
        <v>0</v>
      </c>
      <c r="AT47" s="73">
        <f t="shared" si="26"/>
        <v>0</v>
      </c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>
        <f t="shared" si="12"/>
        <v>0</v>
      </c>
      <c r="BS47" s="277">
        <f t="shared" si="13"/>
        <v>0</v>
      </c>
      <c r="BT47" s="81">
        <f t="shared" si="14"/>
        <v>0</v>
      </c>
      <c r="BU47" s="272"/>
      <c r="BV47" s="272"/>
      <c r="BW47" s="272"/>
      <c r="BX47" s="272"/>
      <c r="BY47" s="272"/>
      <c r="BZ47" s="272"/>
      <c r="CA47" s="272"/>
      <c r="CB47" s="272"/>
      <c r="CC47" s="272"/>
      <c r="CD47" s="272"/>
      <c r="CE47" s="272"/>
      <c r="CF47" s="272"/>
      <c r="CG47" s="272"/>
      <c r="CH47" s="272"/>
      <c r="CI47" s="272"/>
      <c r="CJ47" s="272"/>
      <c r="CK47" s="272"/>
      <c r="CL47" s="272"/>
      <c r="CM47" s="272"/>
      <c r="CN47" s="272"/>
      <c r="CO47" s="272"/>
      <c r="CP47" s="272"/>
      <c r="CQ47" s="272"/>
      <c r="CR47" s="272">
        <f t="shared" si="15"/>
        <v>0</v>
      </c>
    </row>
    <row r="48" spans="2:96">
      <c r="B48" s="36"/>
      <c r="C48" s="123"/>
      <c r="D48" s="123"/>
      <c r="E48" s="123"/>
      <c r="F48" s="123"/>
      <c r="G48" s="123"/>
      <c r="H48" s="263"/>
      <c r="I48" s="150"/>
      <c r="J48" s="123"/>
      <c r="K48" s="123"/>
      <c r="L48" s="91"/>
      <c r="M48" s="91"/>
      <c r="N48" s="91"/>
      <c r="O48" s="123"/>
      <c r="P48" s="91"/>
      <c r="Q48" s="91"/>
      <c r="R48" s="75"/>
      <c r="S48" s="85">
        <f t="shared" si="6"/>
        <v>0</v>
      </c>
      <c r="T48" s="73">
        <f t="shared" si="24"/>
        <v>0</v>
      </c>
      <c r="U48" s="81"/>
      <c r="V48" s="81"/>
      <c r="W48" s="81"/>
      <c r="AB48" s="276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276"/>
      <c r="AQ48" s="81"/>
      <c r="AR48" s="272">
        <f t="shared" si="22"/>
        <v>0</v>
      </c>
      <c r="AS48" s="277">
        <f t="shared" si="9"/>
        <v>0</v>
      </c>
      <c r="AT48" s="73">
        <f t="shared" si="26"/>
        <v>0</v>
      </c>
      <c r="AU48" s="272"/>
      <c r="AV48" s="272"/>
      <c r="AW48" s="272"/>
      <c r="AX48" s="272"/>
      <c r="AY48" s="272"/>
      <c r="AZ48" s="272"/>
      <c r="BA48" s="272"/>
      <c r="BB48" s="272"/>
      <c r="BC48" s="272"/>
      <c r="BD48" s="272"/>
      <c r="BE48" s="272"/>
      <c r="BF48" s="272"/>
      <c r="BG48" s="272"/>
      <c r="BH48" s="272"/>
      <c r="BI48" s="272"/>
      <c r="BJ48" s="272"/>
      <c r="BK48" s="272"/>
      <c r="BL48" s="272"/>
      <c r="BM48" s="272"/>
      <c r="BN48" s="272"/>
      <c r="BO48" s="272"/>
      <c r="BP48" s="272"/>
      <c r="BQ48" s="272"/>
      <c r="BR48" s="272">
        <f t="shared" si="12"/>
        <v>0</v>
      </c>
      <c r="BS48" s="277">
        <f t="shared" si="13"/>
        <v>0</v>
      </c>
      <c r="BT48" s="81">
        <f t="shared" si="14"/>
        <v>0</v>
      </c>
      <c r="BU48" s="272"/>
      <c r="BV48" s="272"/>
      <c r="BW48" s="272"/>
      <c r="BX48" s="272"/>
      <c r="BY48" s="272"/>
      <c r="BZ48" s="272"/>
      <c r="CA48" s="272"/>
      <c r="CB48" s="272"/>
      <c r="CC48" s="272"/>
      <c r="CD48" s="272"/>
      <c r="CE48" s="272"/>
      <c r="CF48" s="272"/>
      <c r="CG48" s="272"/>
      <c r="CH48" s="272"/>
      <c r="CI48" s="272"/>
      <c r="CJ48" s="272"/>
      <c r="CK48" s="272"/>
      <c r="CL48" s="272"/>
      <c r="CM48" s="272"/>
      <c r="CN48" s="272"/>
      <c r="CO48" s="272"/>
      <c r="CP48" s="272"/>
      <c r="CQ48" s="272"/>
      <c r="CR48" s="272">
        <f t="shared" si="15"/>
        <v>0</v>
      </c>
    </row>
    <row r="49" spans="2:96">
      <c r="B49" s="36"/>
      <c r="C49" s="123"/>
      <c r="D49" s="123"/>
      <c r="E49" s="123"/>
      <c r="F49" s="123"/>
      <c r="G49" s="123"/>
      <c r="H49" s="263"/>
      <c r="I49" s="150"/>
      <c r="J49" s="123"/>
      <c r="K49" s="123"/>
      <c r="L49" s="91"/>
      <c r="M49" s="91"/>
      <c r="N49" s="91"/>
      <c r="O49" s="123"/>
      <c r="P49" s="91"/>
      <c r="Q49" s="91"/>
      <c r="R49" s="75"/>
      <c r="S49" s="85">
        <f t="shared" si="6"/>
        <v>0</v>
      </c>
      <c r="T49" s="73">
        <f t="shared" si="24"/>
        <v>0</v>
      </c>
      <c r="U49" s="81"/>
      <c r="V49" s="81"/>
      <c r="W49" s="81"/>
      <c r="AB49" s="276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276"/>
      <c r="AQ49" s="81"/>
      <c r="AR49" s="272">
        <f t="shared" si="22"/>
        <v>0</v>
      </c>
      <c r="AS49" s="277">
        <f t="shared" si="9"/>
        <v>0</v>
      </c>
      <c r="AT49" s="73">
        <f t="shared" si="26"/>
        <v>0</v>
      </c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>
        <f t="shared" si="12"/>
        <v>0</v>
      </c>
      <c r="BS49" s="277">
        <f t="shared" si="13"/>
        <v>0</v>
      </c>
      <c r="BT49" s="81">
        <f t="shared" si="14"/>
        <v>0</v>
      </c>
      <c r="BU49" s="272"/>
      <c r="BV49" s="272"/>
      <c r="BW49" s="272"/>
      <c r="BX49" s="272"/>
      <c r="BY49" s="272"/>
      <c r="BZ49" s="272"/>
      <c r="CA49" s="272"/>
      <c r="CB49" s="272"/>
      <c r="CC49" s="272"/>
      <c r="CD49" s="272"/>
      <c r="CE49" s="272"/>
      <c r="CF49" s="272"/>
      <c r="CG49" s="272"/>
      <c r="CH49" s="272"/>
      <c r="CI49" s="272"/>
      <c r="CJ49" s="272"/>
      <c r="CK49" s="272"/>
      <c r="CL49" s="272"/>
      <c r="CM49" s="272"/>
      <c r="CN49" s="272"/>
      <c r="CO49" s="272"/>
      <c r="CP49" s="272"/>
      <c r="CQ49" s="272"/>
      <c r="CR49" s="272">
        <f t="shared" si="15"/>
        <v>0</v>
      </c>
    </row>
    <row r="50" spans="2:96">
      <c r="B50" s="36"/>
      <c r="C50" s="123"/>
      <c r="D50" s="123"/>
      <c r="E50" s="123"/>
      <c r="F50" s="123"/>
      <c r="G50" s="123"/>
      <c r="H50" s="123"/>
      <c r="I50" s="123"/>
      <c r="J50" s="123"/>
      <c r="K50" s="123"/>
      <c r="L50" s="109"/>
      <c r="M50" s="109"/>
      <c r="N50" s="109"/>
      <c r="O50" s="123"/>
      <c r="P50" s="36"/>
      <c r="Q50" s="123"/>
      <c r="S50" s="85">
        <f t="shared" si="6"/>
        <v>0</v>
      </c>
      <c r="T50" s="73">
        <f t="shared" si="24"/>
        <v>0</v>
      </c>
      <c r="AR50" s="272">
        <f t="shared" ref="AR50:AR54" si="27">SUM(V50+X50+Z50+AB50+AD50+AF50+AH50+AJ50+AL50+AN50+AP50-F50)</f>
        <v>0</v>
      </c>
      <c r="AS50" s="277">
        <f t="shared" si="9"/>
        <v>0</v>
      </c>
      <c r="AT50" s="73">
        <f t="shared" ref="AT50:AT57" si="28">C50</f>
        <v>0</v>
      </c>
    </row>
    <row r="51" spans="2:96">
      <c r="B51" s="36"/>
      <c r="C51" s="123"/>
      <c r="D51" s="123"/>
      <c r="E51" s="123"/>
      <c r="F51" s="123"/>
      <c r="G51" s="123"/>
      <c r="H51" s="123"/>
      <c r="I51" s="123"/>
      <c r="J51" s="123"/>
      <c r="K51" s="123"/>
      <c r="L51" s="109"/>
      <c r="M51" s="109"/>
      <c r="N51" s="109"/>
      <c r="O51" s="123"/>
      <c r="P51" s="36"/>
      <c r="Q51" s="123"/>
      <c r="S51" s="85">
        <f t="shared" si="6"/>
        <v>0</v>
      </c>
      <c r="T51" s="73">
        <f t="shared" si="24"/>
        <v>0</v>
      </c>
      <c r="AR51" s="272">
        <f t="shared" si="27"/>
        <v>0</v>
      </c>
      <c r="AS51" s="277">
        <f t="shared" si="9"/>
        <v>0</v>
      </c>
      <c r="AT51" s="73">
        <f t="shared" si="28"/>
        <v>0</v>
      </c>
    </row>
    <row r="52" spans="2:96">
      <c r="B52" s="36"/>
      <c r="C52" s="123"/>
      <c r="D52" s="123"/>
      <c r="E52" s="123"/>
      <c r="F52" s="123"/>
      <c r="G52" s="123"/>
      <c r="H52" s="263"/>
      <c r="I52" s="150"/>
      <c r="J52" s="123"/>
      <c r="K52" s="123"/>
      <c r="L52" s="91"/>
      <c r="M52" s="91"/>
      <c r="N52" s="91"/>
      <c r="O52" s="123"/>
      <c r="P52" s="91"/>
      <c r="Q52" s="91"/>
      <c r="R52" s="75"/>
      <c r="S52" s="85">
        <f t="shared" si="6"/>
        <v>0</v>
      </c>
      <c r="T52" s="73">
        <f t="shared" si="24"/>
        <v>0</v>
      </c>
      <c r="U52" s="81"/>
      <c r="V52" s="81"/>
      <c r="W52" s="81"/>
      <c r="AB52" s="276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276"/>
      <c r="AQ52" s="81"/>
      <c r="AR52" s="272">
        <f t="shared" si="27"/>
        <v>0</v>
      </c>
      <c r="AS52" s="277">
        <f t="shared" si="9"/>
        <v>0</v>
      </c>
      <c r="AT52" s="73">
        <f t="shared" si="28"/>
        <v>0</v>
      </c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  <c r="BF52" s="272"/>
      <c r="BG52" s="272"/>
      <c r="BH52" s="272"/>
      <c r="BI52" s="272"/>
      <c r="BJ52" s="272"/>
      <c r="BK52" s="272"/>
      <c r="BL52" s="272"/>
      <c r="BM52" s="272"/>
      <c r="BN52" s="272"/>
      <c r="BO52" s="272"/>
      <c r="BP52" s="272"/>
      <c r="BQ52" s="272"/>
      <c r="BU52" s="272"/>
      <c r="BV52" s="272"/>
      <c r="BW52" s="272"/>
      <c r="BX52" s="272"/>
      <c r="BY52" s="272"/>
      <c r="BZ52" s="272"/>
      <c r="CA52" s="272"/>
      <c r="CB52" s="272"/>
      <c r="CC52" s="272"/>
      <c r="CD52" s="272"/>
      <c r="CE52" s="272"/>
      <c r="CF52" s="272"/>
      <c r="CG52" s="272"/>
      <c r="CH52" s="272"/>
      <c r="CI52" s="272"/>
      <c r="CJ52" s="272"/>
      <c r="CK52" s="272"/>
      <c r="CL52" s="272"/>
      <c r="CM52" s="272"/>
      <c r="CN52" s="272"/>
      <c r="CO52" s="272"/>
      <c r="CP52" s="272"/>
      <c r="CQ52" s="272"/>
      <c r="CR52" s="272">
        <f t="shared" si="15"/>
        <v>0</v>
      </c>
    </row>
    <row r="53" spans="2:96">
      <c r="B53" s="110"/>
      <c r="C53" s="123"/>
      <c r="D53" s="123"/>
      <c r="E53" s="123"/>
      <c r="F53" s="123"/>
      <c r="G53" s="123"/>
      <c r="H53" s="263"/>
      <c r="I53" s="150"/>
      <c r="J53" s="123"/>
      <c r="K53" s="123"/>
      <c r="L53" s="109"/>
      <c r="M53" s="109"/>
      <c r="N53" s="109"/>
      <c r="O53" s="123"/>
      <c r="P53" s="91"/>
      <c r="Q53" s="91"/>
      <c r="R53" s="75"/>
      <c r="S53" s="85">
        <f t="shared" si="6"/>
        <v>0</v>
      </c>
      <c r="T53" s="73">
        <f t="shared" si="24"/>
        <v>0</v>
      </c>
      <c r="U53" s="81"/>
      <c r="V53" s="81"/>
      <c r="W53" s="81"/>
      <c r="AB53" s="276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276"/>
      <c r="AQ53" s="81"/>
      <c r="AR53" s="272">
        <f t="shared" si="27"/>
        <v>0</v>
      </c>
      <c r="AS53" s="277">
        <f t="shared" si="9"/>
        <v>0</v>
      </c>
      <c r="AT53" s="73">
        <f t="shared" si="28"/>
        <v>0</v>
      </c>
      <c r="AU53" s="272"/>
      <c r="AV53" s="272"/>
      <c r="AW53" s="272"/>
      <c r="AX53" s="272"/>
      <c r="AY53" s="272"/>
      <c r="AZ53" s="272"/>
      <c r="BA53" s="272"/>
      <c r="BB53" s="272"/>
      <c r="BC53" s="272"/>
      <c r="BD53" s="272"/>
      <c r="BE53" s="272"/>
      <c r="BF53" s="272"/>
      <c r="BG53" s="272"/>
      <c r="BH53" s="272"/>
      <c r="BI53" s="272"/>
      <c r="BJ53" s="272"/>
      <c r="BK53" s="272"/>
      <c r="BL53" s="272"/>
      <c r="BM53" s="272"/>
      <c r="BN53" s="272"/>
      <c r="BO53" s="272"/>
      <c r="BP53" s="272"/>
      <c r="BQ53" s="272"/>
      <c r="BU53" s="272"/>
      <c r="BV53" s="272"/>
      <c r="BW53" s="272"/>
      <c r="BX53" s="272"/>
      <c r="BY53" s="272"/>
      <c r="BZ53" s="272"/>
      <c r="CA53" s="272"/>
      <c r="CB53" s="272"/>
      <c r="CC53" s="272"/>
      <c r="CD53" s="272"/>
      <c r="CE53" s="272"/>
      <c r="CF53" s="272"/>
      <c r="CG53" s="272"/>
      <c r="CH53" s="272"/>
      <c r="CI53" s="272"/>
      <c r="CJ53" s="272"/>
      <c r="CK53" s="272"/>
      <c r="CL53" s="272"/>
      <c r="CM53" s="272"/>
      <c r="CN53" s="272"/>
      <c r="CO53" s="272"/>
      <c r="CP53" s="272"/>
      <c r="CQ53" s="272"/>
      <c r="CR53" s="272"/>
    </row>
    <row r="54" spans="2:96" s="113" customFormat="1">
      <c r="B54" s="114"/>
      <c r="C54" s="111"/>
      <c r="D54" s="111"/>
      <c r="E54" s="111"/>
      <c r="F54" s="123"/>
      <c r="G54" s="111"/>
      <c r="H54" s="264"/>
      <c r="I54" s="265"/>
      <c r="J54" s="111"/>
      <c r="K54" s="111"/>
      <c r="L54" s="112"/>
      <c r="M54" s="112"/>
      <c r="N54" s="112"/>
      <c r="O54" s="123"/>
      <c r="P54" s="91"/>
      <c r="Q54" s="91"/>
      <c r="R54" s="75"/>
      <c r="S54" s="85">
        <f t="shared" si="6"/>
        <v>0</v>
      </c>
      <c r="T54" s="73">
        <f t="shared" si="24"/>
        <v>0</v>
      </c>
      <c r="U54" s="317"/>
      <c r="V54" s="317"/>
      <c r="W54" s="317"/>
      <c r="X54" s="317"/>
      <c r="Y54" s="317"/>
      <c r="Z54" s="317"/>
      <c r="AA54" s="317"/>
      <c r="AB54" s="318"/>
      <c r="AC54" s="317"/>
      <c r="AD54" s="317"/>
      <c r="AE54" s="317"/>
      <c r="AF54" s="317"/>
      <c r="AG54" s="317"/>
      <c r="AH54" s="317"/>
      <c r="AI54" s="317"/>
      <c r="AJ54" s="317"/>
      <c r="AK54" s="317"/>
      <c r="AL54" s="317"/>
      <c r="AM54" s="317"/>
      <c r="AN54" s="317"/>
      <c r="AO54" s="317"/>
      <c r="AP54" s="318"/>
      <c r="AQ54" s="317"/>
      <c r="AR54" s="272">
        <f t="shared" si="27"/>
        <v>0</v>
      </c>
      <c r="AS54" s="277">
        <f t="shared" si="9"/>
        <v>0</v>
      </c>
      <c r="AT54" s="73">
        <f t="shared" si="28"/>
        <v>0</v>
      </c>
      <c r="AU54" s="319"/>
      <c r="AV54" s="319"/>
      <c r="AW54" s="319"/>
      <c r="AX54" s="319"/>
      <c r="AY54" s="319"/>
      <c r="AZ54" s="319"/>
      <c r="BA54" s="319"/>
      <c r="BB54" s="319"/>
      <c r="BC54" s="319"/>
      <c r="BD54" s="319"/>
      <c r="BE54" s="319"/>
      <c r="BF54" s="319"/>
      <c r="BG54" s="319"/>
      <c r="BH54" s="319"/>
      <c r="BI54" s="319"/>
      <c r="BJ54" s="319"/>
      <c r="BK54" s="319"/>
      <c r="BL54" s="319"/>
      <c r="BM54" s="319"/>
      <c r="BN54" s="319"/>
      <c r="BO54" s="319"/>
      <c r="BP54" s="319"/>
      <c r="BQ54" s="319"/>
      <c r="BR54" s="73"/>
      <c r="BS54" s="73"/>
      <c r="BT54" s="73"/>
      <c r="BU54" s="319"/>
      <c r="BV54" s="319"/>
      <c r="BW54" s="319"/>
      <c r="BX54" s="319"/>
      <c r="BY54" s="319"/>
      <c r="BZ54" s="319"/>
      <c r="CA54" s="319"/>
      <c r="CB54" s="319"/>
      <c r="CC54" s="319"/>
      <c r="CD54" s="319"/>
      <c r="CE54" s="319"/>
      <c r="CF54" s="319"/>
      <c r="CG54" s="319"/>
      <c r="CH54" s="319"/>
      <c r="CI54" s="319"/>
      <c r="CJ54" s="319"/>
      <c r="CK54" s="319"/>
      <c r="CL54" s="319"/>
      <c r="CM54" s="319"/>
      <c r="CN54" s="319"/>
      <c r="CO54" s="319"/>
      <c r="CP54" s="319"/>
      <c r="CQ54" s="319"/>
      <c r="CR54" s="272"/>
    </row>
    <row r="55" spans="2:96">
      <c r="C55" s="123"/>
      <c r="D55" s="123"/>
      <c r="E55" s="123"/>
      <c r="F55" s="123">
        <f>SUM(F4:F54)</f>
        <v>29787</v>
      </c>
      <c r="G55" s="123">
        <f t="shared" ref="G55:N55" si="29">SUM(G4:G54)</f>
        <v>24905</v>
      </c>
      <c r="H55" s="123">
        <f t="shared" si="29"/>
        <v>4882</v>
      </c>
      <c r="I55" s="123">
        <f t="shared" si="29"/>
        <v>9266</v>
      </c>
      <c r="J55" s="123">
        <f t="shared" si="29"/>
        <v>7998</v>
      </c>
      <c r="K55" s="123">
        <f t="shared" si="29"/>
        <v>1268</v>
      </c>
      <c r="L55" s="91">
        <f>SUM(L4:L54)</f>
        <v>2831</v>
      </c>
      <c r="M55" s="123">
        <f t="shared" si="29"/>
        <v>2696</v>
      </c>
      <c r="N55" s="123">
        <f t="shared" si="29"/>
        <v>135</v>
      </c>
      <c r="O55" s="123"/>
      <c r="P55" s="91"/>
      <c r="Q55" s="91"/>
      <c r="R55" s="75"/>
      <c r="S55" s="193"/>
      <c r="T55" s="139"/>
      <c r="U55" s="317"/>
      <c r="V55" s="317"/>
      <c r="W55" s="317"/>
      <c r="X55" s="317"/>
      <c r="Y55" s="317"/>
      <c r="Z55" s="317"/>
      <c r="AA55" s="317"/>
      <c r="AB55" s="318"/>
      <c r="AC55" s="317"/>
      <c r="AD55" s="317"/>
      <c r="AE55" s="317"/>
      <c r="AF55" s="317"/>
      <c r="AG55" s="317"/>
      <c r="AH55" s="317"/>
      <c r="AI55" s="317"/>
      <c r="AJ55" s="317"/>
      <c r="AK55" s="317"/>
      <c r="AL55" s="317"/>
      <c r="AM55" s="317"/>
      <c r="AN55" s="317"/>
      <c r="AO55" s="317"/>
      <c r="AP55" s="318"/>
      <c r="AQ55" s="317"/>
      <c r="AR55" s="272"/>
      <c r="AS55" s="277">
        <f t="shared" si="9"/>
        <v>0</v>
      </c>
      <c r="AT55" s="73">
        <f t="shared" si="28"/>
        <v>0</v>
      </c>
      <c r="AU55" s="319"/>
      <c r="AV55" s="319"/>
      <c r="AW55" s="319"/>
      <c r="AX55" s="319"/>
      <c r="AY55" s="319"/>
      <c r="AZ55" s="319"/>
      <c r="BA55" s="319"/>
      <c r="BB55" s="319"/>
      <c r="BC55" s="319"/>
      <c r="BD55" s="319"/>
      <c r="BE55" s="319"/>
      <c r="BF55" s="319"/>
      <c r="BG55" s="319"/>
      <c r="BH55" s="319"/>
      <c r="BI55" s="319"/>
      <c r="BJ55" s="319"/>
      <c r="BK55" s="319"/>
      <c r="BL55" s="319"/>
      <c r="BM55" s="319"/>
      <c r="BN55" s="319"/>
      <c r="BO55" s="319"/>
      <c r="BP55" s="319"/>
      <c r="BQ55" s="319"/>
      <c r="BU55" s="319"/>
      <c r="BV55" s="319"/>
      <c r="BW55" s="319"/>
      <c r="BX55" s="319"/>
      <c r="BY55" s="319"/>
      <c r="BZ55" s="319"/>
      <c r="CA55" s="319"/>
      <c r="CB55" s="319"/>
      <c r="CC55" s="319"/>
      <c r="CD55" s="319"/>
      <c r="CE55" s="319"/>
      <c r="CF55" s="319"/>
      <c r="CG55" s="319"/>
      <c r="CH55" s="319"/>
      <c r="CI55" s="319"/>
      <c r="CJ55" s="319"/>
      <c r="CK55" s="319"/>
      <c r="CL55" s="319"/>
      <c r="CM55" s="319"/>
      <c r="CN55" s="319"/>
      <c r="CO55" s="319"/>
      <c r="CP55" s="319"/>
      <c r="CQ55" s="319"/>
      <c r="CR55" s="272"/>
    </row>
    <row r="56" spans="2:96">
      <c r="S56" s="85"/>
      <c r="U56" s="81"/>
      <c r="V56" s="81"/>
      <c r="W56" s="81"/>
      <c r="AB56" s="276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276"/>
      <c r="AQ56" s="81"/>
      <c r="AR56" s="272"/>
      <c r="AS56" s="277">
        <f t="shared" si="9"/>
        <v>0</v>
      </c>
      <c r="AT56" s="73">
        <f t="shared" si="28"/>
        <v>0</v>
      </c>
      <c r="AU56" s="272"/>
      <c r="AV56" s="272"/>
      <c r="AW56" s="272"/>
      <c r="AX56" s="272"/>
      <c r="AY56" s="272"/>
      <c r="AZ56" s="272"/>
      <c r="BA56" s="272"/>
      <c r="BB56" s="272"/>
      <c r="BC56" s="272"/>
      <c r="BD56" s="272"/>
      <c r="BE56" s="272"/>
      <c r="BF56" s="272"/>
      <c r="BG56" s="272"/>
      <c r="BH56" s="272"/>
      <c r="BI56" s="272"/>
      <c r="BJ56" s="272"/>
      <c r="BK56" s="272"/>
      <c r="BL56" s="272"/>
      <c r="BM56" s="272"/>
      <c r="BN56" s="272"/>
      <c r="BO56" s="272"/>
      <c r="BP56" s="272"/>
      <c r="BQ56" s="272"/>
      <c r="BU56" s="272"/>
      <c r="BV56" s="272"/>
      <c r="BW56" s="272"/>
      <c r="BX56" s="272"/>
      <c r="BY56" s="272"/>
      <c r="BZ56" s="272"/>
      <c r="CA56" s="272"/>
      <c r="CB56" s="272"/>
      <c r="CC56" s="272"/>
      <c r="CD56" s="272"/>
      <c r="CE56" s="272"/>
      <c r="CF56" s="272"/>
      <c r="CG56" s="272"/>
      <c r="CH56" s="272"/>
      <c r="CI56" s="272"/>
      <c r="CJ56" s="272"/>
      <c r="CK56" s="272"/>
      <c r="CL56" s="272"/>
      <c r="CM56" s="272"/>
      <c r="CN56" s="272"/>
      <c r="CO56" s="272"/>
      <c r="CP56" s="272"/>
      <c r="CQ56" s="272"/>
      <c r="CR56" s="272"/>
    </row>
    <row r="57" spans="2:96">
      <c r="L57" s="73"/>
      <c r="M57" s="73"/>
      <c r="N57" s="73"/>
      <c r="S57" s="85"/>
      <c r="U57" s="81"/>
      <c r="V57" s="81"/>
      <c r="W57" s="81"/>
      <c r="AB57" s="276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276"/>
      <c r="AQ57" s="81"/>
      <c r="AR57" s="272"/>
      <c r="AS57" s="277">
        <f t="shared" si="9"/>
        <v>0</v>
      </c>
      <c r="AT57" s="73">
        <f t="shared" si="28"/>
        <v>0</v>
      </c>
      <c r="AU57" s="272"/>
      <c r="AV57" s="272"/>
      <c r="AW57" s="272"/>
      <c r="AX57" s="272"/>
      <c r="AY57" s="272"/>
      <c r="AZ57" s="272"/>
      <c r="BA57" s="272"/>
      <c r="BB57" s="272"/>
      <c r="BC57" s="272"/>
      <c r="BD57" s="272"/>
      <c r="BE57" s="272"/>
      <c r="BF57" s="272"/>
      <c r="BG57" s="272"/>
      <c r="BH57" s="272"/>
      <c r="BI57" s="272"/>
      <c r="BJ57" s="272"/>
      <c r="BK57" s="272"/>
      <c r="BL57" s="272"/>
      <c r="BM57" s="272"/>
      <c r="BN57" s="272"/>
      <c r="BO57" s="272"/>
      <c r="BP57" s="272"/>
      <c r="BQ57" s="272"/>
      <c r="BU57" s="272"/>
      <c r="BV57" s="272"/>
      <c r="BW57" s="272"/>
      <c r="BX57" s="272"/>
      <c r="BY57" s="272"/>
      <c r="BZ57" s="272"/>
      <c r="CA57" s="272"/>
      <c r="CB57" s="272"/>
      <c r="CC57" s="272"/>
      <c r="CD57" s="272"/>
      <c r="CE57" s="272"/>
      <c r="CF57" s="272"/>
      <c r="CG57" s="272"/>
      <c r="CH57" s="272"/>
      <c r="CI57" s="272"/>
      <c r="CJ57" s="272"/>
      <c r="CK57" s="272"/>
      <c r="CL57" s="272"/>
      <c r="CM57" s="272"/>
      <c r="CN57" s="272"/>
      <c r="CO57" s="272"/>
      <c r="CP57" s="272"/>
      <c r="CQ57" s="272"/>
      <c r="CR57" s="272"/>
    </row>
    <row r="58" spans="2:96">
      <c r="L58" s="73"/>
      <c r="M58" s="73"/>
      <c r="N58" s="73"/>
      <c r="S58" s="193"/>
      <c r="T58" s="139"/>
      <c r="U58" s="317"/>
      <c r="V58" s="317">
        <f t="shared" ref="V58:AQ58" si="30">SUM(V4:V57)</f>
        <v>7805</v>
      </c>
      <c r="W58" s="317">
        <f t="shared" si="30"/>
        <v>1365</v>
      </c>
      <c r="X58" s="317">
        <f t="shared" si="30"/>
        <v>0</v>
      </c>
      <c r="Y58" s="317">
        <f t="shared" si="30"/>
        <v>0</v>
      </c>
      <c r="Z58" s="317">
        <f t="shared" si="30"/>
        <v>0</v>
      </c>
      <c r="AA58" s="317">
        <f t="shared" si="30"/>
        <v>0</v>
      </c>
      <c r="AB58" s="318">
        <f t="shared" si="30"/>
        <v>4459</v>
      </c>
      <c r="AC58" s="317">
        <f t="shared" si="30"/>
        <v>815</v>
      </c>
      <c r="AD58" s="317">
        <f t="shared" si="30"/>
        <v>4236</v>
      </c>
      <c r="AE58" s="317">
        <f t="shared" si="30"/>
        <v>735</v>
      </c>
      <c r="AF58" s="317">
        <f t="shared" si="30"/>
        <v>0</v>
      </c>
      <c r="AG58" s="317">
        <f t="shared" si="30"/>
        <v>0</v>
      </c>
      <c r="AH58" s="317">
        <f t="shared" si="30"/>
        <v>456</v>
      </c>
      <c r="AI58" s="317">
        <f t="shared" si="30"/>
        <v>60</v>
      </c>
      <c r="AJ58" s="317">
        <f t="shared" si="30"/>
        <v>5882</v>
      </c>
      <c r="AK58" s="317">
        <f t="shared" si="30"/>
        <v>1415</v>
      </c>
      <c r="AL58" s="317">
        <f t="shared" si="30"/>
        <v>210</v>
      </c>
      <c r="AM58" s="317">
        <f t="shared" si="30"/>
        <v>50</v>
      </c>
      <c r="AN58" s="317">
        <f t="shared" si="30"/>
        <v>2312</v>
      </c>
      <c r="AO58" s="317">
        <f t="shared" si="30"/>
        <v>850</v>
      </c>
      <c r="AP58" s="318">
        <f t="shared" si="30"/>
        <v>4427</v>
      </c>
      <c r="AQ58" s="317">
        <f t="shared" si="30"/>
        <v>770</v>
      </c>
      <c r="AR58" s="317"/>
      <c r="AS58" s="320"/>
      <c r="AT58" s="139"/>
      <c r="AU58" s="317"/>
      <c r="AV58" s="317">
        <f t="shared" ref="AV58:BQ58" si="31">SUM(AV4:AV57)</f>
        <v>0</v>
      </c>
      <c r="AW58" s="317">
        <f t="shared" si="31"/>
        <v>0</v>
      </c>
      <c r="AX58" s="317">
        <f t="shared" si="31"/>
        <v>0</v>
      </c>
      <c r="AY58" s="317">
        <f t="shared" si="31"/>
        <v>0</v>
      </c>
      <c r="AZ58" s="317">
        <f t="shared" si="31"/>
        <v>0</v>
      </c>
      <c r="BA58" s="317">
        <f t="shared" si="31"/>
        <v>0</v>
      </c>
      <c r="BB58" s="317">
        <f t="shared" si="31"/>
        <v>0</v>
      </c>
      <c r="BC58" s="317">
        <f t="shared" si="31"/>
        <v>0</v>
      </c>
      <c r="BD58" s="317">
        <f t="shared" si="31"/>
        <v>4490</v>
      </c>
      <c r="BE58" s="317">
        <f t="shared" si="31"/>
        <v>605</v>
      </c>
      <c r="BF58" s="317">
        <f t="shared" si="31"/>
        <v>0</v>
      </c>
      <c r="BG58" s="317">
        <f t="shared" si="31"/>
        <v>0</v>
      </c>
      <c r="BH58" s="317">
        <f t="shared" si="31"/>
        <v>0</v>
      </c>
      <c r="BI58" s="317">
        <f t="shared" si="31"/>
        <v>0</v>
      </c>
      <c r="BJ58" s="317">
        <f t="shared" si="31"/>
        <v>1011</v>
      </c>
      <c r="BK58" s="317">
        <f t="shared" si="31"/>
        <v>140</v>
      </c>
      <c r="BL58" s="317">
        <f t="shared" si="31"/>
        <v>0</v>
      </c>
      <c r="BM58" s="317">
        <f t="shared" si="31"/>
        <v>0</v>
      </c>
      <c r="BN58" s="317">
        <f t="shared" si="31"/>
        <v>0</v>
      </c>
      <c r="BO58" s="317">
        <f t="shared" si="31"/>
        <v>0</v>
      </c>
      <c r="BP58" s="317">
        <f t="shared" si="31"/>
        <v>3765</v>
      </c>
      <c r="BQ58" s="317">
        <f t="shared" si="31"/>
        <v>365</v>
      </c>
      <c r="BR58" s="317"/>
      <c r="BS58" s="320"/>
      <c r="BT58" s="317"/>
      <c r="BU58" s="319"/>
      <c r="BV58" s="319">
        <f>SUM(BV4:BV56)</f>
        <v>702</v>
      </c>
      <c r="BW58" s="319">
        <f>SUM(BW4:BW57)</f>
        <v>335</v>
      </c>
      <c r="BX58" s="319">
        <f>SUM(BX4:BX56)</f>
        <v>0</v>
      </c>
      <c r="BY58" s="319">
        <f>SUM(BY4:BY57)</f>
        <v>0</v>
      </c>
      <c r="BZ58" s="319">
        <f>SUM(BZ4:BZ56)</f>
        <v>0</v>
      </c>
      <c r="CA58" s="319">
        <f>SUM(CA4:CA57)</f>
        <v>0</v>
      </c>
      <c r="CB58" s="319">
        <f>SUM(CB4:CB56)</f>
        <v>422</v>
      </c>
      <c r="CC58" s="319">
        <f>SUM(CC4:CC57)</f>
        <v>200</v>
      </c>
      <c r="CD58" s="319">
        <f>SUM(CD4:CD56)</f>
        <v>387</v>
      </c>
      <c r="CE58" s="319">
        <f>SUM(CE4:CE57)</f>
        <v>175</v>
      </c>
      <c r="CF58" s="319">
        <f>SUM(CF4:CF56)</f>
        <v>0</v>
      </c>
      <c r="CG58" s="319">
        <f>SUM(CG4:CG57)</f>
        <v>0</v>
      </c>
      <c r="CH58" s="319">
        <f>SUM(CH4:CH56)</f>
        <v>0</v>
      </c>
      <c r="CI58" s="319">
        <f>SUM(CI4:CI57)</f>
        <v>0</v>
      </c>
      <c r="CJ58" s="319">
        <f>SUM(CJ4:CJ56)</f>
        <v>544</v>
      </c>
      <c r="CK58" s="319">
        <f>SUM(CK4:CK57)</f>
        <v>295</v>
      </c>
      <c r="CL58" s="319">
        <f>SUM(CL4:CL56)</f>
        <v>20</v>
      </c>
      <c r="CM58" s="319">
        <f>SUM(CM4:CM57)</f>
        <v>10</v>
      </c>
      <c r="CN58" s="319">
        <f>SUM(CN4:CN56)</f>
        <v>249</v>
      </c>
      <c r="CO58" s="319">
        <f>SUM(CO4:CO57)</f>
        <v>170</v>
      </c>
      <c r="CP58" s="319">
        <f>SUM(CP4:CP56)</f>
        <v>387</v>
      </c>
      <c r="CQ58" s="319">
        <f>SUM(CQ4:CQ57)</f>
        <v>185</v>
      </c>
      <c r="CR58" s="319"/>
    </row>
    <row r="59" spans="2:96">
      <c r="L59" s="73"/>
      <c r="M59" s="73"/>
      <c r="N59" s="73"/>
      <c r="S59" s="193"/>
      <c r="T59" s="139"/>
      <c r="U59" s="317"/>
      <c r="V59" s="317"/>
      <c r="W59" s="317"/>
      <c r="X59" s="317"/>
      <c r="Y59" s="317"/>
      <c r="Z59" s="317"/>
      <c r="AA59" s="317"/>
      <c r="AB59" s="318"/>
      <c r="AC59" s="317"/>
      <c r="AD59" s="317"/>
      <c r="AE59" s="317"/>
      <c r="AF59" s="317"/>
      <c r="AG59" s="317"/>
      <c r="AH59" s="317"/>
      <c r="AI59" s="317"/>
      <c r="AJ59" s="317"/>
      <c r="AK59" s="317"/>
      <c r="AL59" s="317"/>
      <c r="AM59" s="317"/>
      <c r="AN59" s="317"/>
      <c r="AO59" s="317"/>
      <c r="AP59" s="318"/>
      <c r="AQ59" s="317"/>
      <c r="AR59" s="317"/>
      <c r="AS59" s="320"/>
      <c r="AT59" s="139"/>
      <c r="AU59" s="317"/>
      <c r="AV59" s="317"/>
      <c r="AW59" s="317"/>
      <c r="AX59" s="317"/>
      <c r="AY59" s="317"/>
      <c r="AZ59" s="317"/>
      <c r="BA59" s="317"/>
      <c r="BB59" s="317"/>
      <c r="BC59" s="317"/>
      <c r="BD59" s="317"/>
      <c r="BE59" s="317"/>
      <c r="BF59" s="317"/>
      <c r="BG59" s="317"/>
      <c r="BH59" s="317"/>
      <c r="BI59" s="317"/>
      <c r="BJ59" s="317"/>
      <c r="BK59" s="317"/>
      <c r="BL59" s="317"/>
      <c r="BM59" s="317"/>
      <c r="BN59" s="317"/>
      <c r="BO59" s="317"/>
      <c r="BP59" s="317"/>
      <c r="BQ59" s="317"/>
      <c r="BR59" s="317"/>
      <c r="BS59" s="320"/>
      <c r="BT59" s="317"/>
      <c r="BU59" s="319"/>
      <c r="BV59" s="319"/>
      <c r="BW59" s="319"/>
      <c r="BX59" s="319"/>
      <c r="BY59" s="319"/>
      <c r="BZ59" s="319"/>
      <c r="CA59" s="319"/>
      <c r="CB59" s="319"/>
      <c r="CC59" s="319"/>
      <c r="CD59" s="319"/>
      <c r="CE59" s="319"/>
      <c r="CF59" s="319"/>
      <c r="CG59" s="319"/>
      <c r="CH59" s="319"/>
      <c r="CI59" s="319"/>
      <c r="CJ59" s="319"/>
      <c r="CK59" s="319"/>
      <c r="CL59" s="319"/>
      <c r="CM59" s="319"/>
      <c r="CN59" s="319"/>
      <c r="CO59" s="319"/>
      <c r="CP59" s="319"/>
      <c r="CQ59" s="319"/>
      <c r="CR59" s="319"/>
    </row>
    <row r="60" spans="2:96">
      <c r="L60" s="73"/>
      <c r="M60" s="73"/>
      <c r="N60" s="73"/>
      <c r="S60" s="193"/>
      <c r="T60" s="139"/>
      <c r="U60" s="317"/>
      <c r="V60" s="317"/>
      <c r="W60" s="317"/>
      <c r="X60" s="317"/>
      <c r="Y60" s="317"/>
      <c r="Z60" s="317"/>
      <c r="AA60" s="317"/>
      <c r="AB60" s="318"/>
      <c r="AC60" s="317"/>
      <c r="AD60" s="317"/>
      <c r="AE60" s="317"/>
      <c r="AF60" s="317"/>
      <c r="AG60" s="317"/>
      <c r="AH60" s="317"/>
      <c r="AI60" s="317"/>
      <c r="AJ60" s="317"/>
      <c r="AK60" s="317"/>
      <c r="AL60" s="317"/>
      <c r="AM60" s="317"/>
      <c r="AN60" s="321"/>
      <c r="AO60" s="317"/>
      <c r="AP60" s="318"/>
      <c r="AQ60" s="317"/>
      <c r="AR60" s="317"/>
      <c r="AS60" s="320"/>
      <c r="AT60" s="139"/>
      <c r="AU60" s="317"/>
      <c r="AV60" s="317"/>
      <c r="AW60" s="317"/>
      <c r="AX60" s="317"/>
      <c r="AY60" s="317"/>
      <c r="AZ60" s="317"/>
      <c r="BA60" s="317"/>
      <c r="BB60" s="321"/>
      <c r="BC60" s="317"/>
      <c r="BD60" s="317"/>
      <c r="BE60" s="317"/>
      <c r="BF60" s="317"/>
      <c r="BG60" s="317"/>
      <c r="BH60" s="317"/>
      <c r="BI60" s="317"/>
      <c r="BJ60" s="317"/>
      <c r="BK60" s="317"/>
      <c r="BL60" s="317"/>
      <c r="BM60" s="317"/>
      <c r="BN60" s="321"/>
      <c r="BO60" s="317"/>
      <c r="BP60" s="321"/>
      <c r="BQ60" s="317"/>
      <c r="BR60" s="317"/>
      <c r="BS60" s="320"/>
      <c r="BT60" s="317"/>
      <c r="BU60" s="319"/>
      <c r="BV60" s="319"/>
      <c r="BW60" s="319"/>
      <c r="BX60" s="319"/>
      <c r="BY60" s="319"/>
      <c r="BZ60" s="319"/>
      <c r="CA60" s="319"/>
      <c r="CB60" s="319"/>
      <c r="CC60" s="319"/>
      <c r="CD60" s="319"/>
      <c r="CE60" s="319"/>
      <c r="CF60" s="319"/>
      <c r="CG60" s="319"/>
      <c r="CH60" s="319"/>
      <c r="CI60" s="319"/>
      <c r="CJ60" s="319"/>
      <c r="CK60" s="319"/>
      <c r="CL60" s="319"/>
      <c r="CM60" s="319"/>
      <c r="CN60" s="319"/>
      <c r="CO60" s="319"/>
      <c r="CP60" s="319"/>
      <c r="CQ60" s="319"/>
      <c r="CR60" s="319"/>
    </row>
    <row r="61" spans="2:96">
      <c r="L61" s="73"/>
      <c r="M61" s="73"/>
      <c r="N61" s="73"/>
      <c r="T61" s="73" t="s">
        <v>149</v>
      </c>
      <c r="U61" s="81"/>
      <c r="V61" s="322">
        <f>V58+X58+Z58+AB58+AD58+AF58+AH58+AJ58+AL58+AN58+AP58</f>
        <v>29787</v>
      </c>
      <c r="W61" s="315">
        <f>G55+H55</f>
        <v>29787</v>
      </c>
      <c r="X61" s="322"/>
      <c r="AB61" s="276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276"/>
      <c r="AQ61" s="81"/>
      <c r="AR61" s="81"/>
      <c r="AS61" s="81"/>
      <c r="AT61" s="73" t="s">
        <v>149</v>
      </c>
      <c r="AU61" s="81"/>
      <c r="AV61" s="322">
        <f>AV58+AX58+AZ58+BB58+BD58+BF58+BH58+BJ58+BL58+BN58+BP58</f>
        <v>9266</v>
      </c>
      <c r="AW61" s="315">
        <f>J55+K55</f>
        <v>9266</v>
      </c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73" t="s">
        <v>149</v>
      </c>
      <c r="BU61" s="81"/>
      <c r="BV61" s="322">
        <f>BV58+BX58+BZ58+CB58+CD58+CF58+CH58+CJ58+CL58+CN58+CP58</f>
        <v>2711</v>
      </c>
      <c r="BW61" s="315">
        <f>M55+N55</f>
        <v>2831</v>
      </c>
      <c r="BX61" s="272"/>
      <c r="BY61" s="272"/>
      <c r="BZ61" s="272"/>
      <c r="CA61" s="272"/>
      <c r="CB61" s="272"/>
      <c r="CC61" s="272"/>
      <c r="CD61" s="272"/>
      <c r="CE61" s="272"/>
      <c r="CF61" s="272"/>
      <c r="CG61" s="272"/>
      <c r="CH61" s="272"/>
      <c r="CI61" s="272"/>
      <c r="CJ61" s="272"/>
      <c r="CK61" s="272"/>
      <c r="CL61" s="272"/>
      <c r="CM61" s="272"/>
      <c r="CN61" s="272"/>
      <c r="CO61" s="272"/>
      <c r="CP61" s="272"/>
      <c r="CQ61" s="272"/>
      <c r="CR61" s="272"/>
    </row>
    <row r="62" spans="2:96">
      <c r="L62" s="73"/>
      <c r="M62" s="73"/>
      <c r="N62" s="73"/>
      <c r="P62" s="73"/>
      <c r="T62" s="73" t="s">
        <v>119</v>
      </c>
      <c r="U62" s="81"/>
      <c r="V62" s="323">
        <f>W58+Y58+AA58+AC58+AE58+AG58+AI58+AK58+AM58+AO58+AQ58</f>
        <v>6060</v>
      </c>
      <c r="W62" s="315"/>
      <c r="AB62" s="276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276"/>
      <c r="AQ62" s="81"/>
      <c r="AR62" s="81"/>
      <c r="AS62" s="81"/>
      <c r="AT62" s="73" t="s">
        <v>119</v>
      </c>
      <c r="AU62" s="81"/>
      <c r="AV62" s="323">
        <f>AW58+AY58+BA58+BC58+BE58+BG58+BI58+BK58+BM58+BO58+BQ58</f>
        <v>1110</v>
      </c>
      <c r="AW62" s="315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73" t="s">
        <v>119</v>
      </c>
      <c r="BU62" s="81"/>
      <c r="BV62" s="323">
        <f>BW58+BY58+CA58+CC58+CE58+CG58+CI58+CK58+CM58+CO58+CQ58</f>
        <v>1370</v>
      </c>
      <c r="BW62" s="315"/>
      <c r="BX62" s="272"/>
      <c r="BY62" s="272"/>
      <c r="BZ62" s="272"/>
      <c r="CA62" s="272"/>
      <c r="CB62" s="272"/>
      <c r="CC62" s="272"/>
      <c r="CD62" s="272"/>
      <c r="CE62" s="272"/>
      <c r="CF62" s="272"/>
      <c r="CG62" s="272"/>
      <c r="CH62" s="272"/>
      <c r="CI62" s="272"/>
      <c r="CJ62" s="272"/>
      <c r="CK62" s="272"/>
      <c r="CL62" s="272"/>
      <c r="CM62" s="272"/>
      <c r="CN62" s="272"/>
      <c r="CO62" s="272"/>
      <c r="CP62" s="272"/>
      <c r="CQ62" s="272"/>
      <c r="CR62" s="272"/>
    </row>
    <row r="63" spans="2:96">
      <c r="L63" s="73"/>
      <c r="M63" s="73"/>
      <c r="N63" s="73"/>
      <c r="P63" s="73"/>
      <c r="S63" s="85"/>
      <c r="U63" s="81"/>
      <c r="V63" s="81"/>
      <c r="W63" s="315"/>
      <c r="AB63" s="276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276"/>
      <c r="AQ63" s="81"/>
      <c r="AR63" s="81"/>
      <c r="AS63" s="277"/>
      <c r="AU63" s="81"/>
      <c r="AV63" s="81"/>
      <c r="AW63" s="315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277"/>
      <c r="BU63" s="81"/>
      <c r="BV63" s="81"/>
      <c r="BW63" s="315"/>
      <c r="BX63" s="272"/>
      <c r="BY63" s="272"/>
      <c r="BZ63" s="272"/>
      <c r="CA63" s="272"/>
      <c r="CB63" s="272"/>
      <c r="CC63" s="272"/>
      <c r="CD63" s="272"/>
      <c r="CE63" s="272"/>
      <c r="CF63" s="272"/>
      <c r="CG63" s="272"/>
      <c r="CH63" s="272"/>
      <c r="CI63" s="272"/>
      <c r="CJ63" s="272"/>
      <c r="CK63" s="272"/>
      <c r="CL63" s="272"/>
      <c r="CM63" s="272"/>
      <c r="CN63" s="272"/>
      <c r="CO63" s="272"/>
      <c r="CP63" s="272"/>
      <c r="CQ63" s="272"/>
      <c r="CR63" s="272"/>
    </row>
    <row r="64" spans="2:96">
      <c r="L64" s="73"/>
      <c r="M64" s="73"/>
      <c r="N64" s="73"/>
      <c r="S64" s="85"/>
      <c r="U64" s="81"/>
      <c r="V64" s="81"/>
      <c r="W64" s="81"/>
      <c r="AB64" s="276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276"/>
      <c r="AQ64" s="81"/>
      <c r="AR64" s="81"/>
      <c r="AS64" s="277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277"/>
      <c r="BU64" s="81"/>
      <c r="BV64" s="81"/>
      <c r="BW64" s="81"/>
      <c r="BX64" s="272"/>
      <c r="BY64" s="272"/>
      <c r="BZ64" s="272"/>
      <c r="CA64" s="272"/>
      <c r="CB64" s="272"/>
      <c r="CC64" s="272"/>
      <c r="CD64" s="272"/>
      <c r="CE64" s="272"/>
      <c r="CF64" s="272"/>
      <c r="CG64" s="272"/>
      <c r="CH64" s="272"/>
      <c r="CI64" s="272"/>
      <c r="CJ64" s="272"/>
      <c r="CK64" s="272"/>
      <c r="CL64" s="272"/>
      <c r="CM64" s="272"/>
      <c r="CN64" s="272"/>
      <c r="CO64" s="272"/>
      <c r="CP64" s="272"/>
      <c r="CQ64" s="272"/>
      <c r="CR64" s="272"/>
    </row>
    <row r="65" spans="12:96">
      <c r="L65" s="73"/>
      <c r="M65" s="73"/>
      <c r="N65" s="73"/>
      <c r="S65" s="85"/>
      <c r="U65" s="81"/>
      <c r="V65" s="81"/>
      <c r="W65" s="81"/>
      <c r="X65" s="164"/>
      <c r="AB65" s="276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276"/>
      <c r="AQ65" s="81"/>
      <c r="AR65" s="81"/>
      <c r="AS65" s="277"/>
      <c r="AT65" s="345"/>
      <c r="AU65" s="315"/>
      <c r="AV65" s="315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277"/>
      <c r="BT65" s="81"/>
      <c r="BU65" s="272"/>
      <c r="BV65" s="316"/>
      <c r="BW65" s="316"/>
      <c r="BX65" s="272"/>
      <c r="BY65" s="272"/>
      <c r="BZ65" s="272"/>
      <c r="CA65" s="272"/>
      <c r="CB65" s="272"/>
      <c r="CC65" s="272"/>
      <c r="CD65" s="272"/>
      <c r="CE65" s="272"/>
      <c r="CF65" s="272"/>
      <c r="CG65" s="272"/>
      <c r="CH65" s="272"/>
      <c r="CI65" s="272"/>
      <c r="CJ65" s="272"/>
      <c r="CK65" s="272"/>
      <c r="CL65" s="272"/>
      <c r="CM65" s="272"/>
      <c r="CN65" s="272"/>
      <c r="CO65" s="272"/>
      <c r="CP65" s="272"/>
      <c r="CQ65" s="272"/>
      <c r="CR65" s="272"/>
    </row>
    <row r="66" spans="12:96">
      <c r="L66" s="73"/>
      <c r="M66" s="73"/>
      <c r="N66" s="73"/>
      <c r="Q66" s="94"/>
      <c r="R66" s="94"/>
      <c r="S66" s="102"/>
      <c r="T66" s="339"/>
      <c r="U66" s="340"/>
      <c r="V66" s="340"/>
      <c r="W66" s="340"/>
      <c r="X66" s="341"/>
      <c r="Y66" s="267"/>
      <c r="Z66" s="267"/>
      <c r="AA66" s="267"/>
      <c r="AB66" s="268"/>
      <c r="AC66" s="267"/>
      <c r="AD66" s="267"/>
      <c r="AE66" s="267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276"/>
      <c r="AQ66" s="81"/>
      <c r="AR66" s="81"/>
      <c r="AS66" s="277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277"/>
      <c r="BT66" s="81"/>
      <c r="BU66" s="272"/>
      <c r="BV66" s="272"/>
      <c r="BW66" s="272"/>
      <c r="BX66" s="272"/>
      <c r="BY66" s="272"/>
      <c r="BZ66" s="272"/>
      <c r="CA66" s="272"/>
      <c r="CB66" s="272"/>
      <c r="CC66" s="272"/>
      <c r="CD66" s="272"/>
      <c r="CE66" s="272"/>
      <c r="CF66" s="272"/>
      <c r="CG66" s="272"/>
      <c r="CH66" s="272"/>
      <c r="CI66" s="272"/>
      <c r="CJ66" s="272"/>
      <c r="CK66" s="272"/>
      <c r="CL66" s="272"/>
      <c r="CM66" s="272"/>
      <c r="CN66" s="272"/>
      <c r="CO66" s="272"/>
      <c r="CP66" s="272"/>
      <c r="CQ66" s="272"/>
      <c r="CR66" s="272"/>
    </row>
    <row r="67" spans="12:96" ht="15.75" thickBot="1">
      <c r="L67" s="73"/>
      <c r="M67" s="73"/>
      <c r="N67" s="73"/>
      <c r="Q67" s="188" t="s">
        <v>19</v>
      </c>
      <c r="R67" s="189" t="s">
        <v>177</v>
      </c>
      <c r="S67" s="343" t="s">
        <v>178</v>
      </c>
      <c r="T67" s="344" t="s">
        <v>179</v>
      </c>
      <c r="U67" s="267"/>
      <c r="V67" s="342"/>
      <c r="W67" s="271"/>
      <c r="X67" s="267"/>
      <c r="Y67" s="267"/>
      <c r="Z67" s="267"/>
      <c r="AA67" s="267"/>
      <c r="AB67" s="268"/>
      <c r="AC67" s="267"/>
      <c r="AD67" s="267"/>
      <c r="AE67" s="267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276"/>
      <c r="AQ67" s="81"/>
      <c r="AR67" s="81"/>
      <c r="AS67" s="277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277"/>
      <c r="BT67" s="81"/>
      <c r="BU67" s="272"/>
      <c r="BV67" s="272"/>
      <c r="BW67" s="272"/>
      <c r="BX67" s="272"/>
      <c r="BY67" s="272"/>
      <c r="BZ67" s="272"/>
      <c r="CA67" s="272"/>
      <c r="CB67" s="272"/>
      <c r="CC67" s="272"/>
      <c r="CD67" s="272"/>
      <c r="CE67" s="272"/>
      <c r="CF67" s="272"/>
      <c r="CG67" s="272"/>
      <c r="CH67" s="272"/>
      <c r="CI67" s="272"/>
      <c r="CJ67" s="272"/>
      <c r="CK67" s="272"/>
      <c r="CL67" s="272"/>
      <c r="CM67" s="272"/>
      <c r="CN67" s="272"/>
      <c r="CO67" s="272"/>
      <c r="CP67" s="272"/>
      <c r="CQ67" s="272"/>
      <c r="CR67" s="272"/>
    </row>
    <row r="68" spans="12:96">
      <c r="L68" s="73"/>
      <c r="M68" s="73"/>
      <c r="N68" s="73"/>
      <c r="Q68" s="186" t="str">
        <f>V3</f>
        <v>ES</v>
      </c>
      <c r="R68" s="190">
        <f>V58</f>
        <v>7805</v>
      </c>
      <c r="S68" s="192">
        <f>W58/60</f>
        <v>22.75</v>
      </c>
      <c r="T68" s="91">
        <f>R68/S68</f>
        <v>343.07692307692309</v>
      </c>
      <c r="U68" s="267"/>
      <c r="V68" s="342"/>
      <c r="W68" s="271"/>
      <c r="X68" s="267"/>
      <c r="Y68" s="267"/>
      <c r="Z68" s="267"/>
      <c r="AA68" s="267"/>
      <c r="AB68" s="268"/>
      <c r="AC68" s="267"/>
      <c r="AD68" s="267"/>
      <c r="AE68" s="267"/>
      <c r="AF68" s="81"/>
      <c r="AG68" s="81"/>
      <c r="AH68" s="81"/>
      <c r="AI68" s="81"/>
      <c r="AJ68" s="81"/>
      <c r="AK68" s="81"/>
      <c r="AL68" s="81"/>
      <c r="AM68" s="81"/>
      <c r="AN68" s="277"/>
      <c r="AO68" s="81"/>
      <c r="AP68" s="276"/>
      <c r="AQ68" s="81"/>
      <c r="AR68" s="81"/>
      <c r="AS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272"/>
      <c r="BV68" s="272"/>
      <c r="BW68" s="272"/>
      <c r="BX68" s="272"/>
      <c r="BY68" s="272"/>
      <c r="BZ68" s="272"/>
      <c r="CA68" s="272"/>
      <c r="CB68" s="272"/>
      <c r="CC68" s="272"/>
      <c r="CD68" s="272"/>
      <c r="CE68" s="272"/>
      <c r="CF68" s="272"/>
      <c r="CG68" s="272"/>
      <c r="CH68" s="272"/>
      <c r="CI68" s="272"/>
      <c r="CJ68" s="272"/>
      <c r="CK68" s="272"/>
      <c r="CL68" s="272"/>
      <c r="CM68" s="272"/>
      <c r="CN68" s="272"/>
      <c r="CO68" s="272"/>
      <c r="CP68" s="272"/>
      <c r="CQ68" s="272"/>
      <c r="CR68" s="272"/>
    </row>
    <row r="69" spans="12:96">
      <c r="L69" s="73"/>
      <c r="M69" s="73"/>
      <c r="N69" s="73"/>
      <c r="Q69" s="191" t="str">
        <f>X3</f>
        <v>PG</v>
      </c>
      <c r="R69" s="123">
        <f>X58</f>
        <v>0</v>
      </c>
      <c r="S69" s="192">
        <f>Y58/60</f>
        <v>0</v>
      </c>
      <c r="T69" s="91" t="e">
        <f t="shared" ref="T69:T78" si="32">R69/S69</f>
        <v>#DIV/0!</v>
      </c>
      <c r="U69" s="267"/>
      <c r="V69" s="342"/>
      <c r="W69" s="271"/>
      <c r="X69" s="267"/>
      <c r="Y69" s="267"/>
      <c r="Z69" s="267"/>
      <c r="AA69" s="267"/>
      <c r="AB69" s="268"/>
      <c r="AC69" s="267"/>
      <c r="AD69" s="267"/>
      <c r="AE69" s="267"/>
      <c r="AF69" s="81"/>
      <c r="AG69" s="81"/>
      <c r="AH69" s="81"/>
      <c r="AI69" s="81"/>
      <c r="AJ69" s="81"/>
      <c r="AK69" s="81"/>
      <c r="AL69" s="81"/>
      <c r="AM69" s="81"/>
      <c r="AN69" s="277"/>
      <c r="AO69" s="81"/>
      <c r="AP69" s="276"/>
      <c r="AQ69" s="81"/>
      <c r="AR69" s="81"/>
      <c r="AS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272"/>
      <c r="BV69" s="272"/>
      <c r="BW69" s="272"/>
      <c r="BX69" s="272"/>
      <c r="BY69" s="272"/>
      <c r="BZ69" s="272"/>
      <c r="CA69" s="272"/>
      <c r="CB69" s="272"/>
      <c r="CC69" s="272"/>
      <c r="CD69" s="272"/>
      <c r="CE69" s="272"/>
      <c r="CF69" s="272"/>
      <c r="CG69" s="272"/>
      <c r="CH69" s="272"/>
      <c r="CI69" s="272"/>
      <c r="CJ69" s="272"/>
      <c r="CK69" s="272"/>
      <c r="CL69" s="272"/>
      <c r="CM69" s="272"/>
      <c r="CN69" s="272"/>
      <c r="CO69" s="272"/>
      <c r="CP69" s="272"/>
      <c r="CQ69" s="272"/>
      <c r="CR69" s="272"/>
    </row>
    <row r="70" spans="12:96">
      <c r="L70" s="73"/>
      <c r="M70" s="73"/>
      <c r="N70" s="73"/>
      <c r="Q70" s="191">
        <f>Z3</f>
        <v>0</v>
      </c>
      <c r="R70" s="123">
        <f>Z58</f>
        <v>0</v>
      </c>
      <c r="S70" s="192">
        <f>AA58/60</f>
        <v>0</v>
      </c>
      <c r="T70" s="91" t="e">
        <f t="shared" si="32"/>
        <v>#DIV/0!</v>
      </c>
      <c r="U70" s="267"/>
      <c r="V70" s="342"/>
      <c r="W70" s="271"/>
      <c r="X70" s="267"/>
      <c r="Y70" s="267"/>
      <c r="Z70" s="267"/>
      <c r="AA70" s="267"/>
      <c r="AB70" s="268"/>
      <c r="AC70" s="267"/>
      <c r="AD70" s="267"/>
      <c r="AE70" s="267"/>
      <c r="AF70" s="81"/>
      <c r="AG70" s="81"/>
      <c r="AH70" s="81"/>
      <c r="AI70" s="81"/>
      <c r="AJ70" s="81"/>
      <c r="AK70" s="81"/>
      <c r="AL70" s="81"/>
      <c r="AM70" s="81"/>
      <c r="AN70" s="277"/>
      <c r="AO70" s="81"/>
      <c r="AP70" s="276"/>
      <c r="AQ70" s="81"/>
      <c r="AR70" s="81"/>
      <c r="AS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272"/>
      <c r="BV70" s="272"/>
      <c r="BW70" s="272"/>
      <c r="BX70" s="272"/>
      <c r="BY70" s="272"/>
      <c r="BZ70" s="272"/>
      <c r="CA70" s="272"/>
      <c r="CB70" s="272"/>
      <c r="CC70" s="272"/>
      <c r="CD70" s="272"/>
      <c r="CE70" s="272"/>
      <c r="CF70" s="272"/>
      <c r="CG70" s="272"/>
      <c r="CH70" s="272"/>
      <c r="CI70" s="272"/>
      <c r="CJ70" s="272"/>
      <c r="CK70" s="272"/>
      <c r="CL70" s="272"/>
      <c r="CM70" s="272"/>
      <c r="CN70" s="272"/>
      <c r="CO70" s="272"/>
      <c r="CP70" s="272"/>
      <c r="CQ70" s="272"/>
      <c r="CR70" s="272"/>
    </row>
    <row r="71" spans="12:96">
      <c r="Q71" s="191" t="str">
        <f>AB3</f>
        <v>AM</v>
      </c>
      <c r="R71" s="123">
        <f>AB58</f>
        <v>4459</v>
      </c>
      <c r="S71" s="192">
        <f>AC58/60</f>
        <v>13.583333333333334</v>
      </c>
      <c r="T71" s="91">
        <v>0</v>
      </c>
      <c r="U71" s="267"/>
      <c r="V71" s="267"/>
      <c r="W71" s="267"/>
      <c r="X71" s="267"/>
      <c r="Y71" s="267"/>
      <c r="Z71" s="267"/>
      <c r="AA71" s="267"/>
      <c r="AB71" s="268"/>
      <c r="AC71" s="267"/>
      <c r="AD71" s="267"/>
      <c r="AE71" s="267"/>
      <c r="AF71" s="81"/>
      <c r="AG71" s="81"/>
      <c r="AH71" s="81"/>
      <c r="AI71" s="81"/>
      <c r="AJ71" s="81"/>
      <c r="AK71" s="81"/>
      <c r="AL71" s="81"/>
      <c r="AM71" s="81"/>
      <c r="AN71" s="277"/>
      <c r="AO71" s="81"/>
      <c r="AP71" s="276"/>
      <c r="AQ71" s="81"/>
      <c r="AR71" s="81"/>
      <c r="AS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272"/>
      <c r="BV71" s="272"/>
      <c r="BW71" s="272"/>
      <c r="BX71" s="272"/>
      <c r="BY71" s="272"/>
      <c r="BZ71" s="272"/>
      <c r="CA71" s="272"/>
      <c r="CB71" s="272"/>
      <c r="CC71" s="272"/>
      <c r="CD71" s="272"/>
      <c r="CE71" s="272"/>
      <c r="CF71" s="272"/>
      <c r="CG71" s="272"/>
      <c r="CH71" s="272"/>
      <c r="CI71" s="272"/>
      <c r="CJ71" s="272"/>
      <c r="CK71" s="272"/>
      <c r="CL71" s="272"/>
      <c r="CM71" s="272"/>
      <c r="CN71" s="272"/>
      <c r="CO71" s="272"/>
      <c r="CP71" s="272"/>
      <c r="CQ71" s="272"/>
      <c r="CR71" s="272"/>
    </row>
    <row r="72" spans="12:96">
      <c r="Q72" s="191" t="str">
        <f>AD3</f>
        <v>LH</v>
      </c>
      <c r="R72" s="123">
        <f>AD58</f>
        <v>4236</v>
      </c>
      <c r="S72" s="192">
        <f>AE58/60</f>
        <v>12.25</v>
      </c>
      <c r="T72" s="91">
        <v>0</v>
      </c>
      <c r="U72" s="267"/>
      <c r="V72" s="267"/>
      <c r="W72" s="271"/>
      <c r="X72" s="267"/>
      <c r="Y72" s="267"/>
      <c r="Z72" s="267"/>
      <c r="AA72" s="267"/>
      <c r="AB72" s="268"/>
      <c r="AC72" s="267"/>
      <c r="AD72" s="267"/>
      <c r="AE72" s="267"/>
      <c r="AF72" s="81"/>
      <c r="AG72" s="81"/>
      <c r="AH72" s="81"/>
      <c r="AI72" s="81"/>
      <c r="AJ72" s="81"/>
      <c r="AK72" s="81"/>
      <c r="AL72" s="81"/>
      <c r="AM72" s="81"/>
      <c r="AN72" s="277"/>
      <c r="AO72" s="81"/>
      <c r="AP72" s="276"/>
      <c r="AQ72" s="81"/>
      <c r="AR72" s="81"/>
      <c r="AS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272"/>
      <c r="BV72" s="272"/>
      <c r="BW72" s="272"/>
      <c r="BX72" s="272"/>
      <c r="BY72" s="272"/>
      <c r="BZ72" s="272"/>
      <c r="CA72" s="272"/>
      <c r="CB72" s="272"/>
      <c r="CC72" s="272"/>
      <c r="CD72" s="272"/>
      <c r="CE72" s="272"/>
      <c r="CF72" s="272"/>
      <c r="CG72" s="272"/>
      <c r="CH72" s="272"/>
      <c r="CI72" s="272"/>
      <c r="CJ72" s="272"/>
      <c r="CK72" s="272"/>
      <c r="CL72" s="272"/>
      <c r="CM72" s="272"/>
      <c r="CN72" s="272"/>
      <c r="CO72" s="272"/>
      <c r="CP72" s="272"/>
      <c r="CQ72" s="272"/>
      <c r="CR72" s="272"/>
    </row>
    <row r="73" spans="12:96">
      <c r="Q73" s="191">
        <f>AF3</f>
        <v>0</v>
      </c>
      <c r="R73" s="123">
        <f>AF58</f>
        <v>0</v>
      </c>
      <c r="S73" s="192">
        <f>AG58/60</f>
        <v>0</v>
      </c>
      <c r="T73" s="91">
        <v>0</v>
      </c>
      <c r="U73" s="94"/>
      <c r="V73" s="94"/>
      <c r="W73" s="94"/>
      <c r="X73" s="267"/>
      <c r="Y73" s="267"/>
      <c r="Z73" s="267"/>
      <c r="AA73" s="267"/>
      <c r="AB73" s="267"/>
      <c r="AC73" s="267"/>
      <c r="AD73" s="94"/>
      <c r="AE73" s="94"/>
      <c r="AK73" s="85"/>
      <c r="AP73" s="73"/>
    </row>
    <row r="74" spans="12:96">
      <c r="Q74" s="187" t="str">
        <f>AH3</f>
        <v>DV</v>
      </c>
      <c r="R74" s="27">
        <f>AH58</f>
        <v>456</v>
      </c>
      <c r="S74" s="192">
        <f>AI58/60</f>
        <v>1</v>
      </c>
      <c r="T74" s="91">
        <v>0</v>
      </c>
      <c r="U74" s="94"/>
      <c r="V74" s="94"/>
      <c r="W74" s="94"/>
      <c r="X74" s="267"/>
      <c r="Y74" s="267"/>
      <c r="Z74" s="267"/>
      <c r="AA74" s="267"/>
      <c r="AB74" s="267"/>
      <c r="AC74" s="267"/>
      <c r="AD74" s="94"/>
      <c r="AE74" s="94"/>
      <c r="AK74" s="85"/>
      <c r="AP74" s="73"/>
    </row>
    <row r="75" spans="12:96">
      <c r="Q75" s="109" t="str">
        <f>AJ3</f>
        <v>JI</v>
      </c>
      <c r="R75" s="123">
        <f>AJ58</f>
        <v>5882</v>
      </c>
      <c r="S75" s="192">
        <f>AK58/60</f>
        <v>23.583333333333332</v>
      </c>
      <c r="T75" s="91">
        <f t="shared" si="32"/>
        <v>249.41342756183747</v>
      </c>
      <c r="U75" s="94"/>
      <c r="V75" s="94"/>
      <c r="W75" s="94"/>
      <c r="X75" s="267"/>
      <c r="Y75" s="267"/>
      <c r="Z75" s="267"/>
      <c r="AA75" s="267"/>
      <c r="AB75" s="267"/>
      <c r="AC75" s="267"/>
      <c r="AD75" s="94"/>
      <c r="AE75" s="94"/>
      <c r="AK75" s="85"/>
      <c r="AP75" s="73"/>
    </row>
    <row r="76" spans="12:96">
      <c r="Q76" s="109" t="str">
        <f>AL3</f>
        <v>JN</v>
      </c>
      <c r="R76" s="123">
        <f>AL58</f>
        <v>210</v>
      </c>
      <c r="S76" s="192">
        <f>AM58/60</f>
        <v>0.83333333333333337</v>
      </c>
      <c r="T76" s="91">
        <f t="shared" si="32"/>
        <v>252</v>
      </c>
      <c r="U76" s="94"/>
      <c r="V76" s="94"/>
      <c r="W76" s="94"/>
      <c r="X76" s="267"/>
      <c r="Y76" s="267"/>
      <c r="Z76" s="267"/>
      <c r="AA76" s="267"/>
      <c r="AB76" s="267"/>
      <c r="AC76" s="267"/>
      <c r="AD76" s="94"/>
      <c r="AE76" s="94"/>
      <c r="AK76" s="85"/>
      <c r="AP76" s="73"/>
    </row>
    <row r="77" spans="12:96">
      <c r="Q77" s="187" t="str">
        <f>AN3</f>
        <v>SN</v>
      </c>
      <c r="R77" s="27">
        <f>AN58</f>
        <v>2312</v>
      </c>
      <c r="S77" s="192">
        <f>AO58/60</f>
        <v>14.166666666666666</v>
      </c>
      <c r="T77" s="91">
        <f t="shared" si="32"/>
        <v>163.20000000000002</v>
      </c>
      <c r="U77" s="94"/>
      <c r="V77" s="94"/>
      <c r="W77" s="94"/>
      <c r="X77" s="267"/>
      <c r="Y77" s="267"/>
      <c r="Z77" s="267"/>
      <c r="AA77" s="267"/>
      <c r="AB77" s="267"/>
      <c r="AC77" s="267"/>
      <c r="AD77" s="94"/>
      <c r="AE77" s="94"/>
    </row>
    <row r="78" spans="12:96">
      <c r="Q78" s="109" t="str">
        <f>AP3</f>
        <v>SM</v>
      </c>
      <c r="R78" s="123">
        <f>AP58</f>
        <v>4427</v>
      </c>
      <c r="S78" s="192">
        <f>AQ58/60</f>
        <v>12.833333333333334</v>
      </c>
      <c r="T78" s="91">
        <f t="shared" si="32"/>
        <v>344.96103896103892</v>
      </c>
      <c r="U78" s="94"/>
      <c r="V78" s="94"/>
      <c r="W78" s="94"/>
      <c r="X78" s="267"/>
      <c r="Y78" s="267"/>
      <c r="Z78" s="267"/>
      <c r="AA78" s="267"/>
      <c r="AB78" s="267"/>
      <c r="AC78" s="267"/>
      <c r="AD78" s="94"/>
      <c r="AE78" s="94"/>
    </row>
    <row r="79" spans="12:96">
      <c r="U79" s="94"/>
      <c r="V79" s="94"/>
      <c r="W79" s="94"/>
      <c r="X79" s="267"/>
      <c r="Y79" s="267"/>
      <c r="Z79" s="267"/>
      <c r="AA79" s="267"/>
      <c r="AB79" s="267"/>
      <c r="AC79" s="267"/>
      <c r="AD79" s="94"/>
      <c r="AE79" s="94"/>
    </row>
    <row r="80" spans="12:96">
      <c r="R80" s="73" t="s">
        <v>180</v>
      </c>
      <c r="T80" s="185" t="e">
        <f>SUM(T68:T78)</f>
        <v>#DIV/0!</v>
      </c>
      <c r="U80" s="94"/>
      <c r="V80" s="94"/>
      <c r="W80" s="94"/>
      <c r="X80" s="267"/>
      <c r="Y80" s="267"/>
      <c r="Z80" s="267"/>
      <c r="AA80" s="267"/>
      <c r="AB80" s="267"/>
      <c r="AC80" s="267"/>
      <c r="AD80" s="94"/>
      <c r="AE80" s="94"/>
    </row>
    <row r="81" spans="17:31">
      <c r="Q81" s="94"/>
      <c r="R81" s="94"/>
      <c r="S81" s="94"/>
      <c r="T81" s="94"/>
      <c r="U81" s="94"/>
      <c r="V81" s="94"/>
      <c r="W81" s="94"/>
      <c r="X81" s="267"/>
      <c r="Y81" s="267"/>
      <c r="Z81" s="267"/>
      <c r="AA81" s="267"/>
      <c r="AB81" s="267"/>
      <c r="AC81" s="267"/>
      <c r="AD81" s="94"/>
      <c r="AE81" s="94"/>
    </row>
    <row r="82" spans="17:31">
      <c r="Q82" s="94"/>
      <c r="R82" s="94"/>
      <c r="S82" s="94"/>
      <c r="T82" s="94"/>
      <c r="U82" s="94"/>
      <c r="V82" s="94"/>
      <c r="W82" s="94"/>
      <c r="X82" s="267"/>
      <c r="Y82" s="267"/>
      <c r="Z82" s="267"/>
      <c r="AA82" s="267"/>
      <c r="AB82" s="267"/>
      <c r="AC82" s="267"/>
      <c r="AD82" s="94"/>
      <c r="AE82" s="94"/>
    </row>
  </sheetData>
  <sortState ref="A4:CS17">
    <sortCondition ref="B4:B17"/>
  </sortState>
  <pageMargins left="0.7" right="0.7" top="0.75" bottom="0.75" header="0.3" footer="0.3"/>
  <pageSetup paperSize="9" orientation="portrait" r:id="rId1"/>
  <ignoredErrors>
    <ignoredError sqref="BW58:BX58 BY58:BZ58 CA58:CB58 CC58:CD58 CE58:CF58 CG58:CH58 CI58:CJ58 CK58:CL58 CM58:CN58 CO58:CP58 AT2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/>
  <cols>
    <col min="1" max="1" width="4.5703125" style="73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3" customWidth="1"/>
    <col min="9" max="9" width="11" style="73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437" t="s">
        <v>150</v>
      </c>
      <c r="C2" s="439" t="s">
        <v>151</v>
      </c>
      <c r="D2" s="441" t="s">
        <v>152</v>
      </c>
      <c r="E2" s="442"/>
      <c r="F2" s="443" t="s">
        <v>153</v>
      </c>
      <c r="G2" s="443" t="s">
        <v>154</v>
      </c>
      <c r="H2" s="435" t="s">
        <v>155</v>
      </c>
      <c r="I2" s="445"/>
      <c r="J2" s="435" t="s">
        <v>156</v>
      </c>
      <c r="K2" s="436"/>
    </row>
    <row r="3" spans="1:11" ht="30.75" thickBot="1">
      <c r="A3"/>
      <c r="B3" s="438"/>
      <c r="C3" s="440"/>
      <c r="D3" s="140" t="s">
        <v>157</v>
      </c>
      <c r="E3" s="140" t="s">
        <v>158</v>
      </c>
      <c r="F3" s="444"/>
      <c r="G3" s="444"/>
      <c r="H3" s="140" t="s">
        <v>157</v>
      </c>
      <c r="I3" s="140" t="s">
        <v>158</v>
      </c>
      <c r="J3" s="140" t="s">
        <v>157</v>
      </c>
      <c r="K3" s="141" t="s">
        <v>158</v>
      </c>
    </row>
    <row r="4" spans="1:11" ht="15.75" thickTop="1">
      <c r="A4"/>
      <c r="B4" s="35"/>
      <c r="C4" s="90"/>
      <c r="D4" s="142"/>
      <c r="E4" s="142"/>
      <c r="F4" s="35"/>
      <c r="G4" s="142"/>
      <c r="H4" s="142"/>
      <c r="I4" s="142"/>
      <c r="J4" s="142"/>
      <c r="K4" s="142"/>
    </row>
    <row r="5" spans="1:11">
      <c r="A5"/>
      <c r="B5" s="36"/>
      <c r="C5" s="91"/>
      <c r="D5" s="143"/>
      <c r="E5" s="143"/>
      <c r="F5" s="36"/>
      <c r="G5" s="143"/>
      <c r="H5" s="143"/>
      <c r="I5" s="143"/>
      <c r="J5" s="143"/>
      <c r="K5" s="143"/>
    </row>
    <row r="6" spans="1:11">
      <c r="A6"/>
      <c r="B6" s="36"/>
      <c r="C6" s="91"/>
      <c r="D6" s="143"/>
      <c r="E6" s="143"/>
      <c r="F6" s="36"/>
      <c r="G6" s="143"/>
      <c r="H6" s="143"/>
      <c r="I6" s="143"/>
      <c r="J6" s="143"/>
      <c r="K6" s="143"/>
    </row>
    <row r="7" spans="1:11">
      <c r="A7"/>
      <c r="B7" s="36"/>
      <c r="C7" s="91"/>
      <c r="D7" s="143"/>
      <c r="E7" s="143"/>
      <c r="F7" s="36"/>
      <c r="G7" s="143"/>
      <c r="H7" s="143"/>
      <c r="I7" s="143"/>
      <c r="J7" s="143"/>
      <c r="K7" s="143"/>
    </row>
    <row r="8" spans="1:11">
      <c r="A8"/>
      <c r="B8" s="36"/>
      <c r="C8" s="91"/>
      <c r="D8" s="143"/>
      <c r="E8" s="143"/>
      <c r="F8" s="36"/>
      <c r="G8" s="143"/>
      <c r="H8" s="143"/>
      <c r="I8" s="143"/>
      <c r="J8" s="143"/>
      <c r="K8" s="143"/>
    </row>
    <row r="9" spans="1:11">
      <c r="A9"/>
      <c r="B9" s="36"/>
      <c r="C9" s="91"/>
      <c r="D9" s="143"/>
      <c r="E9" s="143"/>
      <c r="F9" s="36"/>
      <c r="G9" s="143"/>
      <c r="H9" s="143"/>
      <c r="I9" s="143"/>
      <c r="J9" s="143"/>
      <c r="K9" s="143"/>
    </row>
    <row r="10" spans="1:11">
      <c r="A10"/>
      <c r="B10" s="36"/>
      <c r="C10" s="91"/>
      <c r="D10" s="143"/>
      <c r="E10" s="143"/>
      <c r="F10" s="36"/>
      <c r="G10" s="143"/>
      <c r="H10" s="143"/>
      <c r="I10" s="143"/>
      <c r="J10" s="143"/>
      <c r="K10" s="143"/>
    </row>
    <row r="11" spans="1:11">
      <c r="A11"/>
      <c r="B11" s="36"/>
      <c r="C11" s="91"/>
      <c r="D11" s="143"/>
      <c r="E11" s="143"/>
      <c r="F11" s="36"/>
      <c r="G11" s="143"/>
      <c r="H11" s="143"/>
      <c r="I11" s="143"/>
      <c r="J11" s="143"/>
      <c r="K11" s="143"/>
    </row>
    <row r="12" spans="1:11">
      <c r="A12"/>
      <c r="B12" s="36"/>
      <c r="C12" s="91"/>
      <c r="D12" s="143"/>
      <c r="E12" s="143"/>
      <c r="F12" s="36"/>
      <c r="G12" s="143"/>
      <c r="H12" s="143"/>
      <c r="I12" s="143"/>
      <c r="J12" s="143"/>
      <c r="K12" s="143"/>
    </row>
    <row r="13" spans="1:11">
      <c r="A13"/>
      <c r="B13" s="144"/>
      <c r="C13" s="91"/>
      <c r="D13" s="143"/>
      <c r="E13" s="143"/>
      <c r="F13" s="36"/>
      <c r="G13" s="143"/>
      <c r="H13" s="143"/>
      <c r="I13" s="143"/>
      <c r="J13" s="143"/>
      <c r="K13" s="143"/>
    </row>
    <row r="14" spans="1:11">
      <c r="A14"/>
      <c r="B14" s="36"/>
      <c r="C14" s="91"/>
      <c r="D14" s="145"/>
      <c r="E14" s="145"/>
      <c r="F14" s="36"/>
      <c r="G14" s="143"/>
      <c r="H14" s="143"/>
      <c r="I14" s="143"/>
      <c r="J14" s="143"/>
      <c r="K14" s="143"/>
    </row>
    <row r="15" spans="1:11">
      <c r="A15"/>
      <c r="B15" s="36"/>
      <c r="C15" s="91"/>
      <c r="D15" s="143"/>
      <c r="E15" s="143"/>
      <c r="F15" s="36"/>
      <c r="G15" s="143"/>
      <c r="H15" s="143"/>
      <c r="I15" s="143"/>
      <c r="J15" s="143"/>
      <c r="K15" s="143"/>
    </row>
    <row r="16" spans="1:11">
      <c r="A16"/>
      <c r="B16" s="144"/>
      <c r="C16" s="91"/>
      <c r="D16" s="143"/>
      <c r="E16" s="143"/>
      <c r="F16" s="36"/>
      <c r="G16" s="143"/>
      <c r="H16" s="143"/>
      <c r="I16" s="143"/>
      <c r="J16" s="143"/>
      <c r="K16" s="143"/>
    </row>
    <row r="17" spans="1:11">
      <c r="A17"/>
      <c r="B17" s="36"/>
      <c r="C17" s="91"/>
      <c r="D17" s="143"/>
      <c r="E17" s="143"/>
      <c r="F17" s="36"/>
      <c r="G17" s="143"/>
      <c r="H17" s="143"/>
      <c r="I17" s="143"/>
      <c r="J17" s="143"/>
      <c r="K17" s="143"/>
    </row>
    <row r="18" spans="1:11">
      <c r="A18"/>
      <c r="B18" s="36"/>
      <c r="C18" s="91"/>
      <c r="D18" s="143"/>
      <c r="E18" s="143"/>
      <c r="F18" s="36"/>
      <c r="G18" s="143"/>
      <c r="H18" s="143"/>
      <c r="I18" s="143"/>
      <c r="J18" s="143"/>
      <c r="K18" s="143"/>
    </row>
    <row r="19" spans="1:11">
      <c r="A19"/>
      <c r="B19" s="36"/>
      <c r="C19" s="91"/>
      <c r="D19" s="143"/>
      <c r="E19" s="143"/>
      <c r="F19" s="36"/>
      <c r="G19" s="143"/>
      <c r="H19" s="143"/>
      <c r="I19" s="143"/>
      <c r="J19" s="143"/>
      <c r="K19" s="143"/>
    </row>
    <row r="20" spans="1:11">
      <c r="A20"/>
      <c r="B20" s="36"/>
      <c r="C20" s="91"/>
      <c r="D20" s="143"/>
      <c r="E20" s="143"/>
      <c r="F20" s="36"/>
      <c r="G20" s="143"/>
      <c r="H20" s="143"/>
      <c r="I20" s="143"/>
      <c r="J20" s="143"/>
      <c r="K20" s="143"/>
    </row>
    <row r="21" spans="1:11">
      <c r="A21"/>
      <c r="B21" s="36"/>
      <c r="C21" s="91"/>
      <c r="D21" s="143"/>
      <c r="E21" s="143"/>
      <c r="F21" s="36"/>
      <c r="G21" s="143"/>
      <c r="H21" s="143"/>
      <c r="I21" s="143"/>
      <c r="J21" s="143"/>
      <c r="K21" s="143"/>
    </row>
    <row r="22" spans="1:11">
      <c r="A22"/>
      <c r="B22" s="36"/>
      <c r="C22" s="91"/>
      <c r="D22" s="143"/>
      <c r="E22" s="143"/>
      <c r="F22" s="36"/>
      <c r="G22" s="143"/>
      <c r="H22" s="143"/>
      <c r="I22" s="143"/>
      <c r="J22" s="143"/>
      <c r="K22" s="143"/>
    </row>
    <row r="23" spans="1:11">
      <c r="A23"/>
      <c r="B23" s="36"/>
      <c r="C23" s="91"/>
      <c r="D23" s="143"/>
      <c r="E23" s="143"/>
      <c r="F23" s="36"/>
      <c r="G23" s="143"/>
      <c r="H23" s="143"/>
      <c r="I23" s="143"/>
      <c r="J23" s="143"/>
      <c r="K23" s="143"/>
    </row>
    <row r="24" spans="1:11">
      <c r="A24"/>
      <c r="B24" s="36"/>
      <c r="C24" s="91"/>
      <c r="D24" s="143"/>
      <c r="E24" s="143"/>
      <c r="F24" s="36"/>
      <c r="G24" s="143"/>
      <c r="H24" s="143"/>
      <c r="I24" s="143"/>
      <c r="J24" s="143"/>
      <c r="K24" s="143"/>
    </row>
    <row r="25" spans="1:11">
      <c r="A25"/>
      <c r="B25" s="36"/>
      <c r="C25" s="91"/>
      <c r="D25" s="143"/>
      <c r="E25" s="143"/>
      <c r="F25" s="36"/>
      <c r="G25" s="143"/>
      <c r="H25" s="143"/>
      <c r="I25" s="143"/>
      <c r="J25" s="143"/>
      <c r="K25" s="143"/>
    </row>
    <row r="26" spans="1:11">
      <c r="A26"/>
      <c r="B26" s="37"/>
      <c r="C26" s="38"/>
      <c r="D26" s="146">
        <f>SUM(D4:D25)</f>
        <v>0</v>
      </c>
      <c r="E26" s="146">
        <f>SUM(E4:E25)</f>
        <v>0</v>
      </c>
      <c r="F26" s="146"/>
      <c r="G26" s="146">
        <f t="shared" ref="G26:K26" si="0">SUM(G4:G25)</f>
        <v>0</v>
      </c>
      <c r="H26" s="146">
        <f t="shared" si="0"/>
        <v>0</v>
      </c>
      <c r="I26" s="146">
        <f t="shared" si="0"/>
        <v>0</v>
      </c>
      <c r="J26" s="146">
        <f t="shared" si="0"/>
        <v>0</v>
      </c>
      <c r="K26" s="146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activeCell="CJ35" sqref="CD24:CJ35"/>
      <selection pane="bottomLeft" activeCell="G7" sqref="G7"/>
    </sheetView>
  </sheetViews>
  <sheetFormatPr defaultRowHeight="15"/>
  <cols>
    <col min="1" max="1" width="8.85546875" style="8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/>
    <row r="2" spans="2:13" customFormat="1" ht="15.75" customHeight="1" thickTop="1">
      <c r="B2" s="48" t="s">
        <v>21</v>
      </c>
      <c r="C2" s="50" t="s">
        <v>72</v>
      </c>
      <c r="D2" s="87"/>
      <c r="E2" s="52" t="s">
        <v>26</v>
      </c>
      <c r="F2" s="52"/>
      <c r="G2" s="88"/>
      <c r="H2" s="87"/>
      <c r="I2" s="52">
        <v>400</v>
      </c>
      <c r="J2" s="52"/>
      <c r="K2" s="88"/>
      <c r="L2" s="52" t="s">
        <v>73</v>
      </c>
      <c r="M2" s="53"/>
    </row>
    <row r="3" spans="2:13" customFormat="1" ht="15.75" thickBot="1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6.5" thickTop="1" thickBot="1">
      <c r="B4" s="115">
        <v>42310</v>
      </c>
      <c r="C4" s="116" t="s">
        <v>209</v>
      </c>
      <c r="D4" s="116">
        <f>E4+F4</f>
        <v>1060</v>
      </c>
      <c r="E4" s="116">
        <v>879</v>
      </c>
      <c r="F4" s="116">
        <v>181</v>
      </c>
      <c r="G4" s="116">
        <v>480</v>
      </c>
      <c r="H4" s="116">
        <f>I4+J4</f>
        <v>0</v>
      </c>
      <c r="I4" s="116"/>
      <c r="J4" s="116"/>
      <c r="K4" s="116"/>
      <c r="L4" s="116"/>
      <c r="M4" s="117"/>
    </row>
    <row r="5" spans="2:13" customFormat="1" ht="16.5" thickTop="1" thickBot="1">
      <c r="B5" s="118">
        <v>42312</v>
      </c>
      <c r="C5" s="123" t="s">
        <v>209</v>
      </c>
      <c r="D5" s="116">
        <f>E5+F5</f>
        <v>685</v>
      </c>
      <c r="E5" s="29">
        <v>553</v>
      </c>
      <c r="F5" s="29">
        <v>132</v>
      </c>
      <c r="G5" s="123">
        <v>480</v>
      </c>
      <c r="H5" s="116">
        <f t="shared" ref="H5:H36" si="0">I5+J5</f>
        <v>0</v>
      </c>
      <c r="I5" s="29"/>
      <c r="J5" s="29"/>
      <c r="K5" s="29"/>
      <c r="L5" s="29"/>
      <c r="M5" s="119"/>
    </row>
    <row r="6" spans="2:13" customFormat="1" ht="16.5" thickTop="1" thickBot="1">
      <c r="B6" s="118">
        <v>42313</v>
      </c>
      <c r="C6" s="123" t="s">
        <v>209</v>
      </c>
      <c r="D6" s="116">
        <f>E6+F6</f>
        <v>1036</v>
      </c>
      <c r="E6" s="29">
        <v>942</v>
      </c>
      <c r="F6" s="29">
        <v>94</v>
      </c>
      <c r="G6" s="29">
        <v>480</v>
      </c>
      <c r="H6" s="116">
        <f t="shared" si="0"/>
        <v>0</v>
      </c>
      <c r="I6" s="29"/>
      <c r="J6" s="29"/>
      <c r="K6" s="29"/>
      <c r="L6" s="29"/>
      <c r="M6" s="119"/>
    </row>
    <row r="7" spans="2:13" customFormat="1" ht="16.5" thickTop="1" thickBot="1">
      <c r="B7" s="118"/>
      <c r="C7" s="123"/>
      <c r="D7" s="116">
        <f>E7+F7</f>
        <v>0</v>
      </c>
      <c r="E7" s="29"/>
      <c r="F7" s="29"/>
      <c r="G7" s="29"/>
      <c r="H7" s="116">
        <f t="shared" si="0"/>
        <v>0</v>
      </c>
      <c r="I7" s="29"/>
      <c r="J7" s="29"/>
      <c r="K7" s="29"/>
      <c r="L7" s="29"/>
      <c r="M7" s="119"/>
    </row>
    <row r="8" spans="2:13" customFormat="1" ht="16.5" thickTop="1" thickBot="1">
      <c r="B8" s="118"/>
      <c r="C8" s="123"/>
      <c r="D8" s="116">
        <f>E8+F8</f>
        <v>0</v>
      </c>
      <c r="E8" s="29"/>
      <c r="F8" s="29"/>
      <c r="G8" s="29"/>
      <c r="H8" s="116">
        <f t="shared" si="0"/>
        <v>0</v>
      </c>
      <c r="I8" s="29"/>
      <c r="J8" s="29"/>
      <c r="K8" s="29"/>
      <c r="L8" s="29"/>
      <c r="M8" s="119"/>
    </row>
    <row r="9" spans="2:13" customFormat="1" ht="16.5" thickTop="1" thickBot="1">
      <c r="B9" s="118"/>
      <c r="C9" s="123"/>
      <c r="D9" s="116">
        <f t="shared" ref="D9:D36" si="1">E9+F9</f>
        <v>0</v>
      </c>
      <c r="E9" s="29"/>
      <c r="F9" s="29"/>
      <c r="G9" s="29"/>
      <c r="H9" s="116">
        <f t="shared" si="0"/>
        <v>0</v>
      </c>
      <c r="I9" s="29"/>
      <c r="J9" s="29"/>
      <c r="K9" s="29"/>
      <c r="L9" s="29"/>
      <c r="M9" s="119"/>
    </row>
    <row r="10" spans="2:13" customFormat="1" ht="16.5" thickTop="1" thickBot="1">
      <c r="B10" s="118"/>
      <c r="C10" s="123"/>
      <c r="D10" s="116">
        <f t="shared" si="1"/>
        <v>0</v>
      </c>
      <c r="E10" s="29"/>
      <c r="F10" s="29"/>
      <c r="G10" s="29"/>
      <c r="H10" s="116">
        <f t="shared" si="0"/>
        <v>0</v>
      </c>
      <c r="I10" s="29"/>
      <c r="J10" s="29"/>
      <c r="K10" s="29"/>
      <c r="L10" s="29"/>
      <c r="M10" s="119"/>
    </row>
    <row r="11" spans="2:13" customFormat="1" ht="16.5" thickTop="1" thickBot="1">
      <c r="B11" s="118"/>
      <c r="C11" s="123"/>
      <c r="D11" s="116">
        <f t="shared" si="1"/>
        <v>0</v>
      </c>
      <c r="E11" s="29"/>
      <c r="F11" s="29"/>
      <c r="G11" s="29"/>
      <c r="H11" s="116">
        <f t="shared" si="0"/>
        <v>0</v>
      </c>
      <c r="I11" s="29"/>
      <c r="J11" s="29"/>
      <c r="K11" s="29"/>
      <c r="L11" s="29"/>
      <c r="M11" s="119"/>
    </row>
    <row r="12" spans="2:13" customFormat="1" ht="16.5" thickTop="1" thickBot="1">
      <c r="B12" s="118"/>
      <c r="C12" s="123"/>
      <c r="D12" s="116">
        <f t="shared" si="1"/>
        <v>0</v>
      </c>
      <c r="E12" s="29"/>
      <c r="F12" s="29"/>
      <c r="G12" s="29"/>
      <c r="H12" s="116">
        <f t="shared" si="0"/>
        <v>0</v>
      </c>
      <c r="I12" s="29"/>
      <c r="J12" s="29"/>
      <c r="K12" s="29"/>
      <c r="L12" s="29"/>
      <c r="M12" s="119"/>
    </row>
    <row r="13" spans="2:13" customFormat="1" ht="16.5" thickTop="1" thickBot="1">
      <c r="B13" s="118"/>
      <c r="C13" s="123"/>
      <c r="D13" s="116">
        <f t="shared" si="1"/>
        <v>0</v>
      </c>
      <c r="E13" s="29"/>
      <c r="F13" s="29"/>
      <c r="G13" s="29"/>
      <c r="H13" s="116">
        <f t="shared" si="0"/>
        <v>0</v>
      </c>
      <c r="I13" s="29"/>
      <c r="J13" s="29"/>
      <c r="K13" s="29"/>
      <c r="L13" s="29"/>
      <c r="M13" s="119"/>
    </row>
    <row r="14" spans="2:13" customFormat="1" ht="16.5" thickTop="1" thickBot="1">
      <c r="B14" s="118"/>
      <c r="C14" s="123"/>
      <c r="D14" s="116">
        <f t="shared" si="1"/>
        <v>0</v>
      </c>
      <c r="E14" s="29"/>
      <c r="F14" s="29"/>
      <c r="G14" s="29"/>
      <c r="H14" s="116">
        <f t="shared" si="0"/>
        <v>0</v>
      </c>
      <c r="I14" s="29"/>
      <c r="J14" s="29"/>
      <c r="K14" s="29"/>
      <c r="L14" s="29"/>
      <c r="M14" s="119"/>
    </row>
    <row r="15" spans="2:13" customFormat="1" ht="16.5" thickTop="1" thickBot="1">
      <c r="B15" s="118"/>
      <c r="C15" s="29"/>
      <c r="D15" s="116">
        <f t="shared" si="1"/>
        <v>0</v>
      </c>
      <c r="E15" s="29"/>
      <c r="F15" s="29"/>
      <c r="G15" s="29"/>
      <c r="H15" s="116">
        <f t="shared" si="0"/>
        <v>0</v>
      </c>
      <c r="I15" s="29"/>
      <c r="J15" s="29"/>
      <c r="K15" s="29"/>
      <c r="L15" s="29"/>
      <c r="M15" s="119"/>
    </row>
    <row r="16" spans="2:13" customFormat="1" ht="16.5" thickTop="1" thickBot="1">
      <c r="B16" s="118"/>
      <c r="C16" s="29"/>
      <c r="D16" s="116">
        <f t="shared" si="1"/>
        <v>0</v>
      </c>
      <c r="E16" s="29"/>
      <c r="F16" s="29"/>
      <c r="G16" s="29"/>
      <c r="H16" s="116">
        <f t="shared" si="0"/>
        <v>0</v>
      </c>
      <c r="I16" s="29"/>
      <c r="J16" s="29"/>
      <c r="K16" s="29"/>
      <c r="L16" s="29"/>
      <c r="M16" s="119"/>
    </row>
    <row r="17" spans="2:13" customFormat="1" ht="16.5" thickTop="1" thickBot="1">
      <c r="B17" s="118"/>
      <c r="C17" s="29"/>
      <c r="D17" s="116">
        <f t="shared" si="1"/>
        <v>0</v>
      </c>
      <c r="E17" s="29"/>
      <c r="F17" s="29"/>
      <c r="G17" s="29"/>
      <c r="H17" s="116">
        <f t="shared" si="0"/>
        <v>0</v>
      </c>
      <c r="I17" s="29"/>
      <c r="J17" s="29"/>
      <c r="K17" s="29"/>
      <c r="L17" s="29"/>
      <c r="M17" s="119"/>
    </row>
    <row r="18" spans="2:13" customFormat="1" ht="16.5" thickTop="1" thickBot="1">
      <c r="B18" s="118"/>
      <c r="C18" s="29"/>
      <c r="D18" s="116">
        <f t="shared" si="1"/>
        <v>0</v>
      </c>
      <c r="E18" s="29"/>
      <c r="F18" s="29"/>
      <c r="G18" s="29"/>
      <c r="H18" s="116">
        <f t="shared" si="0"/>
        <v>0</v>
      </c>
      <c r="I18" s="29"/>
      <c r="J18" s="29"/>
      <c r="K18" s="29"/>
      <c r="L18" s="29"/>
      <c r="M18" s="119"/>
    </row>
    <row r="19" spans="2:13" customFormat="1" ht="16.5" thickTop="1" thickBot="1">
      <c r="B19" s="118"/>
      <c r="C19" s="29"/>
      <c r="D19" s="116">
        <f t="shared" si="1"/>
        <v>0</v>
      </c>
      <c r="E19" s="29"/>
      <c r="F19" s="29"/>
      <c r="G19" s="29"/>
      <c r="H19" s="116">
        <f t="shared" si="0"/>
        <v>0</v>
      </c>
      <c r="I19" s="29"/>
      <c r="J19" s="29"/>
      <c r="K19" s="29"/>
      <c r="L19" s="29"/>
      <c r="M19" s="119"/>
    </row>
    <row r="20" spans="2:13" customFormat="1" ht="16.5" thickTop="1" thickBot="1">
      <c r="B20" s="118"/>
      <c r="C20" s="29"/>
      <c r="D20" s="116">
        <f t="shared" si="1"/>
        <v>0</v>
      </c>
      <c r="E20" s="29"/>
      <c r="F20" s="29"/>
      <c r="G20" s="29"/>
      <c r="H20" s="116">
        <f t="shared" si="0"/>
        <v>0</v>
      </c>
      <c r="I20" s="29"/>
      <c r="J20" s="29"/>
      <c r="K20" s="29"/>
      <c r="L20" s="29"/>
      <c r="M20" s="119"/>
    </row>
    <row r="21" spans="2:13" customFormat="1" ht="16.5" thickTop="1" thickBot="1">
      <c r="B21" s="118"/>
      <c r="C21" s="29"/>
      <c r="D21" s="116">
        <f t="shared" si="1"/>
        <v>0</v>
      </c>
      <c r="E21" s="29"/>
      <c r="F21" s="29"/>
      <c r="G21" s="29"/>
      <c r="H21" s="116">
        <f t="shared" si="0"/>
        <v>0</v>
      </c>
      <c r="I21" s="29"/>
      <c r="J21" s="29"/>
      <c r="K21" s="29"/>
      <c r="L21" s="29"/>
      <c r="M21" s="119"/>
    </row>
    <row r="22" spans="2:13" customFormat="1" ht="16.5" thickTop="1" thickBot="1">
      <c r="B22" s="118"/>
      <c r="C22" s="29"/>
      <c r="D22" s="116">
        <f t="shared" si="1"/>
        <v>0</v>
      </c>
      <c r="E22" s="29"/>
      <c r="F22" s="29"/>
      <c r="G22" s="29"/>
      <c r="H22" s="116">
        <f t="shared" si="0"/>
        <v>0</v>
      </c>
      <c r="I22" s="29"/>
      <c r="J22" s="29"/>
      <c r="K22" s="29"/>
      <c r="L22" s="29"/>
      <c r="M22" s="119"/>
    </row>
    <row r="23" spans="2:13" customFormat="1" ht="16.5" thickTop="1" thickBot="1">
      <c r="B23" s="118"/>
      <c r="C23" s="29"/>
      <c r="D23" s="116">
        <f t="shared" si="1"/>
        <v>0</v>
      </c>
      <c r="E23" s="29"/>
      <c r="F23" s="29"/>
      <c r="G23" s="29"/>
      <c r="H23" s="116">
        <f t="shared" si="0"/>
        <v>0</v>
      </c>
      <c r="I23" s="29"/>
      <c r="J23" s="29"/>
      <c r="K23" s="29"/>
      <c r="L23" s="29"/>
      <c r="M23" s="119"/>
    </row>
    <row r="24" spans="2:13" customFormat="1" ht="16.5" thickTop="1" thickBot="1">
      <c r="B24" s="118"/>
      <c r="C24" s="29"/>
      <c r="D24" s="116">
        <f t="shared" si="1"/>
        <v>0</v>
      </c>
      <c r="E24" s="29"/>
      <c r="F24" s="29"/>
      <c r="G24" s="29"/>
      <c r="H24" s="116">
        <f t="shared" si="0"/>
        <v>0</v>
      </c>
      <c r="I24" s="29"/>
      <c r="J24" s="29"/>
      <c r="K24" s="29"/>
      <c r="L24" s="29"/>
      <c r="M24" s="119"/>
    </row>
    <row r="25" spans="2:13" customFormat="1" ht="16.5" thickTop="1" thickBot="1">
      <c r="B25" s="118"/>
      <c r="C25" s="29"/>
      <c r="D25" s="116">
        <f t="shared" si="1"/>
        <v>0</v>
      </c>
      <c r="E25" s="29"/>
      <c r="F25" s="29"/>
      <c r="G25" s="29"/>
      <c r="H25" s="116">
        <f t="shared" si="0"/>
        <v>0</v>
      </c>
      <c r="I25" s="29"/>
      <c r="J25" s="29"/>
      <c r="K25" s="29"/>
      <c r="L25" s="29"/>
      <c r="M25" s="119"/>
    </row>
    <row r="26" spans="2:13" customFormat="1" ht="16.5" thickTop="1" thickBot="1">
      <c r="B26" s="118"/>
      <c r="C26" s="29"/>
      <c r="D26" s="116">
        <f t="shared" si="1"/>
        <v>0</v>
      </c>
      <c r="E26" s="29"/>
      <c r="F26" s="29"/>
      <c r="G26" s="29"/>
      <c r="H26" s="116">
        <f t="shared" si="0"/>
        <v>0</v>
      </c>
      <c r="I26" s="29"/>
      <c r="J26" s="29"/>
      <c r="K26" s="29"/>
      <c r="L26" s="29"/>
      <c r="M26" s="119"/>
    </row>
    <row r="27" spans="2:13" customFormat="1" ht="16.5" thickTop="1" thickBot="1">
      <c r="B27" s="118"/>
      <c r="C27" s="29"/>
      <c r="D27" s="116">
        <f t="shared" si="1"/>
        <v>0</v>
      </c>
      <c r="E27" s="29"/>
      <c r="F27" s="29"/>
      <c r="G27" s="29"/>
      <c r="H27" s="116">
        <f t="shared" si="0"/>
        <v>0</v>
      </c>
      <c r="I27" s="29"/>
      <c r="J27" s="29"/>
      <c r="K27" s="29"/>
      <c r="L27" s="29"/>
      <c r="M27" s="119"/>
    </row>
    <row r="28" spans="2:13" customFormat="1" ht="16.5" thickTop="1" thickBot="1">
      <c r="B28" s="118"/>
      <c r="C28" s="29"/>
      <c r="D28" s="116">
        <f t="shared" si="1"/>
        <v>0</v>
      </c>
      <c r="E28" s="29"/>
      <c r="F28" s="29"/>
      <c r="G28" s="29"/>
      <c r="H28" s="116">
        <f t="shared" si="0"/>
        <v>0</v>
      </c>
      <c r="I28" s="29"/>
      <c r="J28" s="29"/>
      <c r="K28" s="29"/>
      <c r="L28" s="29"/>
      <c r="M28" s="119"/>
    </row>
    <row r="29" spans="2:13" customFormat="1" ht="16.5" thickTop="1" thickBot="1">
      <c r="B29" s="118"/>
      <c r="C29" s="29"/>
      <c r="D29" s="116">
        <f t="shared" si="1"/>
        <v>0</v>
      </c>
      <c r="E29" s="29"/>
      <c r="F29" s="29"/>
      <c r="G29" s="29"/>
      <c r="H29" s="116">
        <f t="shared" si="0"/>
        <v>0</v>
      </c>
      <c r="I29" s="29"/>
      <c r="J29" s="29"/>
      <c r="K29" s="29"/>
      <c r="L29" s="29"/>
      <c r="M29" s="119"/>
    </row>
    <row r="30" spans="2:13" customFormat="1" ht="16.5" thickTop="1" thickBot="1">
      <c r="B30" s="118"/>
      <c r="C30" s="29"/>
      <c r="D30" s="116">
        <f t="shared" si="1"/>
        <v>0</v>
      </c>
      <c r="E30" s="29"/>
      <c r="F30" s="29"/>
      <c r="G30" s="29"/>
      <c r="H30" s="116">
        <f t="shared" si="0"/>
        <v>0</v>
      </c>
      <c r="I30" s="29"/>
      <c r="J30" s="29"/>
      <c r="K30" s="29"/>
      <c r="L30" s="29"/>
      <c r="M30" s="119"/>
    </row>
    <row r="31" spans="2:13" customFormat="1" ht="16.5" thickTop="1" thickBot="1">
      <c r="B31" s="118"/>
      <c r="C31" s="29"/>
      <c r="D31" s="116">
        <f t="shared" si="1"/>
        <v>0</v>
      </c>
      <c r="E31" s="29"/>
      <c r="F31" s="29"/>
      <c r="G31" s="29"/>
      <c r="H31" s="116">
        <f t="shared" si="0"/>
        <v>0</v>
      </c>
      <c r="I31" s="29"/>
      <c r="J31" s="29"/>
      <c r="K31" s="29"/>
      <c r="L31" s="29"/>
      <c r="M31" s="119"/>
    </row>
    <row r="32" spans="2:13" customFormat="1" ht="16.5" thickTop="1" thickBot="1">
      <c r="B32" s="118"/>
      <c r="C32" s="29"/>
      <c r="D32" s="116">
        <f t="shared" si="1"/>
        <v>0</v>
      </c>
      <c r="E32" s="29"/>
      <c r="F32" s="29"/>
      <c r="G32" s="29"/>
      <c r="H32" s="116">
        <f t="shared" si="0"/>
        <v>0</v>
      </c>
      <c r="I32" s="29"/>
      <c r="J32" s="29"/>
      <c r="K32" s="29"/>
      <c r="L32" s="29"/>
      <c r="M32" s="119"/>
    </row>
    <row r="33" spans="2:13" customFormat="1" ht="16.5" thickTop="1" thickBot="1">
      <c r="B33" s="118"/>
      <c r="C33" s="29"/>
      <c r="D33" s="116">
        <f t="shared" si="1"/>
        <v>0</v>
      </c>
      <c r="E33" s="29"/>
      <c r="F33" s="29"/>
      <c r="G33" s="29"/>
      <c r="H33" s="116">
        <f t="shared" si="0"/>
        <v>0</v>
      </c>
      <c r="I33" s="29"/>
      <c r="J33" s="29"/>
      <c r="K33" s="29"/>
      <c r="L33" s="29"/>
      <c r="M33" s="119"/>
    </row>
    <row r="34" spans="2:13" customFormat="1" ht="16.5" thickTop="1" thickBot="1">
      <c r="B34" s="118"/>
      <c r="C34" s="29"/>
      <c r="D34" s="116">
        <f t="shared" si="1"/>
        <v>0</v>
      </c>
      <c r="E34" s="29"/>
      <c r="F34" s="29"/>
      <c r="G34" s="29"/>
      <c r="H34" s="116">
        <f t="shared" si="0"/>
        <v>0</v>
      </c>
      <c r="I34" s="29"/>
      <c r="J34" s="29"/>
      <c r="K34" s="29"/>
      <c r="L34" s="29"/>
      <c r="M34" s="119"/>
    </row>
    <row r="35" spans="2:13" customFormat="1" ht="16.5" thickTop="1" thickBot="1">
      <c r="B35" s="118"/>
      <c r="C35" s="29"/>
      <c r="D35" s="116">
        <f t="shared" si="1"/>
        <v>0</v>
      </c>
      <c r="E35" s="29"/>
      <c r="F35" s="29"/>
      <c r="G35" s="29"/>
      <c r="H35" s="116">
        <f t="shared" si="0"/>
        <v>0</v>
      </c>
      <c r="I35" s="29"/>
      <c r="J35" s="29"/>
      <c r="K35" s="29"/>
      <c r="L35" s="29"/>
      <c r="M35" s="119"/>
    </row>
    <row r="36" spans="2:13" customFormat="1" ht="15.75" thickTop="1">
      <c r="B36" s="118"/>
      <c r="C36" s="29"/>
      <c r="D36" s="116">
        <f t="shared" si="1"/>
        <v>0</v>
      </c>
      <c r="E36" s="29"/>
      <c r="F36" s="29"/>
      <c r="G36" s="29"/>
      <c r="H36" s="116">
        <f t="shared" si="0"/>
        <v>0</v>
      </c>
      <c r="I36" s="29"/>
      <c r="J36" s="29"/>
      <c r="K36" s="29"/>
      <c r="L36" s="29"/>
      <c r="M36" s="119"/>
    </row>
    <row r="37" spans="2:13" customFormat="1">
      <c r="B37" s="324" t="s">
        <v>206</v>
      </c>
      <c r="C37" s="446" t="s">
        <v>207</v>
      </c>
      <c r="D37" s="447"/>
      <c r="E37" s="447"/>
      <c r="F37" s="447"/>
      <c r="G37" s="448"/>
      <c r="H37" s="325">
        <f>'Divider Sort'!L55</f>
        <v>2831</v>
      </c>
      <c r="I37" s="325">
        <f>'Divider Sort'!M55</f>
        <v>2696</v>
      </c>
      <c r="J37" s="325">
        <f>'Divider Sort'!N55</f>
        <v>135</v>
      </c>
      <c r="K37" s="326">
        <f>'Divider Sort'!BV62</f>
        <v>1370</v>
      </c>
      <c r="L37" s="325">
        <v>0</v>
      </c>
      <c r="M37" s="327">
        <v>0</v>
      </c>
    </row>
    <row r="38" spans="2:13" customFormat="1" ht="15.75" thickBot="1">
      <c r="B38" s="328"/>
      <c r="C38" s="329"/>
      <c r="D38" s="330">
        <f>SUM(D4:D19)</f>
        <v>2781</v>
      </c>
      <c r="E38" s="330">
        <f t="shared" ref="E38:M38" si="2">SUM(E4:E19)</f>
        <v>2374</v>
      </c>
      <c r="F38" s="330">
        <f t="shared" si="2"/>
        <v>407</v>
      </c>
      <c r="G38" s="330">
        <f t="shared" si="2"/>
        <v>1440</v>
      </c>
      <c r="H38" s="330">
        <f t="shared" si="2"/>
        <v>0</v>
      </c>
      <c r="I38" s="330">
        <f t="shared" si="2"/>
        <v>0</v>
      </c>
      <c r="J38" s="330">
        <f t="shared" si="2"/>
        <v>0</v>
      </c>
      <c r="K38" s="330">
        <f t="shared" si="2"/>
        <v>0</v>
      </c>
      <c r="L38" s="330">
        <f t="shared" si="2"/>
        <v>0</v>
      </c>
      <c r="M38" s="330">
        <f t="shared" si="2"/>
        <v>0</v>
      </c>
    </row>
    <row r="39" spans="2:13" customFormat="1" ht="15.75" thickTop="1">
      <c r="B39" s="1"/>
    </row>
  </sheetData>
  <sortState ref="B5:G8">
    <sortCondition ref="C5:C8"/>
  </sortState>
  <mergeCells count="1">
    <mergeCell ref="C37:G3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31"/>
  <sheetViews>
    <sheetView workbookViewId="0">
      <pane ySplit="3" topLeftCell="A4" activePane="bottomLeft" state="frozen"/>
      <selection pane="bottomLeft" activeCell="I12" sqref="I12:I13"/>
    </sheetView>
  </sheetViews>
  <sheetFormatPr defaultRowHeight="15"/>
  <cols>
    <col min="2" max="2" width="12.140625" style="1" customWidth="1"/>
    <col min="3" max="3" width="9.42578125" customWidth="1"/>
    <col min="4" max="4" width="8.7109375" style="81" customWidth="1"/>
    <col min="5" max="6" width="9.140625" style="81"/>
    <col min="7" max="7" width="8.7109375" style="81" customWidth="1"/>
    <col min="8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68"/>
      <c r="C2" s="50"/>
      <c r="D2" s="412"/>
      <c r="E2" s="411" t="s">
        <v>85</v>
      </c>
      <c r="F2" s="411"/>
      <c r="G2" s="415"/>
      <c r="H2" s="86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>
      <c r="B3" s="69" t="s">
        <v>39</v>
      </c>
      <c r="C3" s="54" t="s">
        <v>28</v>
      </c>
      <c r="D3" s="413" t="s">
        <v>87</v>
      </c>
      <c r="E3" s="346" t="s">
        <v>22</v>
      </c>
      <c r="F3" s="346" t="s">
        <v>29</v>
      </c>
      <c r="G3" s="416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>
      <c r="B4" s="115">
        <v>42310</v>
      </c>
      <c r="C4" s="116" t="s">
        <v>208</v>
      </c>
      <c r="D4" s="414">
        <f t="shared" ref="D4:D15" si="0">E4+F4</f>
        <v>409</v>
      </c>
      <c r="E4" s="414">
        <v>398</v>
      </c>
      <c r="F4" s="414">
        <v>11</v>
      </c>
      <c r="G4" s="414">
        <v>405</v>
      </c>
      <c r="H4" s="414">
        <f t="shared" ref="H4:H15" si="1">I4+J4</f>
        <v>0</v>
      </c>
      <c r="I4" s="414"/>
      <c r="J4" s="414"/>
      <c r="K4" s="414"/>
      <c r="L4" s="121"/>
      <c r="M4" s="117"/>
      <c r="N4" s="117"/>
      <c r="O4" s="122"/>
      <c r="P4" s="117"/>
      <c r="Q4" s="117"/>
      <c r="R4" s="117"/>
      <c r="S4" s="117"/>
      <c r="T4" s="117"/>
      <c r="U4" s="117"/>
    </row>
    <row r="5" spans="2:21">
      <c r="B5" s="118">
        <v>42310</v>
      </c>
      <c r="C5" s="409" t="s">
        <v>227</v>
      </c>
      <c r="D5" s="414">
        <f t="shared" si="0"/>
        <v>273</v>
      </c>
      <c r="E5" s="414">
        <v>220</v>
      </c>
      <c r="F5" s="414">
        <v>53</v>
      </c>
      <c r="G5" s="414">
        <v>480</v>
      </c>
      <c r="H5" s="414">
        <f t="shared" si="1"/>
        <v>0</v>
      </c>
      <c r="I5" s="414"/>
      <c r="J5" s="414"/>
      <c r="K5" s="414"/>
      <c r="L5" s="119"/>
      <c r="M5" s="119"/>
      <c r="N5" s="119"/>
      <c r="O5" s="119"/>
      <c r="P5" s="119"/>
      <c r="Q5" s="119"/>
      <c r="R5" s="119"/>
      <c r="S5" s="119"/>
      <c r="T5" s="119">
        <v>160</v>
      </c>
      <c r="U5" s="119"/>
    </row>
    <row r="6" spans="2:21">
      <c r="B6" s="118">
        <v>42312</v>
      </c>
      <c r="C6" s="123" t="s">
        <v>208</v>
      </c>
      <c r="D6" s="414">
        <f t="shared" si="0"/>
        <v>333</v>
      </c>
      <c r="E6" s="414">
        <v>330</v>
      </c>
      <c r="F6" s="414">
        <v>3</v>
      </c>
      <c r="G6" s="414">
        <v>405</v>
      </c>
      <c r="H6" s="414">
        <f t="shared" si="1"/>
        <v>0</v>
      </c>
      <c r="I6" s="414"/>
      <c r="J6" s="414"/>
      <c r="K6" s="414"/>
      <c r="L6" s="123"/>
      <c r="M6" s="119"/>
      <c r="N6" s="119"/>
      <c r="O6" s="119"/>
      <c r="P6" s="119"/>
      <c r="Q6" s="119"/>
      <c r="R6" s="119"/>
      <c r="S6" s="119"/>
      <c r="T6" s="119"/>
      <c r="U6" s="119"/>
    </row>
    <row r="7" spans="2:21">
      <c r="B7" s="118">
        <v>42312</v>
      </c>
      <c r="C7" s="123" t="s">
        <v>227</v>
      </c>
      <c r="D7" s="414">
        <f t="shared" si="0"/>
        <v>418</v>
      </c>
      <c r="E7" s="414">
        <v>340</v>
      </c>
      <c r="F7" s="414">
        <v>78</v>
      </c>
      <c r="G7" s="414">
        <v>480</v>
      </c>
      <c r="H7" s="414">
        <f t="shared" si="1"/>
        <v>0</v>
      </c>
      <c r="I7" s="414"/>
      <c r="J7" s="414"/>
      <c r="K7" s="414"/>
      <c r="L7" s="123"/>
      <c r="M7" s="119"/>
      <c r="N7" s="119"/>
      <c r="O7" s="119"/>
      <c r="P7" s="119"/>
      <c r="Q7" s="119"/>
      <c r="R7" s="119"/>
      <c r="S7" s="119"/>
      <c r="T7" s="119"/>
      <c r="U7" s="119"/>
    </row>
    <row r="8" spans="2:21">
      <c r="B8" s="118">
        <v>42313</v>
      </c>
      <c r="C8" s="123" t="s">
        <v>227</v>
      </c>
      <c r="D8" s="414">
        <f t="shared" si="0"/>
        <v>242</v>
      </c>
      <c r="E8" s="414">
        <v>220</v>
      </c>
      <c r="F8" s="414">
        <v>22</v>
      </c>
      <c r="G8" s="414">
        <v>360</v>
      </c>
      <c r="H8" s="414">
        <f t="shared" si="1"/>
        <v>0</v>
      </c>
      <c r="I8" s="414"/>
      <c r="J8" s="414"/>
      <c r="K8" s="414"/>
      <c r="L8" s="123"/>
      <c r="M8" s="119"/>
      <c r="N8" s="119"/>
      <c r="O8" s="119"/>
      <c r="P8" s="119"/>
      <c r="Q8" s="119"/>
      <c r="R8" s="119"/>
      <c r="S8" s="119"/>
      <c r="T8" s="119"/>
      <c r="U8" s="119"/>
    </row>
    <row r="9" spans="2:21">
      <c r="B9" s="118">
        <v>42314</v>
      </c>
      <c r="C9" s="123" t="s">
        <v>227</v>
      </c>
      <c r="D9" s="414">
        <f t="shared" si="0"/>
        <v>1540</v>
      </c>
      <c r="E9" s="414">
        <v>1400</v>
      </c>
      <c r="F9" s="414">
        <v>140</v>
      </c>
      <c r="G9" s="414">
        <v>360</v>
      </c>
      <c r="H9" s="414">
        <f t="shared" si="1"/>
        <v>0</v>
      </c>
      <c r="I9" s="414"/>
      <c r="J9" s="414"/>
      <c r="K9" s="414"/>
      <c r="L9" s="123"/>
      <c r="M9" s="119"/>
      <c r="N9" s="119"/>
      <c r="O9" s="119"/>
      <c r="P9" s="119"/>
      <c r="Q9" s="119"/>
      <c r="R9" s="119"/>
      <c r="S9" s="119"/>
      <c r="T9" s="119"/>
      <c r="U9" s="119"/>
    </row>
    <row r="10" spans="2:21">
      <c r="B10" s="118"/>
      <c r="C10" s="123"/>
      <c r="D10" s="414">
        <f t="shared" si="0"/>
        <v>0</v>
      </c>
      <c r="E10" s="414"/>
      <c r="F10" s="414"/>
      <c r="G10" s="414"/>
      <c r="H10" s="414">
        <f t="shared" si="1"/>
        <v>0</v>
      </c>
      <c r="I10" s="414"/>
      <c r="J10" s="414"/>
      <c r="K10" s="414"/>
      <c r="L10" s="123"/>
      <c r="M10" s="119"/>
      <c r="N10" s="119"/>
      <c r="O10" s="119"/>
      <c r="P10" s="119"/>
      <c r="Q10" s="119"/>
      <c r="R10" s="119"/>
      <c r="S10" s="119"/>
      <c r="T10" s="119"/>
      <c r="U10" s="119"/>
    </row>
    <row r="11" spans="2:21">
      <c r="B11" s="118"/>
      <c r="C11" s="123"/>
      <c r="D11" s="414">
        <f t="shared" si="0"/>
        <v>0</v>
      </c>
      <c r="E11" s="414"/>
      <c r="F11" s="414"/>
      <c r="G11" s="414"/>
      <c r="H11" s="414">
        <f t="shared" si="1"/>
        <v>0</v>
      </c>
      <c r="I11" s="414"/>
      <c r="J11" s="414"/>
      <c r="K11" s="414"/>
      <c r="L11" s="123"/>
      <c r="M11" s="119"/>
      <c r="N11" s="119"/>
      <c r="O11" s="119"/>
      <c r="P11" s="119"/>
      <c r="Q11" s="119"/>
      <c r="R11" s="119"/>
      <c r="S11" s="119"/>
      <c r="T11" s="119"/>
      <c r="U11" s="119"/>
    </row>
    <row r="12" spans="2:21">
      <c r="B12" s="118"/>
      <c r="C12" s="123"/>
      <c r="D12" s="414">
        <f t="shared" si="0"/>
        <v>0</v>
      </c>
      <c r="E12" s="414"/>
      <c r="F12" s="414"/>
      <c r="G12" s="414"/>
      <c r="H12" s="414">
        <f t="shared" si="1"/>
        <v>0</v>
      </c>
      <c r="I12" s="414"/>
      <c r="J12" s="414"/>
      <c r="K12" s="414"/>
      <c r="L12" s="123"/>
      <c r="M12" s="119"/>
      <c r="N12" s="119"/>
      <c r="O12" s="119"/>
      <c r="P12" s="119"/>
      <c r="Q12" s="119"/>
      <c r="R12" s="119"/>
      <c r="S12" s="119"/>
      <c r="T12" s="119"/>
      <c r="U12" s="119"/>
    </row>
    <row r="13" spans="2:21">
      <c r="B13" s="118"/>
      <c r="C13" s="123"/>
      <c r="D13" s="414">
        <f t="shared" si="0"/>
        <v>0</v>
      </c>
      <c r="E13" s="414"/>
      <c r="F13" s="414"/>
      <c r="G13" s="414"/>
      <c r="H13" s="414">
        <f t="shared" si="1"/>
        <v>0</v>
      </c>
      <c r="I13" s="29"/>
      <c r="J13" s="29"/>
      <c r="K13" s="29"/>
      <c r="L13" s="29"/>
      <c r="M13" s="119"/>
      <c r="N13" s="119"/>
      <c r="O13" s="347"/>
      <c r="P13" s="347"/>
      <c r="Q13" s="347"/>
      <c r="R13" s="119"/>
      <c r="S13" s="119"/>
      <c r="T13" s="119"/>
      <c r="U13" s="119"/>
    </row>
    <row r="14" spans="2:21">
      <c r="B14" s="118"/>
      <c r="C14" s="123"/>
      <c r="D14" s="414">
        <f t="shared" si="0"/>
        <v>0</v>
      </c>
      <c r="E14" s="414"/>
      <c r="F14" s="414"/>
      <c r="G14" s="414"/>
      <c r="H14" s="414">
        <f t="shared" si="1"/>
        <v>0</v>
      </c>
      <c r="I14" s="29"/>
      <c r="J14" s="29"/>
      <c r="K14" s="29"/>
      <c r="L14" s="29"/>
      <c r="M14" s="119"/>
      <c r="N14" s="119"/>
      <c r="O14" s="119"/>
      <c r="P14" s="119"/>
      <c r="Q14" s="119"/>
      <c r="R14" s="119"/>
      <c r="S14" s="119"/>
      <c r="T14" s="119"/>
      <c r="U14" s="119"/>
    </row>
    <row r="15" spans="2:21">
      <c r="B15" s="118"/>
      <c r="C15" s="123"/>
      <c r="D15" s="414">
        <f t="shared" si="0"/>
        <v>0</v>
      </c>
      <c r="E15" s="414"/>
      <c r="F15" s="414"/>
      <c r="G15" s="414"/>
      <c r="H15" s="414">
        <f t="shared" si="1"/>
        <v>0</v>
      </c>
      <c r="I15" s="29"/>
      <c r="J15" s="29"/>
      <c r="K15" s="29"/>
      <c r="L15" s="29"/>
      <c r="M15" s="119"/>
      <c r="N15" s="119"/>
      <c r="O15" s="119"/>
      <c r="P15" s="119"/>
      <c r="Q15" s="119"/>
      <c r="R15" s="119"/>
      <c r="S15" s="119"/>
      <c r="T15" s="119"/>
      <c r="U15" s="119"/>
    </row>
    <row r="16" spans="2:21">
      <c r="B16" s="118"/>
      <c r="C16" s="123"/>
      <c r="D16" s="414">
        <f t="shared" ref="D16:D28" si="2">E16+F16</f>
        <v>0</v>
      </c>
      <c r="E16" s="414"/>
      <c r="F16" s="414"/>
      <c r="G16" s="414"/>
      <c r="H16" s="414">
        <f t="shared" ref="H16:H28" si="3">I16+J16</f>
        <v>0</v>
      </c>
      <c r="I16" s="29"/>
      <c r="J16" s="29"/>
      <c r="K16" s="29"/>
      <c r="L16" s="29"/>
      <c r="M16" s="119"/>
      <c r="N16" s="119"/>
      <c r="O16" s="119"/>
      <c r="P16" s="119"/>
      <c r="Q16" s="119"/>
      <c r="R16" s="119"/>
      <c r="S16" s="119"/>
      <c r="T16" s="119"/>
      <c r="U16" s="119"/>
    </row>
    <row r="17" spans="2:21">
      <c r="B17" s="118"/>
      <c r="C17" s="123"/>
      <c r="D17" s="414">
        <f t="shared" si="2"/>
        <v>0</v>
      </c>
      <c r="E17" s="414"/>
      <c r="F17" s="414"/>
      <c r="G17" s="414"/>
      <c r="H17" s="414">
        <f t="shared" si="3"/>
        <v>0</v>
      </c>
      <c r="I17" s="29"/>
      <c r="J17" s="29"/>
      <c r="K17" s="29"/>
      <c r="L17" s="29"/>
      <c r="M17" s="119"/>
      <c r="N17" s="119"/>
      <c r="O17" s="119"/>
      <c r="P17" s="119"/>
      <c r="Q17" s="119"/>
      <c r="R17" s="119"/>
      <c r="S17" s="119"/>
      <c r="T17" s="119"/>
      <c r="U17" s="119"/>
    </row>
    <row r="18" spans="2:21">
      <c r="B18" s="118"/>
      <c r="C18" s="123"/>
      <c r="D18" s="414">
        <f t="shared" si="2"/>
        <v>0</v>
      </c>
      <c r="E18" s="414"/>
      <c r="F18" s="414"/>
      <c r="G18" s="414"/>
      <c r="H18" s="414">
        <f t="shared" si="3"/>
        <v>0</v>
      </c>
      <c r="I18" s="29"/>
      <c r="J18" s="29"/>
      <c r="K18" s="29"/>
      <c r="L18" s="29"/>
      <c r="M18" s="119"/>
      <c r="N18" s="119"/>
      <c r="O18" s="119"/>
      <c r="P18" s="119"/>
      <c r="Q18" s="119"/>
      <c r="R18" s="119"/>
      <c r="S18" s="119"/>
      <c r="T18" s="119"/>
      <c r="U18" s="119"/>
    </row>
    <row r="19" spans="2:21">
      <c r="B19" s="118"/>
      <c r="C19" s="123"/>
      <c r="D19" s="414">
        <f t="shared" si="2"/>
        <v>0</v>
      </c>
      <c r="E19" s="414"/>
      <c r="F19" s="414"/>
      <c r="G19" s="414"/>
      <c r="H19" s="414">
        <f t="shared" si="3"/>
        <v>0</v>
      </c>
      <c r="I19" s="29"/>
      <c r="J19" s="29"/>
      <c r="K19" s="29"/>
      <c r="L19" s="29"/>
      <c r="M19" s="119"/>
      <c r="N19" s="119"/>
      <c r="O19" s="119"/>
      <c r="P19" s="119"/>
      <c r="Q19" s="119"/>
      <c r="R19" s="119"/>
      <c r="S19" s="119"/>
      <c r="T19" s="119"/>
      <c r="U19" s="119"/>
    </row>
    <row r="20" spans="2:21">
      <c r="B20" s="118"/>
      <c r="C20" s="123"/>
      <c r="D20" s="414">
        <f t="shared" si="2"/>
        <v>0</v>
      </c>
      <c r="E20" s="414"/>
      <c r="F20" s="414"/>
      <c r="G20" s="414"/>
      <c r="H20" s="414">
        <f t="shared" si="3"/>
        <v>0</v>
      </c>
      <c r="I20" s="29"/>
      <c r="J20" s="29"/>
      <c r="K20" s="29"/>
      <c r="L20" s="29"/>
      <c r="M20" s="119"/>
      <c r="N20" s="119"/>
      <c r="O20" s="119"/>
      <c r="P20" s="119"/>
      <c r="Q20" s="119"/>
      <c r="R20" s="119"/>
      <c r="S20" s="119"/>
      <c r="T20" s="119"/>
      <c r="U20" s="119"/>
    </row>
    <row r="21" spans="2:21">
      <c r="B21" s="118"/>
      <c r="C21" s="29"/>
      <c r="D21" s="414">
        <f t="shared" si="2"/>
        <v>0</v>
      </c>
      <c r="E21" s="414"/>
      <c r="F21" s="414"/>
      <c r="G21" s="414"/>
      <c r="H21" s="414">
        <f t="shared" si="3"/>
        <v>0</v>
      </c>
      <c r="I21" s="29"/>
      <c r="J21" s="29"/>
      <c r="K21" s="29"/>
      <c r="L21" s="29"/>
      <c r="M21" s="119"/>
      <c r="N21" s="119"/>
      <c r="O21" s="119"/>
      <c r="P21" s="119"/>
      <c r="Q21" s="119"/>
      <c r="R21" s="119"/>
      <c r="S21" s="119"/>
      <c r="T21" s="119"/>
      <c r="U21" s="119"/>
    </row>
    <row r="22" spans="2:21">
      <c r="B22" s="118"/>
      <c r="C22" s="29"/>
      <c r="D22" s="414">
        <f t="shared" si="2"/>
        <v>0</v>
      </c>
      <c r="E22" s="414"/>
      <c r="F22" s="414"/>
      <c r="G22" s="414"/>
      <c r="H22" s="414">
        <f t="shared" si="3"/>
        <v>0</v>
      </c>
      <c r="I22" s="29"/>
      <c r="J22" s="29"/>
      <c r="K22" s="29"/>
      <c r="L22" s="29"/>
      <c r="M22" s="119"/>
      <c r="N22" s="119"/>
      <c r="O22" s="119"/>
      <c r="P22" s="119"/>
      <c r="Q22" s="119"/>
      <c r="R22" s="119"/>
      <c r="S22" s="119"/>
      <c r="T22" s="119"/>
      <c r="U22" s="119"/>
    </row>
    <row r="23" spans="2:21">
      <c r="B23" s="118"/>
      <c r="C23" s="123"/>
      <c r="D23" s="414">
        <f t="shared" si="2"/>
        <v>0</v>
      </c>
      <c r="E23" s="414"/>
      <c r="F23" s="414"/>
      <c r="G23" s="414"/>
      <c r="H23" s="414">
        <f t="shared" si="3"/>
        <v>0</v>
      </c>
      <c r="I23" s="123"/>
      <c r="J23" s="123"/>
      <c r="K23" s="123"/>
      <c r="L23" s="123"/>
      <c r="M23" s="119"/>
      <c r="N23" s="119"/>
      <c r="O23" s="119"/>
      <c r="P23" s="119"/>
      <c r="Q23" s="119"/>
      <c r="R23" s="119"/>
      <c r="S23" s="119"/>
      <c r="T23" s="119"/>
      <c r="U23" s="119"/>
    </row>
    <row r="24" spans="2:21">
      <c r="B24" s="118"/>
      <c r="C24" s="123"/>
      <c r="D24" s="414">
        <f t="shared" si="2"/>
        <v>0</v>
      </c>
      <c r="E24" s="414"/>
      <c r="F24" s="414"/>
      <c r="G24" s="414"/>
      <c r="H24" s="414">
        <f t="shared" si="3"/>
        <v>0</v>
      </c>
      <c r="I24" s="123"/>
      <c r="J24" s="123"/>
      <c r="K24" s="123"/>
      <c r="L24" s="123"/>
      <c r="M24" s="119"/>
      <c r="N24" s="119"/>
      <c r="O24" s="119"/>
      <c r="P24" s="119"/>
      <c r="Q24" s="119"/>
      <c r="R24" s="119"/>
      <c r="S24" s="119"/>
      <c r="T24" s="119"/>
      <c r="U24" s="119"/>
    </row>
    <row r="25" spans="2:21">
      <c r="B25" s="118"/>
      <c r="C25" s="123"/>
      <c r="D25" s="414">
        <f t="shared" si="2"/>
        <v>0</v>
      </c>
      <c r="E25" s="414"/>
      <c r="F25" s="414"/>
      <c r="G25" s="414"/>
      <c r="H25" s="414">
        <f t="shared" si="3"/>
        <v>0</v>
      </c>
      <c r="I25" s="123"/>
      <c r="J25" s="123"/>
      <c r="K25" s="123"/>
      <c r="L25" s="123"/>
      <c r="M25" s="119"/>
      <c r="N25" s="119"/>
      <c r="O25" s="119"/>
      <c r="P25" s="119"/>
      <c r="Q25" s="119"/>
      <c r="R25" s="119"/>
      <c r="S25" s="119"/>
      <c r="T25" s="119"/>
      <c r="U25" s="119"/>
    </row>
    <row r="26" spans="2:21">
      <c r="B26" s="118"/>
      <c r="C26" s="123"/>
      <c r="D26" s="414">
        <f t="shared" si="2"/>
        <v>0</v>
      </c>
      <c r="E26" s="414"/>
      <c r="F26" s="414"/>
      <c r="G26" s="414"/>
      <c r="H26" s="414">
        <f t="shared" si="3"/>
        <v>0</v>
      </c>
      <c r="I26" s="123"/>
      <c r="J26" s="123"/>
      <c r="K26" s="123"/>
      <c r="L26" s="123"/>
      <c r="M26" s="119"/>
      <c r="N26" s="119"/>
      <c r="O26" s="119"/>
      <c r="P26" s="119"/>
      <c r="Q26" s="119"/>
      <c r="R26" s="119"/>
      <c r="S26" s="119"/>
      <c r="T26" s="119"/>
      <c r="U26" s="119"/>
    </row>
    <row r="27" spans="2:21">
      <c r="B27" s="118"/>
      <c r="C27" s="123"/>
      <c r="D27" s="414">
        <f t="shared" si="2"/>
        <v>0</v>
      </c>
      <c r="E27" s="414"/>
      <c r="F27" s="414"/>
      <c r="G27" s="414"/>
      <c r="H27" s="414">
        <f t="shared" si="3"/>
        <v>0</v>
      </c>
      <c r="I27" s="123"/>
      <c r="J27" s="123"/>
      <c r="K27" s="123"/>
      <c r="L27" s="123"/>
      <c r="M27" s="119"/>
      <c r="N27" s="119"/>
      <c r="O27" s="119"/>
      <c r="P27" s="119"/>
      <c r="Q27" s="119"/>
      <c r="R27" s="119"/>
      <c r="S27" s="119"/>
      <c r="T27" s="119"/>
      <c r="U27" s="119"/>
    </row>
    <row r="28" spans="2:21">
      <c r="B28" s="118"/>
      <c r="C28" s="123"/>
      <c r="D28" s="414">
        <f t="shared" si="2"/>
        <v>0</v>
      </c>
      <c r="E28" s="414"/>
      <c r="F28" s="414"/>
      <c r="G28" s="414"/>
      <c r="H28" s="414">
        <f t="shared" si="3"/>
        <v>0</v>
      </c>
      <c r="I28" s="123"/>
      <c r="J28" s="123"/>
      <c r="K28" s="123"/>
      <c r="L28" s="123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2:21">
      <c r="B29" s="118"/>
      <c r="C29" s="29"/>
      <c r="D29" s="414">
        <f t="shared" ref="D29" si="4">E29+F29</f>
        <v>0</v>
      </c>
      <c r="E29" s="414"/>
      <c r="F29" s="414"/>
      <c r="G29" s="414"/>
      <c r="H29" s="123">
        <f t="shared" ref="H29" si="5">I29+J29</f>
        <v>0</v>
      </c>
      <c r="I29" s="29"/>
      <c r="J29" s="29"/>
      <c r="K29" s="29"/>
      <c r="L29" s="2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2:21" ht="15.75" thickBot="1">
      <c r="B30" s="328"/>
      <c r="C30" s="329"/>
      <c r="D30" s="330">
        <f>SUM(D4:D25)</f>
        <v>3215</v>
      </c>
      <c r="E30" s="330">
        <f t="shared" ref="E30:M30" si="6">SUM(E4:E25)</f>
        <v>2908</v>
      </c>
      <c r="F30" s="330">
        <f t="shared" si="6"/>
        <v>307</v>
      </c>
      <c r="G30" s="330">
        <f t="shared" si="6"/>
        <v>2490</v>
      </c>
      <c r="H30" s="330">
        <f>SUM(H4:H25)</f>
        <v>0</v>
      </c>
      <c r="I30" s="330">
        <f>SUM(I4:I25)</f>
        <v>0</v>
      </c>
      <c r="J30" s="330">
        <f>SUM(J4:J25)</f>
        <v>0</v>
      </c>
      <c r="K30" s="330">
        <f>SUM(K4:K25)</f>
        <v>0</v>
      </c>
      <c r="L30" s="330">
        <f t="shared" si="6"/>
        <v>0</v>
      </c>
      <c r="M30" s="330">
        <f t="shared" si="6"/>
        <v>0</v>
      </c>
      <c r="N30" s="119"/>
      <c r="O30" s="119"/>
      <c r="P30" s="119"/>
      <c r="Q30" s="119"/>
      <c r="R30" s="120"/>
      <c r="S30" s="120"/>
      <c r="T30" s="120"/>
      <c r="U30" s="119"/>
    </row>
    <row r="31" spans="2:21" ht="15.75" thickTop="1"/>
  </sheetData>
  <sortState ref="B4:T15">
    <sortCondition ref="C4:C1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pane ySplit="3" topLeftCell="A4" activePane="bottomLeft" state="frozen"/>
      <selection pane="bottomLeft" activeCell="C7" sqref="C7"/>
    </sheetView>
  </sheetViews>
  <sheetFormatPr defaultRowHeight="15"/>
  <cols>
    <col min="2" max="2" width="12.140625" style="1" customWidth="1"/>
    <col min="3" max="3" width="10.5703125" style="8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68"/>
      <c r="C2" s="83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>
      <c r="B3" s="80" t="s">
        <v>40</v>
      </c>
      <c r="C3" s="82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4" t="s">
        <v>35</v>
      </c>
    </row>
    <row r="4" spans="2:10" ht="15.75" thickTop="1">
      <c r="B4" s="194">
        <v>42310</v>
      </c>
      <c r="C4" s="177" t="s">
        <v>228</v>
      </c>
      <c r="D4" s="177">
        <v>3</v>
      </c>
      <c r="E4" s="177">
        <v>360</v>
      </c>
      <c r="F4" s="177"/>
      <c r="G4" s="177"/>
      <c r="H4" s="195"/>
      <c r="I4" s="195">
        <v>5</v>
      </c>
      <c r="J4" s="195">
        <v>15</v>
      </c>
    </row>
    <row r="5" spans="2:10">
      <c r="B5" s="115">
        <v>42312</v>
      </c>
      <c r="C5" s="190" t="s">
        <v>228</v>
      </c>
      <c r="D5" s="190">
        <v>22</v>
      </c>
      <c r="E5" s="190"/>
      <c r="F5" s="190"/>
      <c r="G5" s="190"/>
      <c r="H5" s="117"/>
      <c r="I5" s="117"/>
      <c r="J5" s="117">
        <v>72</v>
      </c>
    </row>
    <row r="6" spans="2:10">
      <c r="B6" s="118">
        <v>42313</v>
      </c>
      <c r="C6" s="123" t="s">
        <v>228</v>
      </c>
      <c r="D6" s="29">
        <v>42</v>
      </c>
      <c r="E6" s="29"/>
      <c r="F6" s="29"/>
      <c r="G6" s="29"/>
      <c r="H6" s="119"/>
      <c r="I6" s="119"/>
      <c r="J6" s="119">
        <v>199</v>
      </c>
    </row>
    <row r="7" spans="2:10">
      <c r="B7" s="118">
        <v>42314</v>
      </c>
      <c r="C7" s="123" t="s">
        <v>228</v>
      </c>
      <c r="D7" s="29">
        <v>4</v>
      </c>
      <c r="E7" s="29">
        <v>480</v>
      </c>
      <c r="F7" s="29"/>
      <c r="G7" s="29"/>
      <c r="H7" s="119"/>
      <c r="I7" s="119"/>
      <c r="J7" s="119">
        <v>42</v>
      </c>
    </row>
    <row r="8" spans="2:10">
      <c r="B8" s="118"/>
      <c r="C8" s="29"/>
      <c r="D8" s="29"/>
      <c r="E8" s="29"/>
      <c r="F8" s="29"/>
      <c r="G8" s="29"/>
      <c r="H8" s="119"/>
      <c r="I8" s="119"/>
      <c r="J8" s="119"/>
    </row>
    <row r="9" spans="2:10">
      <c r="B9" s="118"/>
      <c r="C9" s="29"/>
      <c r="D9" s="29"/>
      <c r="E9" s="29"/>
      <c r="F9" s="29"/>
      <c r="G9" s="29"/>
      <c r="H9" s="119"/>
      <c r="I9" s="119"/>
      <c r="J9" s="119"/>
    </row>
    <row r="10" spans="2:10">
      <c r="B10" s="118"/>
      <c r="C10" s="29"/>
      <c r="D10" s="29"/>
      <c r="E10" s="29"/>
      <c r="F10" s="29"/>
      <c r="G10" s="29"/>
      <c r="H10" s="119"/>
      <c r="I10" s="119"/>
      <c r="J10" s="119"/>
    </row>
    <row r="11" spans="2:10">
      <c r="B11" s="118"/>
      <c r="C11" s="29"/>
      <c r="D11" s="29"/>
      <c r="E11" s="29"/>
      <c r="F11" s="29"/>
      <c r="G11" s="29"/>
      <c r="H11" s="119"/>
      <c r="I11" s="119"/>
      <c r="J11" s="119"/>
    </row>
    <row r="12" spans="2:10">
      <c r="B12" s="118"/>
      <c r="C12" s="29"/>
      <c r="D12" s="29"/>
      <c r="E12" s="29"/>
      <c r="F12" s="29"/>
      <c r="G12" s="29"/>
      <c r="H12" s="119"/>
      <c r="I12" s="119"/>
      <c r="J12" s="119"/>
    </row>
    <row r="13" spans="2:10">
      <c r="B13" s="118"/>
      <c r="C13" s="29"/>
      <c r="D13" s="29"/>
      <c r="E13" s="29"/>
      <c r="F13" s="29"/>
      <c r="G13" s="29"/>
      <c r="H13" s="119"/>
      <c r="I13" s="119"/>
      <c r="J13" s="119"/>
    </row>
    <row r="14" spans="2:10">
      <c r="B14" s="118"/>
      <c r="C14" s="29"/>
      <c r="D14" s="29"/>
      <c r="E14" s="29"/>
      <c r="F14" s="29"/>
      <c r="G14" s="29"/>
      <c r="H14" s="119"/>
      <c r="I14" s="119"/>
      <c r="J14" s="119"/>
    </row>
    <row r="15" spans="2:10">
      <c r="B15" s="118"/>
      <c r="C15" s="29"/>
      <c r="D15" s="29"/>
      <c r="E15" s="29"/>
      <c r="F15" s="29"/>
      <c r="G15" s="29"/>
      <c r="H15" s="119"/>
      <c r="I15" s="119"/>
      <c r="J15" s="119"/>
    </row>
    <row r="16" spans="2:10">
      <c r="B16" s="118"/>
      <c r="C16" s="29"/>
      <c r="D16" s="29"/>
      <c r="E16" s="29"/>
      <c r="F16" s="29"/>
      <c r="G16" s="29"/>
      <c r="H16" s="119"/>
      <c r="I16" s="119"/>
      <c r="J16" s="119"/>
    </row>
    <row r="17" spans="2:10">
      <c r="B17" s="118"/>
      <c r="C17" s="29"/>
      <c r="D17" s="29"/>
      <c r="E17" s="29"/>
      <c r="F17" s="29"/>
      <c r="G17" s="29"/>
      <c r="H17" s="119"/>
      <c r="I17" s="119"/>
      <c r="J17" s="119"/>
    </row>
    <row r="18" spans="2:10">
      <c r="B18" s="118"/>
      <c r="C18" s="29"/>
      <c r="D18" s="29"/>
      <c r="E18" s="29"/>
      <c r="F18" s="29"/>
      <c r="G18" s="29"/>
      <c r="H18" s="119"/>
      <c r="I18" s="119"/>
      <c r="J18" s="119"/>
    </row>
    <row r="19" spans="2:10">
      <c r="B19" s="118"/>
      <c r="C19" s="29"/>
      <c r="D19" s="29"/>
      <c r="E19" s="29"/>
      <c r="F19" s="29"/>
      <c r="G19" s="29"/>
      <c r="H19" s="119"/>
      <c r="I19" s="119"/>
      <c r="J19" s="119"/>
    </row>
    <row r="20" spans="2:10">
      <c r="B20" s="118"/>
      <c r="C20" s="29"/>
      <c r="D20" s="29"/>
      <c r="E20" s="29"/>
      <c r="F20" s="29"/>
      <c r="G20" s="29"/>
      <c r="H20" s="119"/>
      <c r="I20" s="119"/>
      <c r="J20" s="119"/>
    </row>
    <row r="21" spans="2:10">
      <c r="B21" s="118"/>
      <c r="C21" s="29"/>
      <c r="D21" s="29"/>
      <c r="E21" s="29"/>
      <c r="F21" s="29"/>
      <c r="G21" s="29"/>
      <c r="H21" s="119"/>
      <c r="I21" s="119"/>
      <c r="J21" s="119"/>
    </row>
    <row r="22" spans="2:10">
      <c r="B22" s="118"/>
      <c r="C22" s="29"/>
      <c r="D22" s="29"/>
      <c r="E22" s="29"/>
      <c r="F22" s="29"/>
      <c r="G22" s="29"/>
      <c r="H22" s="119"/>
      <c r="I22" s="119"/>
      <c r="J22" s="119"/>
    </row>
    <row r="23" spans="2:10">
      <c r="B23" s="118"/>
      <c r="C23" s="29"/>
      <c r="D23" s="29"/>
      <c r="E23" s="29"/>
      <c r="F23" s="29"/>
      <c r="G23" s="29"/>
      <c r="H23" s="119"/>
      <c r="I23" s="119"/>
      <c r="J23" s="119"/>
    </row>
    <row r="24" spans="2:10">
      <c r="B24" s="118"/>
      <c r="C24" s="29"/>
      <c r="D24" s="29"/>
      <c r="E24" s="29"/>
      <c r="F24" s="29"/>
      <c r="G24" s="29"/>
      <c r="H24" s="120"/>
      <c r="I24" s="120"/>
      <c r="J24" s="120"/>
    </row>
    <row r="25" spans="2:10">
      <c r="B25" s="32"/>
      <c r="C25" s="33"/>
      <c r="D25" s="2">
        <f>SUM(D4:D24)</f>
        <v>71</v>
      </c>
      <c r="E25" s="2">
        <f t="shared" ref="E25:J25" si="0">SUM(E4:E24)</f>
        <v>840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5</v>
      </c>
      <c r="J25" s="2">
        <f t="shared" si="0"/>
        <v>328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2"/>
  <sheetViews>
    <sheetView workbookViewId="0">
      <pane ySplit="3" topLeftCell="A4" activePane="bottomLeft" state="frozen"/>
      <selection pane="bottomLeft" activeCell="E16" sqref="E16"/>
    </sheetView>
  </sheetViews>
  <sheetFormatPr defaultRowHeight="15"/>
  <cols>
    <col min="1" max="1" width="6.28515625" style="176" customWidth="1"/>
    <col min="2" max="2" width="11" style="73" bestFit="1" customWidth="1"/>
    <col min="3" max="3" width="15.7109375" style="75" bestFit="1" customWidth="1"/>
    <col min="4" max="4" width="14.7109375" style="34" bestFit="1" customWidth="1"/>
    <col min="5" max="5" width="16.42578125" bestFit="1" customWidth="1"/>
    <col min="6" max="6" width="10.28515625" style="1" customWidth="1"/>
    <col min="7" max="7" width="11.42578125" style="18" customWidth="1"/>
    <col min="8" max="9" width="9.85546875" style="30" customWidth="1"/>
    <col min="10" max="10" width="8.28515625" customWidth="1"/>
    <col min="11" max="11" width="9.7109375" customWidth="1"/>
    <col min="12" max="18" width="8.28515625" customWidth="1"/>
    <col min="19" max="19" width="8.28515625" style="81" customWidth="1"/>
    <col min="20" max="21" width="8.28515625" customWidth="1"/>
    <col min="22" max="23" width="8.28515625" hidden="1" customWidth="1"/>
    <col min="24" max="27" width="8.28515625" customWidth="1"/>
  </cols>
  <sheetData>
    <row r="1" spans="1:29" ht="15.75" thickBot="1"/>
    <row r="2" spans="1:29" ht="15.75" customHeight="1" thickTop="1">
      <c r="B2" s="78" t="s">
        <v>42</v>
      </c>
      <c r="C2" s="76" t="s">
        <v>76</v>
      </c>
      <c r="D2" s="61" t="s">
        <v>77</v>
      </c>
      <c r="E2" s="63" t="s">
        <v>0</v>
      </c>
      <c r="F2" s="65" t="s">
        <v>15</v>
      </c>
      <c r="G2" s="57" t="s">
        <v>43</v>
      </c>
      <c r="H2" s="66" t="s">
        <v>71</v>
      </c>
      <c r="I2" s="66" t="s">
        <v>71</v>
      </c>
      <c r="J2" s="86">
        <v>100</v>
      </c>
      <c r="K2" s="154"/>
      <c r="L2" s="155">
        <v>100</v>
      </c>
      <c r="M2" s="154"/>
      <c r="N2" s="88"/>
      <c r="O2" s="449">
        <v>201</v>
      </c>
      <c r="P2" s="450"/>
      <c r="Q2" s="450"/>
      <c r="R2" s="451"/>
      <c r="S2" s="406">
        <v>300</v>
      </c>
      <c r="T2" s="155">
        <v>300</v>
      </c>
      <c r="U2" s="154"/>
      <c r="V2" s="153">
        <v>301</v>
      </c>
      <c r="W2" s="159">
        <v>315</v>
      </c>
      <c r="X2" s="10">
        <v>400</v>
      </c>
      <c r="Y2" s="52">
        <v>400</v>
      </c>
      <c r="Z2" s="52"/>
      <c r="AA2" s="53"/>
    </row>
    <row r="3" spans="1:29" ht="13.5" customHeight="1" thickBot="1">
      <c r="B3" s="79"/>
      <c r="C3" s="77" t="s">
        <v>67</v>
      </c>
      <c r="D3" s="60" t="s">
        <v>67</v>
      </c>
      <c r="E3" s="62"/>
      <c r="F3" s="64"/>
      <c r="G3" s="56"/>
      <c r="H3" s="67" t="s">
        <v>78</v>
      </c>
      <c r="I3" s="67" t="s">
        <v>79</v>
      </c>
      <c r="J3" s="156" t="s">
        <v>22</v>
      </c>
      <c r="K3" s="156" t="s">
        <v>163</v>
      </c>
      <c r="L3" s="156" t="s">
        <v>44</v>
      </c>
      <c r="M3" s="156" t="s">
        <v>23</v>
      </c>
      <c r="N3" s="156" t="s">
        <v>29</v>
      </c>
      <c r="O3" s="157" t="s">
        <v>162</v>
      </c>
      <c r="P3" s="157" t="s">
        <v>22</v>
      </c>
      <c r="Q3" s="157" t="s">
        <v>44</v>
      </c>
      <c r="R3" s="156" t="s">
        <v>29</v>
      </c>
      <c r="S3" s="156" t="s">
        <v>22</v>
      </c>
      <c r="T3" s="156" t="s">
        <v>44</v>
      </c>
      <c r="U3" s="156" t="s">
        <v>29</v>
      </c>
      <c r="V3" s="156" t="s">
        <v>22</v>
      </c>
      <c r="W3" s="156" t="s">
        <v>22</v>
      </c>
      <c r="X3" s="156" t="s">
        <v>22</v>
      </c>
      <c r="Y3" s="156" t="s">
        <v>44</v>
      </c>
      <c r="Z3" s="156" t="s">
        <v>23</v>
      </c>
      <c r="AA3" s="158" t="s">
        <v>29</v>
      </c>
    </row>
    <row r="4" spans="1:29" ht="14.25" customHeight="1" thickTop="1">
      <c r="B4" s="391">
        <v>8295</v>
      </c>
      <c r="C4" s="338">
        <v>5107932484</v>
      </c>
      <c r="D4" s="390">
        <v>4500585703</v>
      </c>
      <c r="E4" s="165" t="s">
        <v>219</v>
      </c>
      <c r="F4" s="398">
        <v>42310</v>
      </c>
      <c r="G4" s="377" t="s">
        <v>218</v>
      </c>
      <c r="H4" s="392">
        <v>0.26041666666666669</v>
      </c>
      <c r="I4" s="392">
        <v>0.27083333333333331</v>
      </c>
      <c r="J4" s="393">
        <v>32</v>
      </c>
      <c r="K4" s="394"/>
      <c r="L4" s="394"/>
      <c r="M4" s="394"/>
      <c r="N4" s="394"/>
      <c r="O4" s="394"/>
      <c r="P4" s="394">
        <v>2880</v>
      </c>
      <c r="Q4" s="394"/>
      <c r="R4" s="394"/>
      <c r="S4" s="394"/>
      <c r="T4" s="394"/>
      <c r="U4" s="394"/>
      <c r="V4" s="394"/>
      <c r="W4" s="394"/>
      <c r="X4" s="394">
        <v>280</v>
      </c>
      <c r="Y4" s="394"/>
      <c r="Z4" s="394"/>
      <c r="AA4" s="395"/>
    </row>
    <row r="5" spans="1:29" ht="13.5" customHeight="1">
      <c r="A5" s="383"/>
      <c r="B5" s="373">
        <v>8296</v>
      </c>
      <c r="C5" s="338">
        <v>5107932484</v>
      </c>
      <c r="D5" s="390">
        <v>4500585703</v>
      </c>
      <c r="E5" s="165" t="s">
        <v>219</v>
      </c>
      <c r="F5" s="398">
        <v>42310</v>
      </c>
      <c r="G5" s="377" t="s">
        <v>218</v>
      </c>
      <c r="H5" s="417">
        <v>0.27777777777777779</v>
      </c>
      <c r="I5" s="417">
        <v>0.29166666666666669</v>
      </c>
      <c r="J5" s="377">
        <v>360</v>
      </c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94"/>
      <c r="Z5" s="394"/>
      <c r="AA5" s="395"/>
      <c r="AB5" s="389"/>
      <c r="AC5" s="389"/>
    </row>
    <row r="6" spans="1:29" s="389" customFormat="1">
      <c r="A6" s="383"/>
      <c r="B6" s="384">
        <v>8297</v>
      </c>
      <c r="C6" s="338">
        <v>5107932484</v>
      </c>
      <c r="D6" s="390">
        <v>4500585703</v>
      </c>
      <c r="E6" s="165" t="s">
        <v>219</v>
      </c>
      <c r="F6" s="398">
        <v>42310</v>
      </c>
      <c r="G6" s="377" t="s">
        <v>218</v>
      </c>
      <c r="H6" s="386">
        <v>0.375</v>
      </c>
      <c r="I6" s="386">
        <v>0.38541666666666669</v>
      </c>
      <c r="J6" s="385">
        <v>32</v>
      </c>
      <c r="K6" s="387"/>
      <c r="L6" s="387"/>
      <c r="M6" s="387"/>
      <c r="N6" s="387"/>
      <c r="O6" s="387"/>
      <c r="P6" s="387">
        <v>2880</v>
      </c>
      <c r="Q6" s="387"/>
      <c r="R6" s="387"/>
      <c r="S6" s="387"/>
      <c r="T6" s="387"/>
      <c r="U6" s="387"/>
      <c r="V6" s="387"/>
      <c r="W6" s="387"/>
      <c r="X6" s="387">
        <v>280</v>
      </c>
      <c r="Y6" s="387"/>
      <c r="Z6" s="178"/>
      <c r="AA6" s="180"/>
    </row>
    <row r="7" spans="1:29" s="389" customFormat="1">
      <c r="A7" s="383"/>
      <c r="B7" s="384">
        <v>8298</v>
      </c>
      <c r="C7" s="338">
        <v>5107932484</v>
      </c>
      <c r="D7" s="390">
        <v>4500585703</v>
      </c>
      <c r="E7" s="165" t="s">
        <v>219</v>
      </c>
      <c r="F7" s="398">
        <v>42310</v>
      </c>
      <c r="G7" s="377" t="s">
        <v>218</v>
      </c>
      <c r="H7" s="386">
        <v>0.45833333333333331</v>
      </c>
      <c r="I7" s="386">
        <v>0.46875</v>
      </c>
      <c r="J7" s="385">
        <v>360</v>
      </c>
      <c r="K7" s="387"/>
      <c r="L7" s="387"/>
      <c r="M7" s="387"/>
      <c r="N7" s="387"/>
      <c r="O7" s="387"/>
      <c r="P7" s="387"/>
      <c r="Q7" s="387"/>
      <c r="R7" s="387"/>
      <c r="S7" s="387"/>
      <c r="T7" s="387"/>
      <c r="U7" s="387"/>
      <c r="V7" s="387"/>
      <c r="W7" s="387"/>
      <c r="X7" s="387"/>
      <c r="Y7" s="178"/>
      <c r="Z7" s="178"/>
      <c r="AA7" s="388"/>
    </row>
    <row r="8" spans="1:29" s="389" customFormat="1">
      <c r="A8" s="176"/>
      <c r="B8" s="424" t="s">
        <v>250</v>
      </c>
      <c r="C8" s="422" t="s">
        <v>237</v>
      </c>
      <c r="D8" s="423"/>
      <c r="E8" s="165" t="s">
        <v>219</v>
      </c>
      <c r="F8" s="398">
        <v>42310</v>
      </c>
      <c r="G8" s="377" t="s">
        <v>218</v>
      </c>
      <c r="H8" s="386">
        <v>0.51736111111111105</v>
      </c>
      <c r="I8" s="386">
        <v>0.52777777777777779</v>
      </c>
      <c r="J8" s="385">
        <v>32</v>
      </c>
      <c r="K8" s="387"/>
      <c r="L8" s="387"/>
      <c r="M8" s="387"/>
      <c r="N8" s="387"/>
      <c r="O8" s="387"/>
      <c r="P8" s="387">
        <v>2880</v>
      </c>
      <c r="Q8" s="387"/>
      <c r="R8" s="387"/>
      <c r="S8" s="407"/>
      <c r="T8" s="387"/>
      <c r="U8" s="387"/>
      <c r="V8" s="387"/>
      <c r="W8" s="387"/>
      <c r="X8" s="387">
        <v>280</v>
      </c>
      <c r="Y8" s="387"/>
      <c r="Z8" s="387"/>
      <c r="AA8" s="388"/>
      <c r="AB8"/>
      <c r="AC8"/>
    </row>
    <row r="9" spans="1:29" s="389" customFormat="1">
      <c r="A9" s="383"/>
      <c r="B9" s="384">
        <v>8300</v>
      </c>
      <c r="C9" s="338">
        <v>5107932484</v>
      </c>
      <c r="D9" s="390">
        <v>4500585703</v>
      </c>
      <c r="E9" s="165" t="s">
        <v>219</v>
      </c>
      <c r="F9" s="398">
        <v>42310</v>
      </c>
      <c r="G9" s="377" t="s">
        <v>218</v>
      </c>
      <c r="H9" s="386">
        <v>0.58333333333333337</v>
      </c>
      <c r="I9" s="386">
        <v>0.59027777777777779</v>
      </c>
      <c r="J9" s="385">
        <v>360</v>
      </c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  <c r="Z9" s="387"/>
      <c r="AA9" s="388"/>
    </row>
    <row r="10" spans="1:29" s="389" customFormat="1">
      <c r="A10" s="383"/>
      <c r="B10" s="384">
        <v>8301</v>
      </c>
      <c r="C10" s="338">
        <v>5107932484</v>
      </c>
      <c r="D10" s="390">
        <v>4500585703</v>
      </c>
      <c r="E10" s="165" t="s">
        <v>219</v>
      </c>
      <c r="F10" s="398">
        <v>42310</v>
      </c>
      <c r="G10" s="377" t="s">
        <v>218</v>
      </c>
      <c r="H10" s="386">
        <v>0.70138888888888884</v>
      </c>
      <c r="I10" s="386">
        <v>0.71180555555555547</v>
      </c>
      <c r="J10" s="385">
        <v>48</v>
      </c>
      <c r="K10" s="387"/>
      <c r="L10" s="387"/>
      <c r="M10" s="387"/>
      <c r="N10" s="387"/>
      <c r="O10" s="387"/>
      <c r="P10" s="387"/>
      <c r="Q10" s="387"/>
      <c r="R10" s="387"/>
      <c r="S10" s="387">
        <v>7200</v>
      </c>
      <c r="T10" s="387"/>
      <c r="U10" s="387"/>
      <c r="V10" s="387"/>
      <c r="W10" s="387"/>
      <c r="X10" s="387"/>
      <c r="Y10" s="387"/>
      <c r="Z10" s="387"/>
      <c r="AA10" s="388"/>
    </row>
    <row r="11" spans="1:29" s="389" customFormat="1">
      <c r="A11" s="383"/>
      <c r="B11" s="150" t="s">
        <v>251</v>
      </c>
      <c r="C11" s="422" t="s">
        <v>238</v>
      </c>
      <c r="D11" s="423"/>
      <c r="E11" s="165" t="s">
        <v>219</v>
      </c>
      <c r="F11" s="398">
        <v>42310</v>
      </c>
      <c r="G11" s="377" t="s">
        <v>218</v>
      </c>
      <c r="H11" s="386">
        <v>0.64583333333333337</v>
      </c>
      <c r="I11" s="386">
        <v>0.66666666666666663</v>
      </c>
      <c r="J11" s="385">
        <v>32</v>
      </c>
      <c r="K11" s="387"/>
      <c r="L11" s="387"/>
      <c r="M11" s="387"/>
      <c r="N11" s="387"/>
      <c r="O11" s="387"/>
      <c r="P11" s="387">
        <v>2880</v>
      </c>
      <c r="Q11" s="387"/>
      <c r="R11" s="387"/>
      <c r="S11" s="407"/>
      <c r="T11" s="387"/>
      <c r="U11" s="387"/>
      <c r="V11" s="387"/>
      <c r="W11" s="387"/>
      <c r="X11" s="387">
        <v>280</v>
      </c>
      <c r="Y11" s="387"/>
      <c r="Z11" s="387"/>
      <c r="AA11" s="180"/>
    </row>
    <row r="12" spans="1:29" s="389" customFormat="1">
      <c r="A12" s="383"/>
      <c r="B12" s="384">
        <v>8303</v>
      </c>
      <c r="C12" s="338">
        <v>5107932484</v>
      </c>
      <c r="D12" s="390">
        <v>4500585703</v>
      </c>
      <c r="E12" s="165" t="s">
        <v>219</v>
      </c>
      <c r="F12" s="398">
        <v>42310</v>
      </c>
      <c r="G12" s="377" t="s">
        <v>218</v>
      </c>
      <c r="H12" s="386">
        <v>0.81944444444444453</v>
      </c>
      <c r="I12" s="386">
        <v>0.82638888888888884</v>
      </c>
      <c r="J12" s="385">
        <v>320</v>
      </c>
      <c r="K12" s="387"/>
      <c r="L12" s="387"/>
      <c r="M12" s="387"/>
      <c r="N12" s="387"/>
      <c r="O12" s="387"/>
      <c r="P12" s="387"/>
      <c r="Q12" s="387"/>
      <c r="R12" s="387"/>
      <c r="S12" s="407"/>
      <c r="T12" s="387"/>
      <c r="U12" s="387"/>
      <c r="V12" s="387"/>
      <c r="W12" s="387"/>
      <c r="X12" s="178"/>
      <c r="Y12" s="387"/>
      <c r="Z12" s="387"/>
      <c r="AA12" s="388"/>
    </row>
    <row r="13" spans="1:29" s="389" customFormat="1">
      <c r="A13" s="383"/>
      <c r="B13" s="384">
        <v>8304</v>
      </c>
      <c r="C13" s="338">
        <v>5107932489</v>
      </c>
      <c r="D13" s="390">
        <v>4500585703</v>
      </c>
      <c r="E13" s="165" t="s">
        <v>219</v>
      </c>
      <c r="F13" s="398">
        <v>42312</v>
      </c>
      <c r="G13" s="377" t="s">
        <v>218</v>
      </c>
      <c r="H13" s="386">
        <v>0.27083333333333331</v>
      </c>
      <c r="I13" s="386">
        <v>0.28125</v>
      </c>
      <c r="J13" s="385">
        <v>32</v>
      </c>
      <c r="K13" s="387"/>
      <c r="L13" s="387"/>
      <c r="M13" s="387"/>
      <c r="N13" s="387"/>
      <c r="O13" s="387"/>
      <c r="P13" s="387">
        <v>2880</v>
      </c>
      <c r="Q13" s="387"/>
      <c r="R13" s="387"/>
      <c r="S13" s="387"/>
      <c r="T13" s="387"/>
      <c r="U13" s="387"/>
      <c r="V13" s="387"/>
      <c r="W13" s="387"/>
      <c r="X13" s="387">
        <v>280</v>
      </c>
      <c r="Y13" s="387"/>
      <c r="Z13" s="387"/>
      <c r="AA13" s="180"/>
    </row>
    <row r="14" spans="1:29" s="389" customFormat="1">
      <c r="A14" s="383"/>
      <c r="B14" s="410">
        <v>8305</v>
      </c>
      <c r="C14" s="338">
        <v>5107932489</v>
      </c>
      <c r="D14" s="390">
        <v>4500585703</v>
      </c>
      <c r="E14" s="165" t="s">
        <v>219</v>
      </c>
      <c r="F14" s="398">
        <v>42312</v>
      </c>
      <c r="G14" s="377" t="s">
        <v>218</v>
      </c>
      <c r="H14" s="386">
        <v>0.40625</v>
      </c>
      <c r="I14" s="386">
        <v>0.41666666666666669</v>
      </c>
      <c r="J14" s="385">
        <v>320</v>
      </c>
      <c r="K14" s="387"/>
      <c r="L14" s="387"/>
      <c r="M14" s="387"/>
      <c r="N14" s="387"/>
      <c r="O14" s="387"/>
      <c r="P14" s="387"/>
      <c r="Q14" s="387"/>
      <c r="R14" s="387"/>
      <c r="S14" s="387"/>
      <c r="T14" s="387"/>
      <c r="U14" s="387"/>
      <c r="V14" s="387"/>
      <c r="W14" s="387"/>
      <c r="X14" s="387"/>
      <c r="Y14" s="178"/>
      <c r="Z14" s="387"/>
      <c r="AA14" s="180"/>
    </row>
    <row r="15" spans="1:29" s="389" customFormat="1">
      <c r="A15" s="383"/>
      <c r="B15" s="384">
        <v>8306</v>
      </c>
      <c r="C15" s="338">
        <v>5107932489</v>
      </c>
      <c r="D15" s="390">
        <v>4500585703</v>
      </c>
      <c r="E15" s="165" t="s">
        <v>219</v>
      </c>
      <c r="F15" s="398">
        <v>42312</v>
      </c>
      <c r="G15" s="377" t="s">
        <v>218</v>
      </c>
      <c r="H15" s="386">
        <v>0.52430555555555558</v>
      </c>
      <c r="I15" s="386">
        <v>0.53472222222222221</v>
      </c>
      <c r="J15" s="385">
        <v>320</v>
      </c>
      <c r="K15" s="387"/>
      <c r="L15" s="387"/>
      <c r="M15" s="387"/>
      <c r="N15" s="387"/>
      <c r="O15" s="387"/>
      <c r="P15" s="387"/>
      <c r="Q15" s="387"/>
      <c r="R15" s="387"/>
      <c r="S15" s="387"/>
      <c r="T15" s="387"/>
      <c r="U15" s="387"/>
      <c r="V15" s="387"/>
      <c r="W15" s="387"/>
      <c r="X15" s="387"/>
      <c r="Y15" s="387"/>
      <c r="Z15" s="387"/>
      <c r="AA15" s="388"/>
    </row>
    <row r="16" spans="1:29" s="389" customFormat="1">
      <c r="A16" s="383"/>
      <c r="B16" s="419">
        <v>8307</v>
      </c>
      <c r="C16" s="338">
        <v>5107932489</v>
      </c>
      <c r="D16" s="390">
        <v>4500585703</v>
      </c>
      <c r="E16" s="165" t="s">
        <v>219</v>
      </c>
      <c r="F16" s="398">
        <v>42312</v>
      </c>
      <c r="G16" s="377" t="s">
        <v>218</v>
      </c>
      <c r="H16" s="349">
        <v>0.5625</v>
      </c>
      <c r="I16" s="349">
        <v>0.57291666666666663</v>
      </c>
      <c r="J16" s="348">
        <v>32</v>
      </c>
      <c r="K16" s="178"/>
      <c r="L16" s="178"/>
      <c r="M16" s="178"/>
      <c r="N16" s="178"/>
      <c r="O16" s="178"/>
      <c r="P16" s="178">
        <v>2880</v>
      </c>
      <c r="Q16" s="178"/>
      <c r="R16" s="178"/>
      <c r="S16" s="178"/>
      <c r="T16" s="178"/>
      <c r="U16" s="178"/>
      <c r="V16" s="178"/>
      <c r="W16" s="178"/>
      <c r="X16" s="178">
        <v>280</v>
      </c>
      <c r="Y16" s="387"/>
      <c r="Z16" s="387"/>
      <c r="AA16" s="388"/>
    </row>
    <row r="17" spans="1:27" s="389" customFormat="1">
      <c r="A17" s="383"/>
      <c r="B17" s="150">
        <v>8308</v>
      </c>
      <c r="C17" s="338">
        <v>5107932489</v>
      </c>
      <c r="D17" s="390">
        <v>4500585703</v>
      </c>
      <c r="E17" s="165" t="s">
        <v>219</v>
      </c>
      <c r="F17" s="398">
        <v>42312</v>
      </c>
      <c r="G17" s="377" t="s">
        <v>218</v>
      </c>
      <c r="H17" s="179">
        <v>0.67013888888888884</v>
      </c>
      <c r="I17" s="179">
        <v>0.68055555555555547</v>
      </c>
      <c r="J17" s="178">
        <v>32</v>
      </c>
      <c r="K17" s="178"/>
      <c r="L17" s="178"/>
      <c r="M17" s="178"/>
      <c r="N17" s="178"/>
      <c r="O17" s="178"/>
      <c r="P17" s="178">
        <v>2880</v>
      </c>
      <c r="Q17" s="178"/>
      <c r="R17" s="178"/>
      <c r="S17" s="178"/>
      <c r="T17" s="178"/>
      <c r="U17" s="178"/>
      <c r="V17" s="178"/>
      <c r="W17" s="178"/>
      <c r="X17" s="178">
        <v>280</v>
      </c>
      <c r="Y17" s="387"/>
      <c r="Z17" s="387"/>
      <c r="AA17" s="388"/>
    </row>
    <row r="18" spans="1:27" s="389" customFormat="1">
      <c r="A18" s="383"/>
      <c r="B18" s="384">
        <v>8309</v>
      </c>
      <c r="C18" s="338">
        <v>5107932489</v>
      </c>
      <c r="D18" s="390">
        <v>4500585703</v>
      </c>
      <c r="E18" s="165" t="s">
        <v>219</v>
      </c>
      <c r="F18" s="398">
        <v>42312</v>
      </c>
      <c r="G18" s="377" t="s">
        <v>218</v>
      </c>
      <c r="H18" s="386">
        <v>0.70138888888888884</v>
      </c>
      <c r="I18" s="386">
        <v>0.70833333333333337</v>
      </c>
      <c r="J18" s="385">
        <v>320</v>
      </c>
      <c r="K18" s="387"/>
      <c r="L18" s="387"/>
      <c r="M18" s="387"/>
      <c r="N18" s="387"/>
      <c r="O18" s="387"/>
      <c r="P18" s="387"/>
      <c r="Q18" s="387"/>
      <c r="R18" s="387"/>
      <c r="S18" s="387"/>
      <c r="T18" s="387"/>
      <c r="U18" s="387"/>
      <c r="V18" s="387"/>
      <c r="W18" s="387"/>
      <c r="X18" s="387"/>
      <c r="Y18" s="178"/>
      <c r="Z18" s="178"/>
      <c r="AA18" s="388"/>
    </row>
    <row r="19" spans="1:27" s="389" customFormat="1">
      <c r="A19" s="383"/>
      <c r="B19" s="150">
        <v>8310</v>
      </c>
      <c r="C19" s="338">
        <v>5107932489</v>
      </c>
      <c r="D19" s="390">
        <v>4500585703</v>
      </c>
      <c r="E19" s="165" t="s">
        <v>219</v>
      </c>
      <c r="F19" s="398">
        <v>42312</v>
      </c>
      <c r="G19" s="377" t="s">
        <v>218</v>
      </c>
      <c r="H19" s="349">
        <v>0.79861111111111116</v>
      </c>
      <c r="I19" s="349">
        <v>0.8125</v>
      </c>
      <c r="J19" s="348">
        <v>32</v>
      </c>
      <c r="K19" s="178"/>
      <c r="L19" s="178"/>
      <c r="M19" s="178"/>
      <c r="N19" s="178"/>
      <c r="O19" s="178"/>
      <c r="P19" s="178">
        <v>2880</v>
      </c>
      <c r="Q19" s="178"/>
      <c r="R19" s="178"/>
      <c r="S19" s="178"/>
      <c r="T19" s="178"/>
      <c r="U19" s="387"/>
      <c r="V19" s="387"/>
      <c r="W19" s="387"/>
      <c r="X19" s="387">
        <v>280</v>
      </c>
      <c r="Y19" s="387"/>
      <c r="Z19" s="387"/>
      <c r="AA19" s="388"/>
    </row>
    <row r="20" spans="1:27" s="389" customFormat="1">
      <c r="A20" s="383"/>
      <c r="B20" s="384">
        <v>8311</v>
      </c>
      <c r="C20" s="338">
        <v>5107933985</v>
      </c>
      <c r="D20" s="390">
        <v>4500585703</v>
      </c>
      <c r="E20" s="165" t="s">
        <v>219</v>
      </c>
      <c r="F20" s="398">
        <v>42313</v>
      </c>
      <c r="G20" s="377" t="s">
        <v>218</v>
      </c>
      <c r="H20" s="349">
        <v>0.3888888888888889</v>
      </c>
      <c r="I20" s="386">
        <v>0.39930555555555558</v>
      </c>
      <c r="J20" s="385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88"/>
    </row>
    <row r="21" spans="1:27" s="389" customFormat="1">
      <c r="A21" s="383"/>
      <c r="B21" s="384">
        <v>8312</v>
      </c>
      <c r="C21" s="338">
        <v>5107933985</v>
      </c>
      <c r="D21" s="390">
        <v>4500585703</v>
      </c>
      <c r="E21" s="165" t="s">
        <v>219</v>
      </c>
      <c r="F21" s="398">
        <v>42313</v>
      </c>
      <c r="G21" s="377" t="s">
        <v>218</v>
      </c>
      <c r="H21" s="386">
        <v>0.5625</v>
      </c>
      <c r="I21" s="386">
        <v>0.57291666666666663</v>
      </c>
      <c r="J21" s="385">
        <v>32</v>
      </c>
      <c r="K21" s="387"/>
      <c r="L21" s="387"/>
      <c r="M21" s="387"/>
      <c r="N21" s="387"/>
      <c r="O21" s="387"/>
      <c r="P21" s="387">
        <v>2880</v>
      </c>
      <c r="Q21" s="387"/>
      <c r="R21" s="387"/>
      <c r="S21" s="387"/>
      <c r="T21" s="387"/>
      <c r="U21" s="387"/>
      <c r="V21" s="387"/>
      <c r="W21" s="387"/>
      <c r="X21" s="387">
        <v>280</v>
      </c>
      <c r="Y21" s="387"/>
      <c r="Z21" s="387"/>
      <c r="AA21" s="388"/>
    </row>
    <row r="22" spans="1:27" s="389" customFormat="1">
      <c r="A22" s="383"/>
      <c r="B22" s="150">
        <v>8313</v>
      </c>
      <c r="C22" s="338"/>
      <c r="D22" s="390"/>
      <c r="E22" s="165" t="s">
        <v>248</v>
      </c>
      <c r="F22" s="398">
        <v>42313</v>
      </c>
      <c r="G22" s="377" t="s">
        <v>249</v>
      </c>
      <c r="H22" s="349">
        <v>0.57291666666666663</v>
      </c>
      <c r="I22" s="349">
        <v>0.57986111111111105</v>
      </c>
      <c r="J22" s="34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>
        <v>2550</v>
      </c>
      <c r="V22" s="178"/>
      <c r="W22" s="178"/>
      <c r="X22" s="178"/>
      <c r="Y22" s="387"/>
      <c r="Z22" s="387"/>
      <c r="AA22" s="388"/>
    </row>
    <row r="23" spans="1:27" s="389" customFormat="1">
      <c r="A23" s="383"/>
      <c r="B23" s="384">
        <v>8314</v>
      </c>
      <c r="C23" s="338">
        <v>5107933985</v>
      </c>
      <c r="D23" s="390">
        <v>4500585703</v>
      </c>
      <c r="E23" s="165" t="s">
        <v>219</v>
      </c>
      <c r="F23" s="398">
        <v>42313</v>
      </c>
      <c r="G23" s="377" t="s">
        <v>218</v>
      </c>
      <c r="H23" s="349">
        <v>0.65972222222222221</v>
      </c>
      <c r="I23" s="386">
        <v>0.66666666666666663</v>
      </c>
      <c r="J23" s="385">
        <v>320</v>
      </c>
      <c r="K23" s="387"/>
      <c r="L23" s="387"/>
      <c r="M23" s="387"/>
      <c r="N23" s="387"/>
      <c r="O23" s="387"/>
      <c r="P23" s="387"/>
      <c r="Q23" s="387"/>
      <c r="R23" s="387"/>
      <c r="S23" s="387"/>
      <c r="T23" s="387"/>
      <c r="U23" s="387"/>
      <c r="V23" s="387"/>
      <c r="W23" s="387"/>
      <c r="X23" s="387"/>
      <c r="Y23" s="387"/>
      <c r="Z23" s="178"/>
      <c r="AA23" s="388"/>
    </row>
    <row r="24" spans="1:27" s="389" customFormat="1">
      <c r="A24" s="383"/>
      <c r="B24" s="384">
        <v>8315</v>
      </c>
      <c r="C24" s="338">
        <v>5107933985</v>
      </c>
      <c r="D24" s="390">
        <v>4500585703</v>
      </c>
      <c r="E24" s="165" t="s">
        <v>219</v>
      </c>
      <c r="F24" s="398">
        <v>42313</v>
      </c>
      <c r="G24" s="377" t="s">
        <v>218</v>
      </c>
      <c r="H24" s="386">
        <v>0.69791666666666663</v>
      </c>
      <c r="I24" s="386">
        <v>0.70833333333333337</v>
      </c>
      <c r="J24" s="385">
        <v>32</v>
      </c>
      <c r="K24" s="387"/>
      <c r="L24" s="387"/>
      <c r="M24" s="387"/>
      <c r="N24" s="387"/>
      <c r="O24" s="387"/>
      <c r="P24" s="387">
        <v>2880</v>
      </c>
      <c r="Q24" s="387"/>
      <c r="R24" s="387"/>
      <c r="S24" s="387"/>
      <c r="T24" s="387"/>
      <c r="U24" s="387"/>
      <c r="V24" s="387"/>
      <c r="W24" s="387"/>
      <c r="X24" s="387">
        <v>280</v>
      </c>
      <c r="Y24" s="387"/>
      <c r="Z24" s="387"/>
      <c r="AA24" s="388"/>
    </row>
    <row r="25" spans="1:27" s="389" customFormat="1">
      <c r="A25" s="383"/>
      <c r="B25" s="384">
        <v>8316</v>
      </c>
      <c r="C25" s="338">
        <v>5107933985</v>
      </c>
      <c r="D25" s="390">
        <v>4500585703</v>
      </c>
      <c r="E25" s="165" t="s">
        <v>219</v>
      </c>
      <c r="F25" s="398">
        <v>42313</v>
      </c>
      <c r="G25" s="377" t="s">
        <v>218</v>
      </c>
      <c r="H25" s="386">
        <v>0.30555555555555552</v>
      </c>
      <c r="I25" s="386">
        <v>0.31944444444444448</v>
      </c>
      <c r="J25" s="385">
        <v>32</v>
      </c>
      <c r="K25" s="387"/>
      <c r="L25" s="387"/>
      <c r="M25" s="387"/>
      <c r="N25" s="387"/>
      <c r="O25" s="387"/>
      <c r="P25" s="387">
        <v>2880</v>
      </c>
      <c r="Q25" s="387"/>
      <c r="R25" s="387"/>
      <c r="S25" s="387"/>
      <c r="T25" s="387"/>
      <c r="U25" s="387"/>
      <c r="V25" s="387"/>
      <c r="W25" s="387"/>
      <c r="X25" s="387">
        <v>280</v>
      </c>
      <c r="Y25" s="178"/>
      <c r="Z25" s="178"/>
      <c r="AA25" s="388"/>
    </row>
    <row r="26" spans="1:27" s="389" customFormat="1">
      <c r="A26" s="383"/>
      <c r="B26" s="384">
        <v>8319</v>
      </c>
      <c r="C26" s="338">
        <v>81458032</v>
      </c>
      <c r="D26" s="390">
        <v>450840</v>
      </c>
      <c r="E26" s="165" t="s">
        <v>257</v>
      </c>
      <c r="F26" s="398">
        <v>42314</v>
      </c>
      <c r="G26" s="377" t="s">
        <v>253</v>
      </c>
      <c r="H26" s="386">
        <v>0.46180555555555558</v>
      </c>
      <c r="I26" s="386">
        <v>0.47222222222222227</v>
      </c>
      <c r="J26" s="385">
        <v>32</v>
      </c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178"/>
      <c r="V26" s="178"/>
      <c r="W26" s="178"/>
      <c r="X26" s="178">
        <v>1210</v>
      </c>
      <c r="Y26" s="387"/>
      <c r="Z26" s="387"/>
      <c r="AA26" s="388"/>
    </row>
    <row r="27" spans="1:27" s="389" customFormat="1">
      <c r="A27" s="383"/>
      <c r="B27" s="150">
        <v>8323</v>
      </c>
      <c r="C27" s="350">
        <v>5107936203</v>
      </c>
      <c r="D27" s="390">
        <v>4500586046</v>
      </c>
      <c r="E27" s="165" t="s">
        <v>254</v>
      </c>
      <c r="F27" s="398">
        <v>42314</v>
      </c>
      <c r="G27" s="417" t="s">
        <v>241</v>
      </c>
      <c r="H27" s="349">
        <v>0.66666666666666663</v>
      </c>
      <c r="I27" s="349">
        <v>0.69791666666666663</v>
      </c>
      <c r="J27" s="348">
        <v>84</v>
      </c>
      <c r="K27" s="178"/>
      <c r="L27" s="178"/>
      <c r="M27" s="178"/>
      <c r="N27" s="178"/>
      <c r="O27" s="178"/>
      <c r="P27" s="178"/>
      <c r="Q27" s="178"/>
      <c r="R27" s="178"/>
      <c r="S27" s="178">
        <v>12600</v>
      </c>
      <c r="T27" s="178"/>
      <c r="U27" s="178"/>
      <c r="V27" s="178"/>
      <c r="W27" s="178"/>
      <c r="X27" s="178">
        <v>84</v>
      </c>
      <c r="Y27" s="178"/>
      <c r="Z27" s="178"/>
      <c r="AA27" s="388"/>
    </row>
    <row r="28" spans="1:27" s="389" customFormat="1">
      <c r="A28" s="383"/>
      <c r="B28" s="384"/>
      <c r="C28" s="350"/>
      <c r="D28" s="390"/>
      <c r="E28" s="165"/>
      <c r="F28" s="398"/>
      <c r="G28" s="417"/>
      <c r="H28" s="386"/>
      <c r="I28" s="386"/>
      <c r="J28" s="385"/>
      <c r="K28" s="387"/>
      <c r="L28" s="387"/>
      <c r="M28" s="387"/>
      <c r="N28" s="387"/>
      <c r="O28" s="387"/>
      <c r="P28" s="387"/>
      <c r="Q28" s="387"/>
      <c r="R28" s="387"/>
      <c r="S28" s="387"/>
      <c r="T28" s="387"/>
      <c r="U28" s="387"/>
      <c r="V28" s="387"/>
      <c r="W28" s="387"/>
      <c r="X28" s="387"/>
      <c r="Y28" s="387"/>
      <c r="Z28" s="387"/>
      <c r="AA28" s="388"/>
    </row>
    <row r="29" spans="1:27" s="389" customFormat="1">
      <c r="A29" s="383"/>
      <c r="B29" s="384"/>
      <c r="C29" s="350"/>
      <c r="D29" s="390"/>
      <c r="E29" s="165"/>
      <c r="F29" s="398"/>
      <c r="G29" s="417"/>
      <c r="H29" s="386"/>
      <c r="I29" s="386"/>
      <c r="J29" s="385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7"/>
      <c r="W29" s="387"/>
      <c r="X29" s="387"/>
      <c r="Y29" s="387"/>
      <c r="Z29" s="387"/>
      <c r="AA29" s="180"/>
    </row>
    <row r="30" spans="1:27" s="389" customFormat="1">
      <c r="A30" s="383"/>
      <c r="B30" s="384"/>
      <c r="C30" s="350"/>
      <c r="D30" s="390"/>
      <c r="E30" s="165"/>
      <c r="F30" s="398"/>
      <c r="G30" s="417"/>
      <c r="H30" s="386"/>
      <c r="I30" s="386"/>
      <c r="J30" s="385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7"/>
      <c r="AA30" s="388"/>
    </row>
    <row r="31" spans="1:27" s="389" customFormat="1">
      <c r="A31" s="383"/>
      <c r="B31" s="384"/>
      <c r="C31" s="350"/>
      <c r="D31" s="390"/>
      <c r="E31" s="165"/>
      <c r="F31" s="398"/>
      <c r="G31" s="417"/>
      <c r="H31" s="386"/>
      <c r="I31" s="386"/>
      <c r="J31" s="385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7"/>
      <c r="W31" s="387"/>
      <c r="X31" s="387"/>
      <c r="Y31" s="178"/>
      <c r="Z31" s="178"/>
      <c r="AA31" s="388"/>
    </row>
    <row r="32" spans="1:27" s="389" customFormat="1">
      <c r="A32" s="383"/>
      <c r="B32" s="384"/>
      <c r="C32" s="350"/>
      <c r="D32" s="390"/>
      <c r="E32" s="165"/>
      <c r="F32" s="398"/>
      <c r="G32" s="417"/>
      <c r="H32" s="386"/>
      <c r="I32" s="386"/>
      <c r="J32" s="385"/>
      <c r="K32" s="387"/>
      <c r="L32" s="387"/>
      <c r="M32" s="387"/>
      <c r="N32" s="387"/>
      <c r="O32" s="387"/>
      <c r="P32" s="387"/>
      <c r="Q32" s="387"/>
      <c r="R32" s="387"/>
      <c r="S32" s="407"/>
      <c r="T32" s="387"/>
      <c r="U32" s="387"/>
      <c r="V32" s="387"/>
      <c r="W32" s="387"/>
      <c r="X32" s="178"/>
      <c r="Y32" s="178"/>
      <c r="Z32" s="387"/>
      <c r="AA32" s="388"/>
    </row>
    <row r="33" spans="2:27">
      <c r="B33" s="150"/>
      <c r="C33" s="350"/>
      <c r="D33" s="390"/>
      <c r="E33" s="165"/>
      <c r="F33" s="398"/>
      <c r="G33" s="417"/>
      <c r="H33" s="179"/>
      <c r="I33" s="179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387"/>
      <c r="Z33" s="387"/>
      <c r="AA33" s="388"/>
    </row>
    <row r="34" spans="2:27">
      <c r="B34" s="384"/>
      <c r="C34" s="350"/>
      <c r="D34" s="390"/>
      <c r="E34" s="165"/>
      <c r="F34" s="398"/>
      <c r="G34" s="417"/>
      <c r="H34" s="386"/>
      <c r="I34" s="386"/>
      <c r="J34" s="385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7"/>
      <c r="AA34" s="388"/>
    </row>
    <row r="35" spans="2:27">
      <c r="B35" s="384"/>
      <c r="C35" s="350"/>
      <c r="D35" s="390"/>
      <c r="E35" s="165"/>
      <c r="F35" s="398"/>
      <c r="G35" s="417"/>
      <c r="H35" s="386"/>
      <c r="I35" s="386"/>
      <c r="J35" s="385"/>
      <c r="K35" s="387"/>
      <c r="L35" s="387"/>
      <c r="M35" s="387"/>
      <c r="N35" s="387"/>
      <c r="O35" s="387"/>
      <c r="P35" s="387"/>
      <c r="Q35" s="387"/>
      <c r="R35" s="387"/>
      <c r="S35" s="387"/>
      <c r="T35" s="387"/>
      <c r="U35" s="387"/>
      <c r="V35" s="387"/>
      <c r="W35" s="387"/>
      <c r="X35" s="387"/>
      <c r="Y35" s="387"/>
      <c r="Z35" s="387"/>
      <c r="AA35" s="388"/>
    </row>
    <row r="36" spans="2:27">
      <c r="B36" s="384"/>
      <c r="C36" s="350"/>
      <c r="D36" s="390"/>
      <c r="E36" s="165"/>
      <c r="F36" s="398"/>
      <c r="G36" s="417"/>
      <c r="H36" s="386"/>
      <c r="I36" s="386"/>
      <c r="J36" s="385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87"/>
      <c r="AA36" s="180"/>
    </row>
    <row r="37" spans="2:27">
      <c r="B37" s="150"/>
      <c r="C37" s="350"/>
      <c r="D37" s="390"/>
      <c r="E37" s="165"/>
      <c r="F37" s="398"/>
      <c r="G37" s="417"/>
      <c r="H37" s="349"/>
      <c r="I37" s="349"/>
      <c r="J37" s="34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80"/>
    </row>
    <row r="38" spans="2:27">
      <c r="B38" s="150"/>
      <c r="C38" s="350"/>
      <c r="D38" s="390"/>
      <c r="E38" s="165"/>
      <c r="F38" s="398"/>
      <c r="G38" s="417"/>
      <c r="H38" s="179"/>
      <c r="I38" s="179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80"/>
    </row>
    <row r="39" spans="2:27">
      <c r="B39" s="150"/>
      <c r="C39" s="350"/>
      <c r="D39" s="390"/>
      <c r="E39" s="165"/>
      <c r="F39" s="398"/>
      <c r="G39" s="421"/>
      <c r="H39" s="417"/>
      <c r="I39" s="349"/>
      <c r="J39" s="34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80"/>
    </row>
    <row r="40" spans="2:27">
      <c r="B40" s="150"/>
      <c r="C40" s="350"/>
      <c r="D40" s="390"/>
      <c r="E40" s="165"/>
      <c r="F40" s="398"/>
      <c r="G40" s="421"/>
      <c r="H40" s="417"/>
      <c r="I40" s="179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80"/>
    </row>
    <row r="41" spans="2:27">
      <c r="B41" s="150"/>
      <c r="C41" s="350"/>
      <c r="D41" s="390"/>
      <c r="E41" s="165"/>
      <c r="F41" s="398"/>
      <c r="G41" s="421"/>
      <c r="H41" s="386"/>
      <c r="I41" s="386"/>
      <c r="J41" s="385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7"/>
      <c r="AA41" s="180"/>
    </row>
    <row r="42" spans="2:27">
      <c r="B42" s="373"/>
      <c r="C42" s="350"/>
      <c r="D42" s="390"/>
      <c r="E42" s="165"/>
      <c r="F42" s="398"/>
      <c r="G42" s="421"/>
      <c r="H42" s="417"/>
      <c r="I42" s="417"/>
      <c r="J42" s="377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80"/>
    </row>
    <row r="43" spans="2:27">
      <c r="B43" s="373"/>
      <c r="C43" s="350"/>
      <c r="D43" s="91"/>
      <c r="E43" s="165"/>
      <c r="F43" s="376"/>
      <c r="G43" s="348"/>
      <c r="H43" s="378"/>
      <c r="I43" s="378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80"/>
    </row>
    <row r="44" spans="2:27">
      <c r="B44" s="373"/>
      <c r="C44" s="350"/>
      <c r="D44" s="399"/>
      <c r="E44" s="165"/>
      <c r="F44" s="376"/>
      <c r="G44" s="348"/>
      <c r="H44" s="378"/>
      <c r="I44" s="378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79"/>
      <c r="AA44" s="380"/>
    </row>
    <row r="45" spans="2:27">
      <c r="B45" s="373"/>
      <c r="C45" s="350"/>
      <c r="D45" s="399"/>
      <c r="E45" s="165"/>
      <c r="F45" s="376"/>
      <c r="G45" s="348"/>
      <c r="H45" s="378"/>
      <c r="I45" s="378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  <c r="Y45" s="379"/>
      <c r="Z45" s="379"/>
      <c r="AA45" s="380"/>
    </row>
    <row r="46" spans="2:27">
      <c r="B46" s="373"/>
      <c r="C46" s="374"/>
      <c r="D46" s="400"/>
      <c r="E46" s="381"/>
      <c r="F46" s="376"/>
      <c r="G46" s="377"/>
      <c r="H46" s="378"/>
      <c r="I46" s="378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80"/>
    </row>
    <row r="47" spans="2:27">
      <c r="B47" s="373"/>
      <c r="C47" s="350"/>
      <c r="D47" s="91"/>
      <c r="E47" s="165"/>
      <c r="F47" s="376"/>
      <c r="G47" s="377"/>
      <c r="H47" s="378"/>
      <c r="I47" s="378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80"/>
    </row>
    <row r="48" spans="2:27">
      <c r="B48" s="373"/>
      <c r="C48" s="350"/>
      <c r="D48" s="91"/>
      <c r="E48" s="165"/>
      <c r="F48" s="376"/>
      <c r="G48" s="377"/>
      <c r="H48" s="378"/>
      <c r="I48" s="378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380"/>
    </row>
    <row r="49" spans="2:29">
      <c r="B49" s="373"/>
      <c r="C49" s="350"/>
      <c r="D49" s="91"/>
      <c r="E49" s="165"/>
      <c r="F49" s="376"/>
      <c r="G49" s="377"/>
      <c r="H49" s="378"/>
      <c r="I49" s="378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380"/>
    </row>
    <row r="50" spans="2:29">
      <c r="B50" s="373"/>
      <c r="C50" s="350"/>
      <c r="D50" s="91"/>
      <c r="E50" s="165"/>
      <c r="F50" s="376"/>
      <c r="G50" s="377"/>
      <c r="H50" s="378"/>
      <c r="I50" s="378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79"/>
      <c r="AA50" s="380"/>
    </row>
    <row r="51" spans="2:29">
      <c r="B51" s="373"/>
      <c r="C51" s="350"/>
      <c r="D51" s="91"/>
      <c r="E51" s="165"/>
      <c r="F51" s="376"/>
      <c r="G51" s="377"/>
      <c r="H51" s="378"/>
      <c r="I51" s="378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80"/>
    </row>
    <row r="52" spans="2:29">
      <c r="B52" s="373"/>
      <c r="C52" s="350"/>
      <c r="D52" s="91"/>
      <c r="E52" s="165"/>
      <c r="F52" s="376"/>
      <c r="G52" s="377"/>
      <c r="H52" s="378"/>
      <c r="I52" s="378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80"/>
    </row>
    <row r="53" spans="2:29">
      <c r="B53" s="373"/>
      <c r="C53" s="350"/>
      <c r="D53" s="91"/>
      <c r="E53" s="165"/>
      <c r="F53" s="376"/>
      <c r="G53" s="377"/>
      <c r="H53" s="378"/>
      <c r="I53" s="378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379"/>
      <c r="Z53" s="379"/>
      <c r="AA53" s="380"/>
    </row>
    <row r="54" spans="2:29">
      <c r="B54" s="373"/>
      <c r="C54" s="350"/>
      <c r="D54" s="91"/>
      <c r="E54" s="165"/>
      <c r="F54" s="376"/>
      <c r="G54" s="377"/>
      <c r="H54" s="378"/>
      <c r="I54" s="378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379"/>
      <c r="Z54" s="379"/>
      <c r="AA54" s="380"/>
    </row>
    <row r="55" spans="2:29">
      <c r="B55" s="373"/>
      <c r="C55" s="350"/>
      <c r="D55" s="91"/>
      <c r="E55" s="165"/>
      <c r="F55" s="376"/>
      <c r="G55" s="377"/>
      <c r="H55" s="378"/>
      <c r="I55" s="378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80"/>
    </row>
    <row r="56" spans="2:29">
      <c r="B56" s="373"/>
      <c r="C56" s="350"/>
      <c r="D56" s="91"/>
      <c r="E56" s="165"/>
      <c r="F56" s="376"/>
      <c r="G56" s="377"/>
      <c r="H56" s="378"/>
      <c r="I56" s="378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80"/>
    </row>
    <row r="57" spans="2:29">
      <c r="B57" s="373"/>
      <c r="C57" s="350"/>
      <c r="D57" s="91"/>
      <c r="E57" s="165"/>
      <c r="F57" s="376"/>
      <c r="G57" s="377"/>
      <c r="H57" s="378"/>
      <c r="I57" s="378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79"/>
      <c r="V57" s="379"/>
      <c r="W57" s="379"/>
      <c r="X57" s="379"/>
      <c r="Y57" s="379"/>
      <c r="Z57" s="379"/>
      <c r="AA57" s="380"/>
    </row>
    <row r="58" spans="2:29">
      <c r="B58" s="373"/>
      <c r="C58" s="350"/>
      <c r="D58" s="91"/>
      <c r="E58" s="165"/>
      <c r="F58" s="376"/>
      <c r="G58" s="377"/>
      <c r="H58" s="378"/>
      <c r="I58" s="378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  <c r="Y58" s="379"/>
      <c r="Z58" s="379"/>
      <c r="AA58" s="380"/>
    </row>
    <row r="59" spans="2:29">
      <c r="B59" s="373"/>
      <c r="C59" s="350"/>
      <c r="D59" s="91"/>
      <c r="E59" s="165"/>
      <c r="F59" s="376"/>
      <c r="G59" s="377"/>
      <c r="H59" s="378"/>
      <c r="I59" s="378"/>
      <c r="J59" s="379"/>
      <c r="K59" s="379"/>
      <c r="L59" s="379"/>
      <c r="M59" s="379"/>
      <c r="N59" s="379"/>
      <c r="O59" s="379"/>
      <c r="P59" s="379"/>
      <c r="Q59" s="379"/>
      <c r="R59" s="379"/>
      <c r="S59" s="379"/>
      <c r="T59" s="379"/>
      <c r="U59" s="379"/>
      <c r="V59" s="379"/>
      <c r="W59" s="379"/>
      <c r="X59" s="379"/>
      <c r="Y59" s="379"/>
      <c r="Z59" s="379"/>
      <c r="AA59" s="380"/>
    </row>
    <row r="60" spans="2:29">
      <c r="B60" s="373"/>
      <c r="C60" s="374"/>
      <c r="D60" s="375"/>
      <c r="E60" s="381"/>
      <c r="F60" s="376"/>
      <c r="G60" s="377"/>
      <c r="H60" s="378"/>
      <c r="I60" s="378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  <c r="Y60" s="379"/>
      <c r="Z60" s="379"/>
      <c r="AA60" s="405"/>
    </row>
    <row r="61" spans="2:29" ht="15.75" thickBot="1">
      <c r="B61" s="151"/>
      <c r="C61" s="401"/>
      <c r="D61" s="152"/>
      <c r="E61" s="402"/>
      <c r="F61" s="403"/>
      <c r="G61" s="404"/>
      <c r="H61" s="182"/>
      <c r="I61" s="182"/>
      <c r="J61" s="181">
        <f>SUM(J4:J59)</f>
        <v>3196</v>
      </c>
      <c r="K61" s="181">
        <f t="shared" ref="K61:AA61" si="0">SUM(K4:K59)</f>
        <v>0</v>
      </c>
      <c r="L61" s="181">
        <f t="shared" si="0"/>
        <v>0</v>
      </c>
      <c r="M61" s="181">
        <f t="shared" si="0"/>
        <v>0</v>
      </c>
      <c r="N61" s="181">
        <f t="shared" si="0"/>
        <v>0</v>
      </c>
      <c r="O61" s="181">
        <f t="shared" si="0"/>
        <v>0</v>
      </c>
      <c r="P61" s="181">
        <f t="shared" si="0"/>
        <v>31680</v>
      </c>
      <c r="Q61" s="181">
        <f t="shared" si="0"/>
        <v>0</v>
      </c>
      <c r="R61" s="181">
        <f t="shared" si="0"/>
        <v>0</v>
      </c>
      <c r="S61" s="181">
        <f t="shared" si="0"/>
        <v>19800</v>
      </c>
      <c r="T61" s="181">
        <f t="shared" si="0"/>
        <v>0</v>
      </c>
      <c r="U61" s="181">
        <f t="shared" si="0"/>
        <v>2550</v>
      </c>
      <c r="V61" s="181">
        <f t="shared" si="0"/>
        <v>0</v>
      </c>
      <c r="W61" s="181">
        <f t="shared" si="0"/>
        <v>0</v>
      </c>
      <c r="X61" s="181">
        <f t="shared" si="0"/>
        <v>4374</v>
      </c>
      <c r="Y61" s="181">
        <f t="shared" si="0"/>
        <v>0</v>
      </c>
      <c r="Z61" s="181">
        <f t="shared" si="0"/>
        <v>0</v>
      </c>
      <c r="AA61" s="181">
        <f t="shared" si="0"/>
        <v>0</v>
      </c>
      <c r="AC61" s="183"/>
    </row>
    <row r="62" spans="2:29" ht="15.75" thickTop="1"/>
  </sheetData>
  <sortState ref="B4:X27">
    <sortCondition ref="B4:B27"/>
  </sortState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I14" sqref="I14"/>
    </sheetView>
  </sheetViews>
  <sheetFormatPr defaultRowHeight="15"/>
  <cols>
    <col min="2" max="2" width="16.7109375" customWidth="1"/>
    <col min="3" max="3" width="10.140625" bestFit="1" customWidth="1"/>
    <col min="4" max="4" width="11.140625" style="1" customWidth="1"/>
    <col min="5" max="5" width="11" bestFit="1" customWidth="1"/>
    <col min="6" max="6" width="11.5703125" customWidth="1"/>
  </cols>
  <sheetData>
    <row r="2" spans="2:6">
      <c r="B2" s="13"/>
    </row>
    <row r="3" spans="2:6">
      <c r="B3" s="13"/>
    </row>
    <row r="4" spans="2:6">
      <c r="B4" s="13"/>
    </row>
    <row r="5" spans="2:6">
      <c r="B5" s="13"/>
    </row>
    <row r="6" spans="2:6">
      <c r="B6" s="20" t="s">
        <v>215</v>
      </c>
      <c r="C6" s="14"/>
      <c r="D6" s="17"/>
    </row>
    <row r="7" spans="2:6">
      <c r="B7" s="15"/>
    </row>
    <row r="8" spans="2:6">
      <c r="B8" s="16" t="s">
        <v>47</v>
      </c>
      <c r="C8" s="184">
        <v>42314</v>
      </c>
    </row>
    <row r="9" spans="2:6">
      <c r="B9" s="16" t="s">
        <v>48</v>
      </c>
      <c r="C9" t="s">
        <v>191</v>
      </c>
    </row>
    <row r="10" spans="2:6">
      <c r="B10" s="18"/>
    </row>
    <row r="11" spans="2:6">
      <c r="B11" s="16"/>
    </row>
    <row r="12" spans="2:6" ht="25.5">
      <c r="B12" s="19" t="s">
        <v>45</v>
      </c>
      <c r="C12" s="14" t="s">
        <v>46</v>
      </c>
      <c r="E12" s="23" t="s">
        <v>49</v>
      </c>
    </row>
    <row r="13" spans="2:6">
      <c r="B13" s="14"/>
      <c r="C13" s="14"/>
    </row>
    <row r="14" spans="2:6" ht="33.75" customHeight="1">
      <c r="B14" s="21">
        <v>100</v>
      </c>
      <c r="C14" s="136">
        <f>'Pallet &amp; TF Repair'!F30</f>
        <v>307</v>
      </c>
      <c r="E14" s="24">
        <v>5107936672</v>
      </c>
      <c r="F14" s="24"/>
    </row>
    <row r="15" spans="2:6" ht="33.75" customHeight="1">
      <c r="B15" s="21">
        <v>201</v>
      </c>
      <c r="C15" s="137">
        <f>'Divider Sort'!H55</f>
        <v>4882</v>
      </c>
      <c r="E15" s="25">
        <v>5107936674</v>
      </c>
      <c r="F15" s="25"/>
    </row>
    <row r="16" spans="2:6" ht="33.75" customHeight="1">
      <c r="B16" s="22" t="s">
        <v>5</v>
      </c>
      <c r="C16" s="138">
        <f>'Divider Sort'!K55</f>
        <v>1268</v>
      </c>
      <c r="E16" s="25">
        <v>5107936678</v>
      </c>
      <c r="F16" s="25"/>
    </row>
    <row r="17" spans="2:6" ht="33.75" customHeight="1">
      <c r="B17" s="22" t="s">
        <v>7</v>
      </c>
      <c r="C17" s="138">
        <f>'Divider Sort'!N55</f>
        <v>135</v>
      </c>
      <c r="E17" s="25">
        <v>5107936688</v>
      </c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F13" sqref="F13"/>
    </sheetView>
  </sheetViews>
  <sheetFormatPr defaultColWidth="8.85546875" defaultRowHeight="15"/>
  <cols>
    <col min="1" max="1" width="8.85546875" style="73"/>
    <col min="2" max="2" width="11.28515625" style="73" customWidth="1"/>
    <col min="3" max="3" width="36.5703125" style="73" customWidth="1"/>
    <col min="4" max="4" width="13.28515625" style="85" customWidth="1"/>
    <col min="5" max="7" width="15.42578125" style="73" customWidth="1"/>
    <col min="8" max="16384" width="8.85546875" style="73"/>
  </cols>
  <sheetData>
    <row r="6" spans="2:7" ht="18.75">
      <c r="B6" s="95" t="s">
        <v>81</v>
      </c>
    </row>
    <row r="8" spans="2:7">
      <c r="B8" s="73" t="s">
        <v>50</v>
      </c>
      <c r="D8" s="85" t="s">
        <v>191</v>
      </c>
    </row>
    <row r="9" spans="2:7">
      <c r="B9" s="73" t="s">
        <v>51</v>
      </c>
      <c r="D9" s="85">
        <v>42307</v>
      </c>
    </row>
    <row r="10" spans="2:7">
      <c r="B10" s="73" t="s">
        <v>52</v>
      </c>
      <c r="D10" s="193">
        <v>42314</v>
      </c>
    </row>
    <row r="11" spans="2:7" ht="15.75" thickBot="1"/>
    <row r="12" spans="2:7" ht="25.5" customHeight="1" thickTop="1" thickBot="1">
      <c r="B12" s="96" t="s">
        <v>45</v>
      </c>
      <c r="C12" s="97" t="s">
        <v>53</v>
      </c>
      <c r="D12" s="160" t="s">
        <v>6</v>
      </c>
      <c r="E12" s="161" t="s">
        <v>54</v>
      </c>
      <c r="F12" s="161" t="s">
        <v>55</v>
      </c>
      <c r="G12" s="162" t="s">
        <v>58</v>
      </c>
    </row>
    <row r="13" spans="2:7" s="22" customFormat="1" ht="25.5" customHeight="1" thickTop="1">
      <c r="B13" s="71">
        <v>100</v>
      </c>
      <c r="C13" s="98" t="s">
        <v>59</v>
      </c>
      <c r="D13" s="129" t="s">
        <v>23</v>
      </c>
      <c r="E13" s="125">
        <f>'Receipt Details'!M48+'Pallet &amp; Top Frame Sort'!F38-'Pallet &amp; TF Repair'!H30+1271</f>
        <v>1678</v>
      </c>
      <c r="F13" s="125">
        <v>1312</v>
      </c>
      <c r="G13" s="133">
        <f>F13-E13</f>
        <v>-366</v>
      </c>
    </row>
    <row r="14" spans="2:7" ht="22.5" customHeight="1">
      <c r="B14" s="26">
        <v>100</v>
      </c>
      <c r="C14" s="99" t="s">
        <v>59</v>
      </c>
      <c r="D14" s="130" t="s">
        <v>56</v>
      </c>
      <c r="E14" s="126">
        <v>0</v>
      </c>
      <c r="F14" s="126">
        <v>0</v>
      </c>
      <c r="G14" s="134">
        <v>0</v>
      </c>
    </row>
    <row r="15" spans="2:7" s="22" customFormat="1" ht="22.5" customHeight="1">
      <c r="B15" s="70">
        <v>100</v>
      </c>
      <c r="C15" s="100" t="s">
        <v>59</v>
      </c>
      <c r="D15" s="131" t="s">
        <v>44</v>
      </c>
      <c r="E15" s="127">
        <f>'Receipt Details'!J48-'Pallet &amp; Top Frame Sort'!D38-'Despatch Advice'!L61+12955</f>
        <v>15931</v>
      </c>
      <c r="F15" s="127">
        <v>13307</v>
      </c>
      <c r="G15" s="135">
        <f t="shared" ref="G15:G39" si="0">F15-E15</f>
        <v>-2624</v>
      </c>
    </row>
    <row r="16" spans="2:7" s="22" customFormat="1" ht="22.5" customHeight="1">
      <c r="B16" s="70">
        <v>100</v>
      </c>
      <c r="C16" s="100" t="s">
        <v>59</v>
      </c>
      <c r="D16" s="131" t="s">
        <v>29</v>
      </c>
      <c r="E16" s="127">
        <f>'Receipt Details'!N48+'Pallet &amp; TF Repair'!F30+'Pallet &amp; TF Dismantle'!D25-'Despatch Advice'!N61+0</f>
        <v>378</v>
      </c>
      <c r="F16" s="127">
        <v>0</v>
      </c>
      <c r="G16" s="135">
        <f t="shared" si="0"/>
        <v>-378</v>
      </c>
    </row>
    <row r="17" spans="2:7" s="22" customFormat="1" ht="22.5" customHeight="1">
      <c r="B17" s="70">
        <v>100</v>
      </c>
      <c r="C17" s="100" t="s">
        <v>59</v>
      </c>
      <c r="D17" s="131" t="s">
        <v>22</v>
      </c>
      <c r="E17" s="127">
        <f>'Receipt Details'!L48+'Pallet &amp; Top Frame Sort'!E38+'Pallet &amp; TF Repair'!E30-'Despatch Advice'!J61+2428</f>
        <v>4514</v>
      </c>
      <c r="F17" s="127">
        <v>3000</v>
      </c>
      <c r="G17" s="135">
        <f t="shared" si="0"/>
        <v>-1514</v>
      </c>
    </row>
    <row r="18" spans="2:7" ht="22.5" customHeight="1">
      <c r="B18" s="26">
        <v>104</v>
      </c>
      <c r="C18" s="99" t="s">
        <v>60</v>
      </c>
      <c r="D18" s="130" t="s">
        <v>23</v>
      </c>
      <c r="E18" s="126">
        <v>0</v>
      </c>
      <c r="F18" s="126">
        <v>0</v>
      </c>
      <c r="G18" s="134">
        <f t="shared" si="0"/>
        <v>0</v>
      </c>
    </row>
    <row r="19" spans="2:7" ht="22.5" customHeight="1">
      <c r="B19" s="26">
        <v>104</v>
      </c>
      <c r="C19" s="99" t="s">
        <v>60</v>
      </c>
      <c r="D19" s="130" t="s">
        <v>44</v>
      </c>
      <c r="E19" s="126">
        <v>0</v>
      </c>
      <c r="F19" s="126">
        <v>0</v>
      </c>
      <c r="G19" s="134">
        <f t="shared" si="0"/>
        <v>0</v>
      </c>
    </row>
    <row r="20" spans="2:7" ht="22.5" customHeight="1">
      <c r="B20" s="26">
        <v>104</v>
      </c>
      <c r="C20" s="99" t="s">
        <v>60</v>
      </c>
      <c r="D20" s="130" t="s">
        <v>29</v>
      </c>
      <c r="E20" s="126">
        <v>0</v>
      </c>
      <c r="F20" s="126">
        <v>0</v>
      </c>
      <c r="G20" s="134">
        <f t="shared" si="0"/>
        <v>0</v>
      </c>
    </row>
    <row r="21" spans="2:7" ht="22.5" customHeight="1">
      <c r="B21" s="26">
        <v>104</v>
      </c>
      <c r="C21" s="99" t="s">
        <v>60</v>
      </c>
      <c r="D21" s="130" t="s">
        <v>22</v>
      </c>
      <c r="E21" s="126">
        <v>0</v>
      </c>
      <c r="F21" s="126">
        <v>0</v>
      </c>
      <c r="G21" s="134">
        <f t="shared" si="0"/>
        <v>0</v>
      </c>
    </row>
    <row r="22" spans="2:7" ht="22.5" customHeight="1">
      <c r="B22" s="26">
        <v>105</v>
      </c>
      <c r="C22" s="99" t="s">
        <v>57</v>
      </c>
      <c r="D22" s="130" t="s">
        <v>23</v>
      </c>
      <c r="E22" s="126">
        <v>0</v>
      </c>
      <c r="F22" s="126">
        <v>0</v>
      </c>
      <c r="G22" s="134">
        <f t="shared" si="0"/>
        <v>0</v>
      </c>
    </row>
    <row r="23" spans="2:7" ht="22.5" customHeight="1">
      <c r="B23" s="26">
        <v>105</v>
      </c>
      <c r="C23" s="99" t="s">
        <v>57</v>
      </c>
      <c r="D23" s="130" t="s">
        <v>44</v>
      </c>
      <c r="E23" s="126">
        <v>0</v>
      </c>
      <c r="F23" s="126">
        <v>0</v>
      </c>
      <c r="G23" s="134">
        <f t="shared" si="0"/>
        <v>0</v>
      </c>
    </row>
    <row r="24" spans="2:7" ht="22.5" customHeight="1">
      <c r="B24" s="26">
        <v>105</v>
      </c>
      <c r="C24" s="99" t="s">
        <v>57</v>
      </c>
      <c r="D24" s="130" t="s">
        <v>29</v>
      </c>
      <c r="E24" s="126">
        <v>0</v>
      </c>
      <c r="F24" s="126">
        <v>0</v>
      </c>
      <c r="G24" s="134">
        <f t="shared" si="0"/>
        <v>0</v>
      </c>
    </row>
    <row r="25" spans="2:7" ht="22.5" customHeight="1">
      <c r="B25" s="70">
        <v>682884</v>
      </c>
      <c r="C25" s="100" t="s">
        <v>165</v>
      </c>
      <c r="D25" s="131" t="s">
        <v>56</v>
      </c>
      <c r="E25" s="163">
        <f>'[2]201N Production'!D26-'[2]201N Production'!H26-'[2]201N Production'!J26</f>
        <v>0</v>
      </c>
      <c r="F25" s="127">
        <v>0</v>
      </c>
      <c r="G25" s="135">
        <f t="shared" si="0"/>
        <v>0</v>
      </c>
    </row>
    <row r="26" spans="2:7" ht="22.5" customHeight="1">
      <c r="B26" s="70">
        <v>200</v>
      </c>
      <c r="C26" s="100" t="s">
        <v>164</v>
      </c>
      <c r="D26" s="131" t="s">
        <v>56</v>
      </c>
      <c r="E26" s="163">
        <f>'[2]201N Production'!E26-'[2]201N Production'!I26-'[2]201N Production'!K26</f>
        <v>0</v>
      </c>
      <c r="F26" s="127">
        <v>0</v>
      </c>
      <c r="G26" s="135">
        <f t="shared" si="0"/>
        <v>0</v>
      </c>
    </row>
    <row r="27" spans="2:7" ht="22.5" customHeight="1">
      <c r="B27" s="70">
        <v>201</v>
      </c>
      <c r="C27" s="100" t="s">
        <v>62</v>
      </c>
      <c r="D27" s="131" t="s">
        <v>56</v>
      </c>
      <c r="E27" s="163">
        <f>'[2]201N Production'!G26-'[2]Despatch Advice'!O48</f>
        <v>0</v>
      </c>
      <c r="F27" s="127">
        <v>0</v>
      </c>
      <c r="G27" s="135">
        <f t="shared" si="0"/>
        <v>0</v>
      </c>
    </row>
    <row r="28" spans="2:7" s="22" customFormat="1" ht="22.5" customHeight="1">
      <c r="B28" s="70">
        <v>201</v>
      </c>
      <c r="C28" s="100" t="s">
        <v>62</v>
      </c>
      <c r="D28" s="131" t="s">
        <v>44</v>
      </c>
      <c r="E28" s="127">
        <f>'Receipt Details'!AF48-'Divider Sort'!F55-'Despatch Advice'!P61+24437</f>
        <v>10608</v>
      </c>
      <c r="F28" s="127">
        <v>31147</v>
      </c>
      <c r="G28" s="135">
        <f t="shared" si="0"/>
        <v>20539</v>
      </c>
    </row>
    <row r="29" spans="2:7" s="22" customFormat="1" ht="22.5" customHeight="1">
      <c r="B29" s="70">
        <v>201</v>
      </c>
      <c r="C29" s="100" t="s">
        <v>62</v>
      </c>
      <c r="D29" s="131" t="s">
        <v>29</v>
      </c>
      <c r="E29" s="127">
        <f>'Receipt Details'!AH48+'Divider Sort'!H55-'Despatch Advice'!R61+133858</f>
        <v>138740</v>
      </c>
      <c r="F29" s="127">
        <v>138954</v>
      </c>
      <c r="G29" s="135">
        <f t="shared" si="0"/>
        <v>214</v>
      </c>
    </row>
    <row r="30" spans="2:7" s="22" customFormat="1" ht="22.5" customHeight="1">
      <c r="B30" s="70">
        <v>201</v>
      </c>
      <c r="C30" s="100" t="s">
        <v>62</v>
      </c>
      <c r="D30" s="131" t="s">
        <v>22</v>
      </c>
      <c r="E30" s="127">
        <f>'Receipt Details'!AG48+'Divider Sort'!G55-'Despatch Advice'!P61+26640</f>
        <v>19865</v>
      </c>
      <c r="F30" s="127">
        <v>17608</v>
      </c>
      <c r="G30" s="135">
        <f t="shared" si="0"/>
        <v>-2257</v>
      </c>
    </row>
    <row r="31" spans="2:7" s="22" customFormat="1" ht="22.5" customHeight="1">
      <c r="B31" s="70">
        <v>300</v>
      </c>
      <c r="C31" s="100" t="s">
        <v>63</v>
      </c>
      <c r="D31" s="131" t="s">
        <v>44</v>
      </c>
      <c r="E31" s="127">
        <f>'Receipt Details'!AK48-'Divider Sort'!I55-'Despatch Advice'!T61+46509</f>
        <v>43943</v>
      </c>
      <c r="F31" s="127">
        <v>44816</v>
      </c>
      <c r="G31" s="135">
        <f t="shared" si="0"/>
        <v>873</v>
      </c>
    </row>
    <row r="32" spans="2:7" s="22" customFormat="1" ht="22.5" customHeight="1">
      <c r="B32" s="70">
        <v>300</v>
      </c>
      <c r="C32" s="100" t="s">
        <v>63</v>
      </c>
      <c r="D32" s="131" t="s">
        <v>29</v>
      </c>
      <c r="E32" s="127">
        <f>'Receipt Details'!AM48+'Divider Sort'!K55-'Despatch Advice'!R61+1455</f>
        <v>2723</v>
      </c>
      <c r="F32" s="127">
        <v>9</v>
      </c>
      <c r="G32" s="135">
        <f t="shared" si="0"/>
        <v>-2714</v>
      </c>
    </row>
    <row r="33" spans="2:7" s="22" customFormat="1" ht="22.5" customHeight="1">
      <c r="B33" s="70">
        <v>300</v>
      </c>
      <c r="C33" s="100" t="s">
        <v>63</v>
      </c>
      <c r="D33" s="131" t="s">
        <v>22</v>
      </c>
      <c r="E33" s="127">
        <f>'Receipt Details'!AL48+'Divider Sort'!J55-'Despatch Advice'!S61+25969</f>
        <v>14167</v>
      </c>
      <c r="F33" s="127">
        <v>26812</v>
      </c>
      <c r="G33" s="135">
        <f t="shared" si="0"/>
        <v>12645</v>
      </c>
    </row>
    <row r="34" spans="2:7" s="139" customFormat="1" ht="22.5" customHeight="1">
      <c r="B34" s="70">
        <v>301</v>
      </c>
      <c r="C34" s="100" t="s">
        <v>166</v>
      </c>
      <c r="D34" s="131" t="s">
        <v>22</v>
      </c>
      <c r="E34" s="254">
        <f>0-'[2]Despatch Advice'!V48</f>
        <v>0</v>
      </c>
      <c r="F34" s="127">
        <v>0</v>
      </c>
      <c r="G34" s="135">
        <f t="shared" si="0"/>
        <v>0</v>
      </c>
    </row>
    <row r="35" spans="2:7" s="139" customFormat="1" ht="22.5" customHeight="1">
      <c r="B35" s="70">
        <v>315</v>
      </c>
      <c r="C35" s="100" t="s">
        <v>167</v>
      </c>
      <c r="D35" s="131" t="s">
        <v>22</v>
      </c>
      <c r="E35" s="254">
        <f>0-'[2]Despatch Advice'!W48</f>
        <v>0</v>
      </c>
      <c r="F35" s="127">
        <v>0</v>
      </c>
      <c r="G35" s="135">
        <f t="shared" si="0"/>
        <v>0</v>
      </c>
    </row>
    <row r="36" spans="2:7" s="22" customFormat="1" ht="22.5" customHeight="1">
      <c r="B36" s="70">
        <v>400</v>
      </c>
      <c r="C36" s="100" t="s">
        <v>64</v>
      </c>
      <c r="D36" s="131" t="s">
        <v>23</v>
      </c>
      <c r="E36" s="127">
        <f>'Receipt Details'!AR48+'Pallet &amp; Top Frame Sort'!J37-'Pallet &amp; TF Repair'!H30+3799</f>
        <v>3934</v>
      </c>
      <c r="F36" s="127">
        <v>3886</v>
      </c>
      <c r="G36" s="135">
        <f t="shared" si="0"/>
        <v>-48</v>
      </c>
    </row>
    <row r="37" spans="2:7" s="22" customFormat="1" ht="22.5" customHeight="1">
      <c r="B37" s="70">
        <v>400</v>
      </c>
      <c r="C37" s="100" t="s">
        <v>64</v>
      </c>
      <c r="D37" s="131" t="s">
        <v>44</v>
      </c>
      <c r="E37" s="127">
        <f>'Receipt Details'!AP48-'Pallet &amp; Top Frame Sort'!H37-'Despatch Advice'!Y61+1690</f>
        <v>2739</v>
      </c>
      <c r="F37" s="127">
        <v>2253</v>
      </c>
      <c r="G37" s="135">
        <f t="shared" si="0"/>
        <v>-486</v>
      </c>
    </row>
    <row r="38" spans="2:7" ht="22.5" customHeight="1">
      <c r="B38" s="70">
        <v>400</v>
      </c>
      <c r="C38" s="100" t="s">
        <v>64</v>
      </c>
      <c r="D38" s="131" t="s">
        <v>29</v>
      </c>
      <c r="E38" s="127">
        <f>'Receipt Details'!AS48+'Pallet &amp; TF Repair'!J30-'Pallet &amp; TF Dismantle'!F25+0</f>
        <v>0</v>
      </c>
      <c r="F38" s="127">
        <v>0</v>
      </c>
      <c r="G38" s="135">
        <f t="shared" si="0"/>
        <v>0</v>
      </c>
    </row>
    <row r="39" spans="2:7" s="22" customFormat="1" ht="22.5" customHeight="1">
      <c r="B39" s="72">
        <v>400</v>
      </c>
      <c r="C39" s="101" t="s">
        <v>64</v>
      </c>
      <c r="D39" s="132" t="s">
        <v>22</v>
      </c>
      <c r="E39" s="128">
        <f>'Receipt Details'!AQ48+'Pallet &amp; Top Frame Sort'!I37+'Pallet &amp; TF Repair'!I30-'Despatch Advice'!X61+32869</f>
        <v>31191</v>
      </c>
      <c r="F39" s="128">
        <v>31641</v>
      </c>
      <c r="G39" s="135">
        <f t="shared" si="0"/>
        <v>450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eladbro</cp:lastModifiedBy>
  <cp:lastPrinted>2015-11-09T01:14:22Z</cp:lastPrinted>
  <dcterms:created xsi:type="dcterms:W3CDTF">2014-05-27T07:10:33Z</dcterms:created>
  <dcterms:modified xsi:type="dcterms:W3CDTF">2015-11-10T01:43:18Z</dcterms:modified>
</cp:coreProperties>
</file>