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255" yWindow="60" windowWidth="9930" windowHeight="8370" tabRatio="890" firstSheet="1" activeTab="9"/>
  </bookViews>
  <sheets>
    <sheet name="Receipt Details" sheetId="1" r:id="rId1"/>
    <sheet name="Divider Sort" sheetId="2" r:id="rId2"/>
    <sheet name="201N Production" sheetId="12" r:id="rId3"/>
    <sheet name="Pallet &amp; Top Frame Sort" sheetId="3" r:id="rId4"/>
    <sheet name="Pallet &amp; TF Repair" sheetId="4" r:id="rId5"/>
    <sheet name="Pallet &amp; TF Dismantle" sheetId="5" r:id="rId6"/>
    <sheet name="Despatch Advice" sheetId="6" r:id="rId7"/>
    <sheet name="309 SAP Daily Scrap" sheetId="7" r:id="rId8"/>
    <sheet name="Stocktake Adjustment" sheetId="10" r:id="rId9"/>
    <sheet name="Weekly Report" sheetId="11" r:id="rId10"/>
    <sheet name="Sheet1" sheetId="13" r:id="rId11"/>
  </sheets>
  <definedNames>
    <definedName name="_xlnm._FilterDatabase" localSheetId="6" hidden="1">'Despatch Advice'!$B$2:$AA$41</definedName>
    <definedName name="_xlnm._FilterDatabase" localSheetId="5" hidden="1">'Pallet &amp; TF Dismantle'!$B$3:$J$9</definedName>
    <definedName name="_xlnm._FilterDatabase" localSheetId="4" hidden="1">'Pallet &amp; TF Repair'!$B$3:$U$26</definedName>
    <definedName name="_xlnm._FilterDatabase" localSheetId="3" hidden="1">'Pallet &amp; Top Frame Sort'!$B$3:$M$38</definedName>
    <definedName name="_xlnm._FilterDatabase" localSheetId="0" hidden="1">'Receipt Details'!$B$2:$BA$40</definedName>
    <definedName name="_xlnm.Print_Titles" localSheetId="9">'Weekly Report'!$1:$8</definedName>
  </definedNames>
  <calcPr calcId="125725"/>
</workbook>
</file>

<file path=xl/calcChain.xml><?xml version="1.0" encoding="utf-8"?>
<calcChain xmlns="http://schemas.openxmlformats.org/spreadsheetml/2006/main">
  <c r="G12" i="12"/>
  <c r="G11" l="1"/>
  <c r="G10"/>
  <c r="G9"/>
  <c r="G8"/>
  <c r="G7"/>
  <c r="G6"/>
  <c r="G5"/>
  <c r="G4"/>
  <c r="H9" i="3" l="1"/>
  <c r="Q77" i="2"/>
  <c r="Q76"/>
  <c r="Q75"/>
  <c r="Q74"/>
  <c r="Q73"/>
  <c r="Q72"/>
  <c r="Q71"/>
  <c r="Q70"/>
  <c r="Q69"/>
  <c r="D62" i="11"/>
  <c r="AP13" i="2"/>
  <c r="AQ13"/>
  <c r="AP14"/>
  <c r="AQ14"/>
  <c r="AP15"/>
  <c r="AQ15"/>
  <c r="AP16"/>
  <c r="AQ16"/>
  <c r="AP17"/>
  <c r="AQ17"/>
  <c r="AP18"/>
  <c r="AQ18"/>
  <c r="AP19"/>
  <c r="AQ19"/>
  <c r="AP20"/>
  <c r="AQ20"/>
  <c r="AP21"/>
  <c r="AQ21"/>
  <c r="AP22"/>
  <c r="AQ22"/>
  <c r="AP23"/>
  <c r="AQ23"/>
  <c r="AP24"/>
  <c r="AQ24"/>
  <c r="AP25"/>
  <c r="AQ25"/>
  <c r="AP26"/>
  <c r="AQ26"/>
  <c r="AP27"/>
  <c r="AQ27"/>
  <c r="AP28"/>
  <c r="AQ28"/>
  <c r="AP29"/>
  <c r="AQ29"/>
  <c r="AP30"/>
  <c r="AQ30"/>
  <c r="AP31"/>
  <c r="AQ31"/>
  <c r="AP32"/>
  <c r="AQ32"/>
  <c r="AP33"/>
  <c r="AQ33"/>
  <c r="AP34"/>
  <c r="AQ34"/>
  <c r="AP35"/>
  <c r="AQ35"/>
  <c r="AP36"/>
  <c r="AQ36"/>
  <c r="AP37"/>
  <c r="AQ37"/>
  <c r="AP38"/>
  <c r="AQ38"/>
  <c r="AP39"/>
  <c r="AQ39"/>
  <c r="AP40"/>
  <c r="AQ40"/>
  <c r="AP41"/>
  <c r="AQ41"/>
  <c r="AP42"/>
  <c r="AQ42"/>
  <c r="AP43"/>
  <c r="AQ43"/>
  <c r="AP44"/>
  <c r="AQ44"/>
  <c r="AP45"/>
  <c r="AQ45"/>
  <c r="AP46"/>
  <c r="AQ46"/>
  <c r="AP47"/>
  <c r="AQ47"/>
  <c r="AP48"/>
  <c r="AQ48"/>
  <c r="AP49"/>
  <c r="AQ49"/>
  <c r="AP50"/>
  <c r="AQ50"/>
  <c r="AP51"/>
  <c r="AQ51"/>
  <c r="AP52"/>
  <c r="AQ52"/>
  <c r="AP53"/>
  <c r="AQ53"/>
  <c r="AP54"/>
  <c r="AQ54"/>
  <c r="AP4"/>
  <c r="AQ4"/>
  <c r="AP5"/>
  <c r="AQ5"/>
  <c r="AP6"/>
  <c r="AQ6"/>
  <c r="AP7"/>
  <c r="AQ7"/>
  <c r="AP8"/>
  <c r="AQ8"/>
  <c r="AP9"/>
  <c r="AQ9"/>
  <c r="AP10"/>
  <c r="AQ10"/>
  <c r="AP11"/>
  <c r="AQ11"/>
  <c r="E17" i="11"/>
  <c r="F17"/>
  <c r="D17"/>
  <c r="C17"/>
  <c r="AQ12" i="2"/>
  <c r="AP12"/>
  <c r="H6" i="4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5"/>
  <c r="D26" s="1"/>
  <c r="D4"/>
  <c r="D6" i="3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5"/>
  <c r="D4"/>
  <c r="K52" i="1"/>
  <c r="L52"/>
  <c r="M52"/>
  <c r="N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K52"/>
  <c r="AL52"/>
  <c r="AM52"/>
  <c r="AN52"/>
  <c r="AP52"/>
  <c r="AQ52"/>
  <c r="AR52"/>
  <c r="AS52"/>
  <c r="AT52"/>
  <c r="P48" i="6"/>
  <c r="J52" i="1"/>
  <c r="P52"/>
  <c r="O52"/>
  <c r="AO52"/>
  <c r="AJ52"/>
  <c r="AU52"/>
  <c r="D61" i="11"/>
  <c r="O48" i="6"/>
  <c r="W48"/>
  <c r="V48"/>
  <c r="K48"/>
  <c r="L48"/>
  <c r="M48"/>
  <c r="N48"/>
  <c r="Q48"/>
  <c r="R48"/>
  <c r="S48"/>
  <c r="E21" i="11" s="1"/>
  <c r="T48" i="6"/>
  <c r="U48"/>
  <c r="X48"/>
  <c r="Y48"/>
  <c r="Z48"/>
  <c r="AA48"/>
  <c r="D26" i="12"/>
  <c r="E26"/>
  <c r="G26"/>
  <c r="E27" i="10" s="1"/>
  <c r="H26" i="12"/>
  <c r="I26"/>
  <c r="J26"/>
  <c r="K26"/>
  <c r="J48" i="6"/>
  <c r="F67" i="11"/>
  <c r="E67"/>
  <c r="D67"/>
  <c r="C67"/>
  <c r="E63"/>
  <c r="D63"/>
  <c r="C63"/>
  <c r="D60"/>
  <c r="C60"/>
  <c r="D59"/>
  <c r="C59"/>
  <c r="E58"/>
  <c r="D58"/>
  <c r="C58"/>
  <c r="H25" i="4"/>
  <c r="H4"/>
  <c r="C55" i="11"/>
  <c r="G54"/>
  <c r="H6" i="3"/>
  <c r="H7"/>
  <c r="H8"/>
  <c r="H5"/>
  <c r="H4"/>
  <c r="H30"/>
  <c r="H34"/>
  <c r="H32"/>
  <c r="H29"/>
  <c r="H31"/>
  <c r="H33"/>
  <c r="H28"/>
  <c r="H35"/>
  <c r="Q50" i="2"/>
  <c r="Q51"/>
  <c r="P50"/>
  <c r="P51"/>
  <c r="H26" i="3"/>
  <c r="H27"/>
  <c r="AI61" i="2"/>
  <c r="R76" s="1"/>
  <c r="H19" i="3"/>
  <c r="H20"/>
  <c r="H21"/>
  <c r="H22"/>
  <c r="H23"/>
  <c r="H10"/>
  <c r="H11"/>
  <c r="H12"/>
  <c r="H13"/>
  <c r="H14"/>
  <c r="H15"/>
  <c r="H16"/>
  <c r="H17"/>
  <c r="H18"/>
  <c r="H24"/>
  <c r="H25"/>
  <c r="H36"/>
  <c r="H37"/>
  <c r="F56" i="2"/>
  <c r="I57"/>
  <c r="U61"/>
  <c r="R70" s="1"/>
  <c r="AJ61"/>
  <c r="S76" s="1"/>
  <c r="BN6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AT61"/>
  <c r="AS61"/>
  <c r="F57"/>
  <c r="X61"/>
  <c r="S71" s="1"/>
  <c r="W61"/>
  <c r="Q45"/>
  <c r="Q46"/>
  <c r="Q47"/>
  <c r="Q48"/>
  <c r="Q49"/>
  <c r="Q52"/>
  <c r="Q53"/>
  <c r="P45"/>
  <c r="P46"/>
  <c r="P47"/>
  <c r="P48"/>
  <c r="P49"/>
  <c r="P52"/>
  <c r="P53"/>
  <c r="H56"/>
  <c r="E29" i="10" s="1"/>
  <c r="I56" i="2"/>
  <c r="J56"/>
  <c r="K56"/>
  <c r="T61"/>
  <c r="S69" s="1"/>
  <c r="V61"/>
  <c r="S70" s="1"/>
  <c r="Y61"/>
  <c r="R72" s="1"/>
  <c r="Z61"/>
  <c r="S72" s="1"/>
  <c r="AA61"/>
  <c r="R73" s="1"/>
  <c r="AB61"/>
  <c r="S73" s="1"/>
  <c r="AC61"/>
  <c r="R74" s="1"/>
  <c r="AD61"/>
  <c r="S74" s="1"/>
  <c r="AE61"/>
  <c r="R75" s="1"/>
  <c r="AF61"/>
  <c r="S75" s="1"/>
  <c r="AG61"/>
  <c r="AH61"/>
  <c r="AK61"/>
  <c r="AL61"/>
  <c r="AM61"/>
  <c r="R77" s="1"/>
  <c r="AN61"/>
  <c r="S77" s="1"/>
  <c r="S61"/>
  <c r="R69" s="1"/>
  <c r="Q19"/>
  <c r="P19"/>
  <c r="G56"/>
  <c r="P18"/>
  <c r="Q18"/>
  <c r="P20"/>
  <c r="Q20"/>
  <c r="P17"/>
  <c r="Q17"/>
  <c r="P21"/>
  <c r="Q21"/>
  <c r="P15"/>
  <c r="Q15"/>
  <c r="P16"/>
  <c r="Q16"/>
  <c r="P13"/>
  <c r="Q13"/>
  <c r="P14"/>
  <c r="Q14"/>
  <c r="P12"/>
  <c r="Q12"/>
  <c r="P10"/>
  <c r="Q10"/>
  <c r="P11"/>
  <c r="Q1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54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54"/>
  <c r="P5"/>
  <c r="P6"/>
  <c r="P7"/>
  <c r="P8"/>
  <c r="P9"/>
  <c r="P4"/>
  <c r="Q5"/>
  <c r="Q6"/>
  <c r="Q7"/>
  <c r="Q8"/>
  <c r="Q9"/>
  <c r="Q4"/>
  <c r="K38" i="3"/>
  <c r="F84" i="11" s="1"/>
  <c r="J38" i="3"/>
  <c r="I38"/>
  <c r="C37" i="11" s="1"/>
  <c r="E38" i="3"/>
  <c r="F38"/>
  <c r="G38"/>
  <c r="C84" i="11" s="1"/>
  <c r="L38" i="3"/>
  <c r="M38"/>
  <c r="L26" i="4"/>
  <c r="M26"/>
  <c r="N26"/>
  <c r="O26"/>
  <c r="P26"/>
  <c r="Q26"/>
  <c r="R26"/>
  <c r="S26"/>
  <c r="T26"/>
  <c r="U26"/>
  <c r="G26"/>
  <c r="I26"/>
  <c r="C45" i="11" s="1"/>
  <c r="J26" i="4"/>
  <c r="K26"/>
  <c r="E26"/>
  <c r="C41" i="11" s="1"/>
  <c r="F26" i="4"/>
  <c r="G18" i="10"/>
  <c r="G19"/>
  <c r="G20"/>
  <c r="G21"/>
  <c r="G22"/>
  <c r="G23"/>
  <c r="G24"/>
  <c r="M55" i="2"/>
  <c r="N55"/>
  <c r="L55"/>
  <c r="E25" i="5"/>
  <c r="F25"/>
  <c r="G25"/>
  <c r="H25"/>
  <c r="I25"/>
  <c r="J25"/>
  <c r="D25"/>
  <c r="D37" i="11"/>
  <c r="D45"/>
  <c r="C17" i="7"/>
  <c r="C51" i="11"/>
  <c r="C25"/>
  <c r="C29"/>
  <c r="D33"/>
  <c r="C16" i="7"/>
  <c r="C33" i="11"/>
  <c r="E72"/>
  <c r="C15" i="7"/>
  <c r="D72" i="11"/>
  <c r="J57" i="2"/>
  <c r="AS64" s="1"/>
  <c r="AS63"/>
  <c r="E35" i="10" l="1"/>
  <c r="G35" s="1"/>
  <c r="E34"/>
  <c r="G34" s="1"/>
  <c r="E32"/>
  <c r="E38"/>
  <c r="G38" s="1"/>
  <c r="E45" i="11"/>
  <c r="H26" i="4"/>
  <c r="E33" i="10"/>
  <c r="E36"/>
  <c r="G36" s="1"/>
  <c r="AS65" i="2"/>
  <c r="E84" i="11" s="1"/>
  <c r="D29"/>
  <c r="E29" s="1"/>
  <c r="D76" s="1"/>
  <c r="T75" i="2"/>
  <c r="G57"/>
  <c r="S64" s="1"/>
  <c r="R71"/>
  <c r="S63"/>
  <c r="T77"/>
  <c r="T74"/>
  <c r="T73"/>
  <c r="T63"/>
  <c r="T76"/>
  <c r="T72"/>
  <c r="E16" i="10"/>
  <c r="G16" s="1"/>
  <c r="H38" i="3"/>
  <c r="F72" i="11" s="1"/>
  <c r="C14" i="7"/>
  <c r="C48" i="11"/>
  <c r="E37"/>
  <c r="F76" s="1"/>
  <c r="F78" s="1"/>
  <c r="D41"/>
  <c r="E41" s="1"/>
  <c r="E13" i="10"/>
  <c r="G13" s="1"/>
  <c r="D25" i="11"/>
  <c r="E25" s="1"/>
  <c r="C76" s="1"/>
  <c r="C78" s="1"/>
  <c r="D38" i="3"/>
  <c r="E26" i="10"/>
  <c r="G26" s="1"/>
  <c r="E25"/>
  <c r="G25" s="1"/>
  <c r="G27"/>
  <c r="S65" i="2"/>
  <c r="D84" i="11" s="1"/>
  <c r="E33"/>
  <c r="E76" s="1"/>
  <c r="AT63" i="2"/>
  <c r="E78" i="11"/>
  <c r="T69" i="2"/>
  <c r="G32" i="10"/>
  <c r="G33"/>
  <c r="E31"/>
  <c r="G31" s="1"/>
  <c r="T71" i="2"/>
  <c r="T70"/>
  <c r="N56"/>
  <c r="L56"/>
  <c r="M56"/>
  <c r="G29" i="10"/>
  <c r="E28"/>
  <c r="G28" s="1"/>
  <c r="F21" i="11"/>
  <c r="E39" i="10"/>
  <c r="G39" s="1"/>
  <c r="E30"/>
  <c r="G30" s="1"/>
  <c r="E17"/>
  <c r="G17" s="1"/>
  <c r="F70" i="11" l="1"/>
  <c r="D78"/>
  <c r="E37" i="10"/>
  <c r="G37" s="1"/>
  <c r="C72" i="11"/>
  <c r="C70"/>
  <c r="C71"/>
  <c r="E15" i="10"/>
  <c r="G15" s="1"/>
  <c r="T79" i="2"/>
</calcChain>
</file>

<file path=xl/sharedStrings.xml><?xml version="1.0" encoding="utf-8"?>
<sst xmlns="http://schemas.openxmlformats.org/spreadsheetml/2006/main" count="665" uniqueCount="245">
  <si>
    <t>Customer</t>
  </si>
  <si>
    <t>SAP Order No</t>
  </si>
  <si>
    <t>PUD</t>
  </si>
  <si>
    <t>TF UD</t>
  </si>
  <si>
    <t>201u</t>
  </si>
  <si>
    <t>300u</t>
  </si>
  <si>
    <t>Status</t>
  </si>
  <si>
    <t>400u</t>
  </si>
  <si>
    <t>Trans Co</t>
  </si>
  <si>
    <t>Truck Reg</t>
  </si>
  <si>
    <t>Driver</t>
  </si>
  <si>
    <t>Rcvd By</t>
  </si>
  <si>
    <t>Good Qty</t>
  </si>
  <si>
    <t>Scrap Qty</t>
  </si>
  <si>
    <t>PRV  No</t>
  </si>
  <si>
    <t>Date</t>
  </si>
  <si>
    <t>Physical</t>
  </si>
  <si>
    <t>Glass</t>
  </si>
  <si>
    <t>Water</t>
  </si>
  <si>
    <t>Operator</t>
  </si>
  <si>
    <t>Minutes</t>
  </si>
  <si>
    <t>Date Sorted</t>
  </si>
  <si>
    <t>UR</t>
  </si>
  <si>
    <t>BL</t>
  </si>
  <si>
    <t>Bagging</t>
  </si>
  <si>
    <t>Plate</t>
  </si>
  <si>
    <t xml:space="preserve">                  100n</t>
  </si>
  <si>
    <t>Quantity</t>
  </si>
  <si>
    <t>Repair Operator</t>
  </si>
  <si>
    <t>SC</t>
  </si>
  <si>
    <t>Barcode</t>
  </si>
  <si>
    <t>Strapping</t>
  </si>
  <si>
    <t>New                  Pine Bearer 90x45x1090</t>
  </si>
  <si>
    <t>New                 Pine Deck 140x21x1420</t>
  </si>
  <si>
    <t>New             Pine Deck 100x21x1420</t>
  </si>
  <si>
    <t>Reclaim                Pine Deck 140x21x1420</t>
  </si>
  <si>
    <t>Reclaim           Pine Bearer 90x45x1090</t>
  </si>
  <si>
    <t>Reclaim               Pine Deck 100x21x1420</t>
  </si>
  <si>
    <t xml:space="preserve">Nails       </t>
  </si>
  <si>
    <t>Date of Repair</t>
  </si>
  <si>
    <t>Date of Dismantle</t>
  </si>
  <si>
    <t>Dismantle Operator</t>
  </si>
  <si>
    <t>Docket No</t>
  </si>
  <si>
    <t>Carrier</t>
  </si>
  <si>
    <t>QI</t>
  </si>
  <si>
    <t>Item</t>
  </si>
  <si>
    <t>Scrap Produced</t>
  </si>
  <si>
    <t xml:space="preserve">Production to: </t>
  </si>
  <si>
    <t>Printed by:</t>
  </si>
  <si>
    <t>SAP Reference No</t>
  </si>
  <si>
    <t>Input Operator</t>
  </si>
  <si>
    <t>Last Stocktake Date</t>
  </si>
  <si>
    <t>Stocktake Date</t>
  </si>
  <si>
    <t>Description</t>
  </si>
  <si>
    <t>Current Balance</t>
  </si>
  <si>
    <t>New Balance</t>
  </si>
  <si>
    <t>NE</t>
  </si>
  <si>
    <t>Scalloped (Notched) Pallet</t>
  </si>
  <si>
    <t>Adjustments</t>
  </si>
  <si>
    <t>GPA Pallet 2 Way 1420x1090</t>
  </si>
  <si>
    <t>International Pallet 1200x1000</t>
  </si>
  <si>
    <t>105n</t>
  </si>
  <si>
    <t>Composite Sheet 1420x1090</t>
  </si>
  <si>
    <t>Hollow Profile 1000 GSM 1420x1090</t>
  </si>
  <si>
    <t>Top Frame 1420x1090</t>
  </si>
  <si>
    <t>201s</t>
  </si>
  <si>
    <t>300s</t>
  </si>
  <si>
    <t>No</t>
  </si>
  <si>
    <t xml:space="preserve">PRV </t>
  </si>
  <si>
    <t xml:space="preserve">Date </t>
  </si>
  <si>
    <t>Stor</t>
  </si>
  <si>
    <t xml:space="preserve">Time </t>
  </si>
  <si>
    <t>Sort</t>
  </si>
  <si>
    <t xml:space="preserve">          Items Added</t>
  </si>
  <si>
    <t xml:space="preserve">                                                                                                      Materials Required</t>
  </si>
  <si>
    <t xml:space="preserve">                          Materials Recovered</t>
  </si>
  <si>
    <t xml:space="preserve">SAP Goods Issue      </t>
  </si>
  <si>
    <t>Purchase Order</t>
  </si>
  <si>
    <t>In</t>
  </si>
  <si>
    <t>Out</t>
  </si>
  <si>
    <t xml:space="preserve">                  Damage Details %</t>
  </si>
  <si>
    <t>Stocktake Adjustment - Stock on Hand</t>
  </si>
  <si>
    <t>PRV No</t>
  </si>
  <si>
    <t>Total QI</t>
  </si>
  <si>
    <t>QI Qty</t>
  </si>
  <si>
    <t xml:space="preserve">             100n</t>
  </si>
  <si>
    <t xml:space="preserve">          400u</t>
  </si>
  <si>
    <t>BL Quantity</t>
  </si>
  <si>
    <t>100 SC Quantity</t>
  </si>
  <si>
    <t>400 SC Quantity</t>
  </si>
  <si>
    <t xml:space="preserve">           Productivity </t>
  </si>
  <si>
    <t>Mnts</t>
  </si>
  <si>
    <t>Receipts Date from:</t>
  </si>
  <si>
    <t>Prepared by</t>
  </si>
  <si>
    <t>Composite</t>
  </si>
  <si>
    <t>Hollow Profile</t>
  </si>
  <si>
    <t>Top Frames</t>
  </si>
  <si>
    <t>Transport Movement In</t>
  </si>
  <si>
    <t xml:space="preserve"> </t>
  </si>
  <si>
    <t>Operating Hours in Wk</t>
  </si>
  <si>
    <t>Transport Movement Out</t>
  </si>
  <si>
    <t>Total Truck Movements</t>
  </si>
  <si>
    <t>Truck Movement Ratio</t>
  </si>
  <si>
    <t>Stock on Hand</t>
  </si>
  <si>
    <t>Pallet  100n</t>
  </si>
  <si>
    <t>Composite - 201</t>
  </si>
  <si>
    <t>Hollow Profile - 300</t>
  </si>
  <si>
    <t>Top Frame</t>
  </si>
  <si>
    <t xml:space="preserve">Pallet </t>
  </si>
  <si>
    <t>Blocked % for Repair or Dismantling</t>
  </si>
  <si>
    <t>Repair Rate % (UR/QI)</t>
  </si>
  <si>
    <t>Scrap Rate % (SC/QI)</t>
  </si>
  <si>
    <t>Qty on Hand Scrap</t>
  </si>
  <si>
    <t xml:space="preserve">Productivity </t>
  </si>
  <si>
    <t>100n</t>
  </si>
  <si>
    <t>Total Sorted</t>
  </si>
  <si>
    <t>Sorted/Oprtr/Hr</t>
  </si>
  <si>
    <t>Total Hours</t>
  </si>
  <si>
    <t>Sort Centre:</t>
  </si>
  <si>
    <t>Total Time</t>
  </si>
  <si>
    <t>Weekly Summary Report</t>
  </si>
  <si>
    <t>Pack item received</t>
  </si>
  <si>
    <t>100n Pallet</t>
  </si>
  <si>
    <t>201u   Composite</t>
  </si>
  <si>
    <t>300u Black Hollow Profile</t>
  </si>
  <si>
    <t>400u           Top Frames</t>
  </si>
  <si>
    <t>Ex Customers</t>
  </si>
  <si>
    <t>Total received</t>
  </si>
  <si>
    <t>Pack item dispatched</t>
  </si>
  <si>
    <t>201UR  Composite</t>
  </si>
  <si>
    <t>300UR Black Hollow Profile</t>
  </si>
  <si>
    <t>400UR         Top Frames</t>
  </si>
  <si>
    <t>Total Pack Item</t>
  </si>
  <si>
    <t>201 QI</t>
  </si>
  <si>
    <t>300 QI</t>
  </si>
  <si>
    <t>400 QI</t>
  </si>
  <si>
    <t>Total Repaired</t>
  </si>
  <si>
    <t>100 BL</t>
  </si>
  <si>
    <t>400BL</t>
  </si>
  <si>
    <t>Total Dismantled</t>
  </si>
  <si>
    <t>100SC</t>
  </si>
  <si>
    <t>400SC</t>
  </si>
  <si>
    <t>100s                  Pallet</t>
  </si>
  <si>
    <t>201s                      Composite</t>
  </si>
  <si>
    <t>300s Black             Hollow Profile</t>
  </si>
  <si>
    <t>400s                 Top Frames</t>
  </si>
  <si>
    <t>Sorted/Oprt/Hr</t>
  </si>
  <si>
    <t>No. of Operators</t>
  </si>
  <si>
    <t>100UR</t>
  </si>
  <si>
    <t>Ttl Sorted</t>
  </si>
  <si>
    <t>Date Received</t>
  </si>
  <si>
    <t>Consignment Note / PRV</t>
  </si>
  <si>
    <t>Quantity Received</t>
  </si>
  <si>
    <t>Production Date</t>
  </si>
  <si>
    <t>201N Produced</t>
  </si>
  <si>
    <t>Quantity Used</t>
  </si>
  <si>
    <t>Quantity Scrap</t>
  </si>
  <si>
    <t>682884 Cardboard</t>
  </si>
  <si>
    <t xml:space="preserve"> 200N Masonite</t>
  </si>
  <si>
    <t xml:space="preserve">                                            201u</t>
  </si>
  <si>
    <t xml:space="preserve">                          300u</t>
  </si>
  <si>
    <t>Comment</t>
  </si>
  <si>
    <t>NEW</t>
  </si>
  <si>
    <t>BAGGING</t>
  </si>
  <si>
    <t>Masonite</t>
  </si>
  <si>
    <t xml:space="preserve">Cardboard </t>
  </si>
  <si>
    <t>Hollow Profile 1500 GSM 1420x1090</t>
  </si>
  <si>
    <t xml:space="preserve">Smart Pads </t>
  </si>
  <si>
    <t>Hollow Profile - 301</t>
  </si>
  <si>
    <t>Smart Pads - 315</t>
  </si>
  <si>
    <t>Received</t>
  </si>
  <si>
    <t>Loc</t>
  </si>
  <si>
    <t>Cust Count</t>
  </si>
  <si>
    <t>Credit Qty</t>
  </si>
  <si>
    <t>DRAKEEst</t>
  </si>
  <si>
    <t>Arrived</t>
  </si>
  <si>
    <t>Departed</t>
  </si>
  <si>
    <t>Ttl Sort</t>
  </si>
  <si>
    <t>Ttl Hrs</t>
  </si>
  <si>
    <t>Average/Hr</t>
  </si>
  <si>
    <t>Average per oprtr</t>
  </si>
  <si>
    <t>V1.0.0</t>
  </si>
  <si>
    <r>
      <t xml:space="preserve">       </t>
    </r>
    <r>
      <rPr>
        <b/>
        <sz val="12"/>
        <color theme="1"/>
        <rFont val="Calibri"/>
        <family val="2"/>
        <scheme val="minor"/>
      </rPr>
      <t>Editable</t>
    </r>
  </si>
  <si>
    <r>
      <t xml:space="preserve">       </t>
    </r>
    <r>
      <rPr>
        <b/>
        <sz val="12"/>
        <color theme="1"/>
        <rFont val="Calibri"/>
        <family val="2"/>
        <scheme val="minor"/>
      </rPr>
      <t>Not Editable</t>
    </r>
  </si>
  <si>
    <t>Background color tips:</t>
  </si>
  <si>
    <t>TemplateVersion:</t>
  </si>
  <si>
    <t>DrakeStMarys</t>
  </si>
  <si>
    <t>Vanessa Bradshaw</t>
  </si>
  <si>
    <t xml:space="preserve">                      100n</t>
  </si>
  <si>
    <t xml:space="preserve">                      201u </t>
  </si>
  <si>
    <t xml:space="preserve">                         400u</t>
  </si>
  <si>
    <t>SAP Daily Scrap Transactions NSW</t>
  </si>
  <si>
    <t>Ex OI Penrith</t>
  </si>
  <si>
    <t>Drake St Marys</t>
  </si>
  <si>
    <t>Drake Interstate</t>
  </si>
  <si>
    <t>Package Wash</t>
  </si>
  <si>
    <t>Visy</t>
  </si>
  <si>
    <t>To OI Penrith</t>
  </si>
  <si>
    <t>AB</t>
  </si>
  <si>
    <t>AP</t>
  </si>
  <si>
    <t>BF</t>
  </si>
  <si>
    <t>KP</t>
  </si>
  <si>
    <t>NP</t>
  </si>
  <si>
    <t>RF</t>
  </si>
  <si>
    <t>RH</t>
  </si>
  <si>
    <t>Total</t>
  </si>
  <si>
    <t>MM</t>
  </si>
  <si>
    <t>DS</t>
  </si>
  <si>
    <t>KK</t>
  </si>
  <si>
    <t>Customer No</t>
  </si>
  <si>
    <t>O-I Penrith</t>
  </si>
  <si>
    <t>Cameron</t>
  </si>
  <si>
    <t>Diageo</t>
  </si>
  <si>
    <t>Plasdene</t>
  </si>
  <si>
    <t>Schweppes</t>
  </si>
  <si>
    <t>JM</t>
  </si>
  <si>
    <t>Tooheys</t>
  </si>
  <si>
    <t>Drake Laverton</t>
  </si>
  <si>
    <t>Freds</t>
  </si>
  <si>
    <t>STO 4500585094 D/D 8253</t>
  </si>
  <si>
    <t>NA</t>
  </si>
  <si>
    <t>DM</t>
  </si>
  <si>
    <t>DJ,MM&amp; RF</t>
  </si>
  <si>
    <t>DJ &amp; RF</t>
  </si>
  <si>
    <t>PK</t>
  </si>
  <si>
    <t>Cerebos</t>
  </si>
  <si>
    <t>O-I China</t>
  </si>
  <si>
    <t>Patrick</t>
  </si>
  <si>
    <t>CZ</t>
  </si>
  <si>
    <t>DJ</t>
  </si>
  <si>
    <t>Mars Foods</t>
  </si>
  <si>
    <t xml:space="preserve">St Marys </t>
  </si>
  <si>
    <t>DM &amp; MM</t>
  </si>
  <si>
    <t>DM,MM &amp; RF</t>
  </si>
  <si>
    <t>St Marys dump</t>
  </si>
  <si>
    <t>Brewpack</t>
  </si>
  <si>
    <t>Pending</t>
  </si>
  <si>
    <t>Malt Shovel Brewery</t>
  </si>
  <si>
    <t>CUBNSWOI-14</t>
  </si>
  <si>
    <t>CUB Rosehill</t>
  </si>
  <si>
    <t>CUBNSWOI-16</t>
  </si>
  <si>
    <t>CUBNSWOI-15</t>
  </si>
  <si>
    <t>CUBNSWOI-20</t>
  </si>
  <si>
    <t>IN</t>
  </si>
  <si>
    <t>MM &amp; RF</t>
  </si>
</sst>
</file>

<file path=xl/styles.xml><?xml version="1.0" encoding="utf-8"?>
<styleSheet xmlns="http://schemas.openxmlformats.org/spreadsheetml/2006/main">
  <numFmts count="5">
    <numFmt numFmtId="164" formatCode="[$-C09]dd\-mmm\-yy;@"/>
    <numFmt numFmtId="165" formatCode="h:mm:\ AM/PM"/>
    <numFmt numFmtId="166" formatCode="0.0%"/>
    <numFmt numFmtId="167" formatCode="0.0"/>
    <numFmt numFmtId="168" formatCode="0.00000000"/>
  </numFmts>
  <fonts count="1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ashed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4">
    <xf numFmtId="0" fontId="0" fillId="0" borderId="0" xfId="0"/>
    <xf numFmtId="164" fontId="0" fillId="0" borderId="0" xfId="0" applyNumberFormat="1"/>
    <xf numFmtId="0" fontId="0" fillId="0" borderId="1" xfId="0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8" xfId="0" applyFont="1" applyFill="1" applyBorder="1" applyAlignment="1"/>
    <xf numFmtId="0" fontId="3" fillId="2" borderId="9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4" fillId="0" borderId="0" xfId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horizontal="right" vertical="center" wrapText="1"/>
    </xf>
    <xf numFmtId="0" fontId="0" fillId="0" borderId="0" xfId="0" applyAlignment="1"/>
    <xf numFmtId="0" fontId="6" fillId="0" borderId="0" xfId="0" applyFont="1" applyAlignment="1">
      <alignment vertical="top" wrapText="1"/>
    </xf>
    <xf numFmtId="0" fontId="5" fillId="0" borderId="0" xfId="0" applyFont="1"/>
    <xf numFmtId="0" fontId="7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164" fontId="0" fillId="0" borderId="0" xfId="0" applyNumberFormat="1" applyAlignment="1">
      <alignment horizontal="left" vertical="top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3" xfId="0" quotePrefix="1" applyBorder="1" applyAlignment="1">
      <alignment horizontal="left"/>
    </xf>
    <xf numFmtId="0" fontId="0" fillId="0" borderId="13" xfId="0" applyBorder="1" applyAlignment="1">
      <alignment horizontal="left"/>
    </xf>
    <xf numFmtId="165" fontId="0" fillId="0" borderId="0" xfId="0" applyNumberFormat="1"/>
    <xf numFmtId="20" fontId="0" fillId="0" borderId="0" xfId="0" applyNumberFormat="1"/>
    <xf numFmtId="164" fontId="0" fillId="0" borderId="14" xfId="0" applyNumberFormat="1" applyBorder="1"/>
    <xf numFmtId="0" fontId="0" fillId="0" borderId="1" xfId="0" applyBorder="1" applyAlignment="1">
      <alignment horizontal="center"/>
    </xf>
    <xf numFmtId="1" fontId="0" fillId="0" borderId="0" xfId="0" applyNumberFormat="1"/>
    <xf numFmtId="164" fontId="0" fillId="0" borderId="1" xfId="0" applyNumberFormat="1" applyBorder="1" applyAlignment="1">
      <alignment horizontal="left"/>
    </xf>
    <xf numFmtId="164" fontId="0" fillId="0" borderId="13" xfId="0" applyNumberFormat="1" applyBorder="1" applyAlignment="1">
      <alignment horizontal="left"/>
    </xf>
    <xf numFmtId="0" fontId="0" fillId="3" borderId="13" xfId="0" applyFill="1" applyBorder="1" applyAlignment="1">
      <alignment horizontal="left"/>
    </xf>
    <xf numFmtId="164" fontId="0" fillId="3" borderId="13" xfId="0" applyNumberFormat="1" applyFill="1" applyBorder="1" applyAlignment="1">
      <alignment horizontal="left"/>
    </xf>
    <xf numFmtId="0" fontId="3" fillId="4" borderId="9" xfId="0" applyFont="1" applyFill="1" applyBorder="1" applyAlignment="1"/>
    <xf numFmtId="0" fontId="3" fillId="4" borderId="15" xfId="0" applyFont="1" applyFill="1" applyBorder="1" applyAlignment="1"/>
    <xf numFmtId="0" fontId="3" fillId="4" borderId="8" xfId="0" applyFont="1" applyFill="1" applyBorder="1" applyAlignment="1"/>
    <xf numFmtId="0" fontId="3" fillId="4" borderId="17" xfId="0" applyFont="1" applyFill="1" applyBorder="1" applyAlignment="1">
      <alignment vertical="center"/>
    </xf>
    <xf numFmtId="164" fontId="3" fillId="4" borderId="6" xfId="0" applyNumberFormat="1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vertical="center" wrapText="1"/>
    </xf>
    <xf numFmtId="20" fontId="3" fillId="4" borderId="6" xfId="0" applyNumberFormat="1" applyFont="1" applyFill="1" applyBorder="1" applyAlignment="1">
      <alignment vertical="center"/>
    </xf>
    <xf numFmtId="0" fontId="3" fillId="2" borderId="17" xfId="0" applyFont="1" applyFill="1" applyBorder="1" applyAlignment="1">
      <alignment vertical="center"/>
    </xf>
    <xf numFmtId="0" fontId="3" fillId="2" borderId="19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15" xfId="0" applyFont="1" applyFill="1" applyBorder="1" applyAlignment="1"/>
    <xf numFmtId="0" fontId="3" fillId="2" borderId="20" xfId="0" applyFont="1" applyFill="1" applyBorder="1" applyAlignment="1"/>
    <xf numFmtId="0" fontId="3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left"/>
    </xf>
    <xf numFmtId="0" fontId="3" fillId="2" borderId="3" xfId="0" applyFont="1" applyFill="1" applyBorder="1" applyAlignment="1"/>
    <xf numFmtId="0" fontId="3" fillId="2" borderId="6" xfId="0" applyFont="1" applyFill="1" applyBorder="1" applyAlignment="1"/>
    <xf numFmtId="0" fontId="3" fillId="2" borderId="6" xfId="0" applyFont="1" applyFill="1" applyBorder="1" applyAlignment="1">
      <alignment wrapText="1"/>
    </xf>
    <xf numFmtId="0" fontId="3" fillId="2" borderId="3" xfId="0" applyFont="1" applyFill="1" applyBorder="1" applyAlignment="1">
      <alignment horizontal="left" vertical="center"/>
    </xf>
    <xf numFmtId="1" fontId="3" fillId="2" borderId="3" xfId="0" applyNumberFormat="1" applyFont="1" applyFill="1" applyBorder="1" applyAlignment="1">
      <alignment vertical="justify" wrapText="1"/>
    </xf>
    <xf numFmtId="1" fontId="3" fillId="2" borderId="6" xfId="0" applyNumberFormat="1" applyFont="1" applyFill="1" applyBorder="1" applyAlignment="1">
      <alignment vertical="justify" wrapText="1"/>
    </xf>
    <xf numFmtId="0" fontId="3" fillId="2" borderId="3" xfId="0" applyFont="1" applyFill="1" applyBorder="1" applyAlignment="1">
      <alignment vertical="justify"/>
    </xf>
    <xf numFmtId="0" fontId="3" fillId="2" borderId="6" xfId="0" applyFont="1" applyFill="1" applyBorder="1" applyAlignment="1">
      <alignment vertical="justify"/>
    </xf>
    <xf numFmtId="164" fontId="3" fillId="2" borderId="3" xfId="0" applyNumberFormat="1" applyFont="1" applyFill="1" applyBorder="1" applyAlignment="1">
      <alignment vertical="justify"/>
    </xf>
    <xf numFmtId="164" fontId="3" fillId="2" borderId="6" xfId="0" applyNumberFormat="1" applyFont="1" applyFill="1" applyBorder="1" applyAlignment="1">
      <alignment vertical="justify"/>
    </xf>
    <xf numFmtId="165" fontId="3" fillId="2" borderId="6" xfId="0" applyNumberFormat="1" applyFont="1" applyFill="1" applyBorder="1" applyAlignment="1">
      <alignment vertical="justify" wrapText="1"/>
    </xf>
    <xf numFmtId="165" fontId="3" fillId="2" borderId="3" xfId="0" applyNumberFormat="1" applyFont="1" applyFill="1" applyBorder="1" applyAlignment="1">
      <alignment vertical="justify" wrapText="1"/>
    </xf>
    <xf numFmtId="164" fontId="3" fillId="2" borderId="17" xfId="0" applyNumberFormat="1" applyFont="1" applyFill="1" applyBorder="1" applyAlignment="1">
      <alignment vertical="center" wrapText="1"/>
    </xf>
    <xf numFmtId="164" fontId="3" fillId="2" borderId="19" xfId="0" applyNumberFormat="1" applyFont="1" applyFill="1" applyBorder="1" applyAlignment="1">
      <alignment wrapText="1"/>
    </xf>
    <xf numFmtId="0" fontId="5" fillId="0" borderId="12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4" borderId="6" xfId="0" applyFont="1" applyFill="1" applyBorder="1" applyAlignment="1">
      <alignment horizontal="left"/>
    </xf>
    <xf numFmtId="0" fontId="0" fillId="0" borderId="0" xfId="0" applyNumberFormat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13" xfId="0" applyNumberFormat="1" applyBorder="1" applyAlignment="1">
      <alignment horizontal="left"/>
    </xf>
    <xf numFmtId="0" fontId="3" fillId="2" borderId="6" xfId="0" applyNumberFormat="1" applyFont="1" applyFill="1" applyBorder="1" applyAlignment="1">
      <alignment horizontal="left" wrapText="1"/>
    </xf>
    <xf numFmtId="0" fontId="3" fillId="2" borderId="3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6" xfId="0" applyFont="1" applyFill="1" applyBorder="1" applyAlignment="1">
      <alignment horizontal="left" wrapText="1"/>
    </xf>
    <xf numFmtId="164" fontId="3" fillId="2" borderId="19" xfId="0" applyNumberFormat="1" applyFont="1" applyFill="1" applyBorder="1" applyAlignment="1">
      <alignment horizontal="left" wrapText="1"/>
    </xf>
    <xf numFmtId="0" fontId="0" fillId="0" borderId="0" xfId="0" applyAlignment="1">
      <alignment horizontal="center"/>
    </xf>
    <xf numFmtId="0" fontId="3" fillId="2" borderId="3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23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3" fillId="2" borderId="2" xfId="0" applyFont="1" applyFill="1" applyBorder="1" applyAlignment="1"/>
    <xf numFmtId="0" fontId="3" fillId="2" borderId="24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/>
    </xf>
    <xf numFmtId="9" fontId="0" fillId="0" borderId="0" xfId="0" applyNumberFormat="1" applyAlignment="1">
      <alignment horizontal="left"/>
    </xf>
    <xf numFmtId="1" fontId="0" fillId="0" borderId="1" xfId="0" applyNumberFormat="1" applyBorder="1" applyAlignment="1">
      <alignment horizontal="left"/>
    </xf>
    <xf numFmtId="1" fontId="0" fillId="0" borderId="13" xfId="0" applyNumberFormat="1" applyBorder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9" fontId="0" fillId="7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9" fontId="0" fillId="8" borderId="0" xfId="0" applyNumberFormat="1" applyFill="1" applyAlignment="1">
      <alignment horizontal="left"/>
    </xf>
    <xf numFmtId="0" fontId="0" fillId="8" borderId="0" xfId="0" applyFill="1" applyAlignment="1">
      <alignment horizontal="left"/>
    </xf>
    <xf numFmtId="9" fontId="0" fillId="9" borderId="0" xfId="0" applyNumberFormat="1" applyFill="1" applyAlignment="1">
      <alignment horizontal="left"/>
    </xf>
    <xf numFmtId="0" fontId="0" fillId="9" borderId="0" xfId="0" applyFill="1" applyAlignment="1">
      <alignment horizontal="left"/>
    </xf>
    <xf numFmtId="9" fontId="0" fillId="10" borderId="0" xfId="0" applyNumberFormat="1" applyFill="1" applyAlignment="1">
      <alignment horizontal="left"/>
    </xf>
    <xf numFmtId="0" fontId="0" fillId="10" borderId="0" xfId="0" applyFill="1" applyAlignment="1">
      <alignment horizontal="left"/>
    </xf>
    <xf numFmtId="9" fontId="0" fillId="11" borderId="0" xfId="0" applyNumberFormat="1" applyFill="1" applyAlignment="1">
      <alignment horizontal="left"/>
    </xf>
    <xf numFmtId="0" fontId="0" fillId="11" borderId="0" xfId="0" applyFill="1" applyAlignment="1">
      <alignment horizontal="left"/>
    </xf>
    <xf numFmtId="9" fontId="0" fillId="12" borderId="0" xfId="0" applyNumberFormat="1" applyFill="1" applyAlignment="1">
      <alignment horizontal="left"/>
    </xf>
    <xf numFmtId="0" fontId="0" fillId="12" borderId="0" xfId="0" applyFill="1" applyAlignment="1">
      <alignment horizontal="left"/>
    </xf>
    <xf numFmtId="9" fontId="0" fillId="13" borderId="0" xfId="0" applyNumberFormat="1" applyFill="1" applyAlignment="1">
      <alignment horizontal="left"/>
    </xf>
    <xf numFmtId="0" fontId="0" fillId="13" borderId="0" xfId="0" applyFill="1" applyAlignment="1">
      <alignment horizontal="left"/>
    </xf>
    <xf numFmtId="9" fontId="0" fillId="14" borderId="0" xfId="0" applyNumberFormat="1" applyFill="1" applyAlignment="1">
      <alignment horizontal="left"/>
    </xf>
    <xf numFmtId="0" fontId="0" fillId="14" borderId="0" xfId="0" applyFill="1" applyAlignment="1">
      <alignment horizontal="left"/>
    </xf>
    <xf numFmtId="9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164" fontId="0" fillId="8" borderId="0" xfId="0" applyNumberFormat="1" applyFill="1" applyAlignment="1">
      <alignment horizontal="left"/>
    </xf>
    <xf numFmtId="0" fontId="0" fillId="0" borderId="0" xfId="0" applyBorder="1" applyAlignment="1">
      <alignment horizontal="left"/>
    </xf>
    <xf numFmtId="0" fontId="0" fillId="15" borderId="0" xfId="0" applyFill="1" applyAlignment="1">
      <alignment horizontal="left"/>
    </xf>
    <xf numFmtId="0" fontId="0" fillId="5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25" xfId="0" applyFont="1" applyBorder="1" applyAlignment="1">
      <alignment horizontal="left" vertical="top"/>
    </xf>
    <xf numFmtId="0" fontId="5" fillId="0" borderId="26" xfId="0" applyFont="1" applyBorder="1" applyAlignment="1">
      <alignment horizontal="left" vertical="top"/>
    </xf>
    <xf numFmtId="0" fontId="5" fillId="0" borderId="0" xfId="0" applyFont="1" applyBorder="1" applyAlignment="1">
      <alignment horizontal="left"/>
    </xf>
    <xf numFmtId="0" fontId="0" fillId="0" borderId="29" xfId="0" applyBorder="1" applyAlignment="1">
      <alignment horizontal="left"/>
    </xf>
    <xf numFmtId="0" fontId="5" fillId="0" borderId="29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2" fillId="16" borderId="0" xfId="0" applyFont="1" applyFill="1" applyAlignment="1">
      <alignment horizontal="left"/>
    </xf>
    <xf numFmtId="164" fontId="0" fillId="0" borderId="0" xfId="0" applyNumberFormat="1" applyBorder="1" applyAlignment="1">
      <alignment horizontal="left"/>
    </xf>
    <xf numFmtId="9" fontId="0" fillId="0" borderId="0" xfId="0" applyNumberFormat="1" applyBorder="1" applyAlignment="1">
      <alignment horizontal="left"/>
    </xf>
    <xf numFmtId="164" fontId="3" fillId="2" borderId="31" xfId="0" applyNumberFormat="1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9" fontId="3" fillId="2" borderId="7" xfId="0" applyNumberFormat="1" applyFont="1" applyFill="1" applyBorder="1" applyAlignment="1">
      <alignment horizontal="left"/>
    </xf>
    <xf numFmtId="9" fontId="3" fillId="2" borderId="9" xfId="0" applyNumberFormat="1" applyFont="1" applyFill="1" applyBorder="1" applyAlignment="1">
      <alignment horizontal="left"/>
    </xf>
    <xf numFmtId="9" fontId="3" fillId="2" borderId="8" xfId="0" applyNumberFormat="1" applyFont="1" applyFill="1" applyBorder="1" applyAlignment="1">
      <alignment horizontal="left"/>
    </xf>
    <xf numFmtId="164" fontId="3" fillId="2" borderId="16" xfId="0" applyNumberFormat="1" applyFont="1" applyFill="1" applyBorder="1" applyAlignment="1">
      <alignment horizontal="left" vertical="center"/>
    </xf>
    <xf numFmtId="9" fontId="3" fillId="2" borderId="2" xfId="0" applyNumberFormat="1" applyFont="1" applyFill="1" applyBorder="1" applyAlignment="1">
      <alignment horizontal="left" vertical="center"/>
    </xf>
    <xf numFmtId="9" fontId="0" fillId="0" borderId="13" xfId="0" applyNumberFormat="1" applyBorder="1" applyAlignment="1">
      <alignment horizontal="left"/>
    </xf>
    <xf numFmtId="164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1" fontId="1" fillId="0" borderId="13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164" fontId="0" fillId="0" borderId="14" xfId="0" applyNumberFormat="1" applyBorder="1" applyAlignment="1">
      <alignment horizontal="left"/>
    </xf>
    <xf numFmtId="164" fontId="0" fillId="0" borderId="32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3" xfId="0" applyBorder="1" applyAlignment="1">
      <alignment horizontal="left"/>
    </xf>
    <xf numFmtId="164" fontId="0" fillId="0" borderId="34" xfId="0" applyNumberFormat="1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5" xfId="0" applyBorder="1" applyAlignment="1">
      <alignment horizontal="left" vertical="center"/>
    </xf>
    <xf numFmtId="0" fontId="0" fillId="0" borderId="24" xfId="0" applyBorder="1" applyAlignment="1">
      <alignment horizontal="left"/>
    </xf>
    <xf numFmtId="0" fontId="0" fillId="0" borderId="33" xfId="0" applyBorder="1" applyAlignment="1">
      <alignment horizontal="left" vertical="center"/>
    </xf>
    <xf numFmtId="2" fontId="0" fillId="0" borderId="0" xfId="0" applyNumberFormat="1"/>
    <xf numFmtId="0" fontId="0" fillId="0" borderId="13" xfId="0" applyBorder="1" applyAlignment="1">
      <alignment horizontal="left"/>
    </xf>
    <xf numFmtId="0" fontId="0" fillId="0" borderId="0" xfId="0" applyFont="1" applyFill="1" applyAlignment="1">
      <alignment horizontal="left"/>
    </xf>
    <xf numFmtId="20" fontId="0" fillId="0" borderId="1" xfId="0" applyNumberFormat="1" applyBorder="1" applyAlignment="1">
      <alignment horizontal="center"/>
    </xf>
    <xf numFmtId="20" fontId="0" fillId="0" borderId="7" xfId="0" applyNumberFormat="1" applyBorder="1" applyAlignment="1">
      <alignment horizontal="center"/>
    </xf>
    <xf numFmtId="20" fontId="0" fillId="0" borderId="13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5" fillId="0" borderId="29" xfId="0" applyNumberFormat="1" applyFont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 wrapText="1"/>
    </xf>
    <xf numFmtId="3" fontId="6" fillId="0" borderId="11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5" fillId="0" borderId="0" xfId="0" applyFont="1" applyAlignment="1">
      <alignment horizontal="left"/>
    </xf>
    <xf numFmtId="0" fontId="3" fillId="17" borderId="3" xfId="0" applyFont="1" applyFill="1" applyBorder="1" applyAlignment="1">
      <alignment horizontal="center" vertical="top" wrapText="1"/>
    </xf>
    <xf numFmtId="0" fontId="3" fillId="17" borderId="36" xfId="0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64" fontId="0" fillId="0" borderId="13" xfId="0" quotePrefix="1" applyNumberFormat="1" applyBorder="1" applyAlignment="1">
      <alignment horizontal="left"/>
    </xf>
    <xf numFmtId="1" fontId="0" fillId="0" borderId="13" xfId="0" applyNumberFormat="1" applyFont="1" applyBorder="1" applyAlignment="1">
      <alignment horizontal="center"/>
    </xf>
    <xf numFmtId="1" fontId="0" fillId="3" borderId="13" xfId="0" applyNumberFormat="1" applyFill="1" applyBorder="1" applyAlignment="1">
      <alignment horizontal="right"/>
    </xf>
    <xf numFmtId="0" fontId="3" fillId="4" borderId="18" xfId="0" applyFont="1" applyFill="1" applyBorder="1" applyAlignment="1">
      <alignment vertical="center"/>
    </xf>
    <xf numFmtId="0" fontId="0" fillId="3" borderId="13" xfId="0" applyFill="1" applyBorder="1" applyAlignment="1">
      <alignment horizontal="right"/>
    </xf>
    <xf numFmtId="20" fontId="0" fillId="3" borderId="13" xfId="0" applyNumberFormat="1" applyFill="1" applyBorder="1" applyAlignment="1">
      <alignment horizontal="righ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2" xfId="0" applyNumberFormat="1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3" fillId="2" borderId="9" xfId="0" applyFont="1" applyFill="1" applyBorder="1" applyAlignment="1">
      <alignment horizontal="center"/>
    </xf>
    <xf numFmtId="0" fontId="3" fillId="2" borderId="15" xfId="0" applyFont="1" applyFill="1" applyBorder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164" fontId="5" fillId="0" borderId="26" xfId="0" applyNumberFormat="1" applyFont="1" applyBorder="1" applyAlignment="1">
      <alignment horizontal="center" vertical="top"/>
    </xf>
    <xf numFmtId="0" fontId="5" fillId="0" borderId="26" xfId="0" applyFont="1" applyBorder="1" applyAlignment="1">
      <alignment horizontal="center" vertical="top"/>
    </xf>
    <xf numFmtId="0" fontId="5" fillId="0" borderId="27" xfId="0" applyFont="1" applyBorder="1" applyAlignment="1">
      <alignment horizontal="center" vertical="top"/>
    </xf>
    <xf numFmtId="1" fontId="5" fillId="0" borderId="29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1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39" xfId="0" applyNumberFormat="1" applyBorder="1" applyAlignment="1">
      <alignment horizontal="left"/>
    </xf>
    <xf numFmtId="20" fontId="0" fillId="0" borderId="13" xfId="0" applyNumberFormat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3" fillId="4" borderId="16" xfId="0" applyFont="1" applyFill="1" applyBorder="1" applyAlignment="1">
      <alignment vertical="center"/>
    </xf>
    <xf numFmtId="164" fontId="3" fillId="4" borderId="3" xfId="0" applyNumberFormat="1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 wrapText="1"/>
    </xf>
    <xf numFmtId="20" fontId="3" fillId="4" borderId="3" xfId="0" applyNumberFormat="1" applyFont="1" applyFill="1" applyBorder="1" applyAlignment="1">
      <alignment vertical="center"/>
    </xf>
    <xf numFmtId="0" fontId="3" fillId="4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164" fontId="0" fillId="0" borderId="7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13" xfId="0" applyBorder="1" applyAlignment="1">
      <alignment horizontal="center" vertical="center"/>
    </xf>
    <xf numFmtId="20" fontId="0" fillId="0" borderId="13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5" fontId="0" fillId="0" borderId="0" xfId="0" applyNumberFormat="1"/>
    <xf numFmtId="1" fontId="0" fillId="0" borderId="0" xfId="0" applyNumberFormat="1" applyAlignment="1">
      <alignment horizontal="left"/>
    </xf>
    <xf numFmtId="9" fontId="0" fillId="0" borderId="32" xfId="0" applyNumberFormat="1" applyBorder="1" applyAlignment="1">
      <alignment horizontal="left"/>
    </xf>
    <xf numFmtId="1" fontId="0" fillId="0" borderId="33" xfId="0" applyNumberFormat="1" applyBorder="1" applyAlignment="1">
      <alignment horizontal="left"/>
    </xf>
    <xf numFmtId="9" fontId="0" fillId="0" borderId="14" xfId="0" applyNumberFormat="1" applyBorder="1" applyAlignment="1">
      <alignment horizontal="left"/>
    </xf>
    <xf numFmtId="1" fontId="0" fillId="0" borderId="43" xfId="0" applyNumberFormat="1" applyBorder="1" applyAlignment="1">
      <alignment horizontal="left"/>
    </xf>
    <xf numFmtId="0" fontId="9" fillId="0" borderId="45" xfId="0" applyFont="1" applyBorder="1" applyAlignment="1">
      <alignment horizontal="left"/>
    </xf>
    <xf numFmtId="0" fontId="9" fillId="0" borderId="46" xfId="0" applyFont="1" applyBorder="1" applyAlignment="1">
      <alignment horizontal="left"/>
    </xf>
    <xf numFmtId="0" fontId="9" fillId="0" borderId="44" xfId="0" applyFont="1" applyBorder="1" applyAlignment="1">
      <alignment horizontal="left"/>
    </xf>
    <xf numFmtId="0" fontId="0" fillId="0" borderId="47" xfId="0" applyBorder="1" applyAlignment="1">
      <alignment horizontal="left"/>
    </xf>
    <xf numFmtId="167" fontId="0" fillId="0" borderId="47" xfId="0" applyNumberFormat="1" applyBorder="1" applyAlignment="1">
      <alignment horizontal="left"/>
    </xf>
    <xf numFmtId="167" fontId="0" fillId="0" borderId="1" xfId="0" applyNumberFormat="1" applyBorder="1" applyAlignment="1">
      <alignment horizontal="left"/>
    </xf>
    <xf numFmtId="9" fontId="0" fillId="0" borderId="34" xfId="0" applyNumberFormat="1" applyBorder="1" applyAlignment="1">
      <alignment horizontal="left"/>
    </xf>
    <xf numFmtId="167" fontId="0" fillId="0" borderId="13" xfId="0" applyNumberFormat="1" applyBorder="1" applyAlignment="1">
      <alignment horizontal="left"/>
    </xf>
    <xf numFmtId="1" fontId="0" fillId="0" borderId="35" xfId="0" applyNumberFormat="1" applyBorder="1" applyAlignment="1">
      <alignment horizontal="left"/>
    </xf>
    <xf numFmtId="164" fontId="5" fillId="0" borderId="0" xfId="0" applyNumberFormat="1" applyFont="1" applyAlignment="1">
      <alignment horizontal="left"/>
    </xf>
    <xf numFmtId="164" fontId="0" fillId="0" borderId="9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" fontId="12" fillId="0" borderId="0" xfId="0" applyNumberFormat="1" applyFont="1" applyBorder="1" applyAlignment="1">
      <alignment horizontal="center" vertical="center"/>
    </xf>
    <xf numFmtId="1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1" fontId="11" fillId="0" borderId="0" xfId="0" applyNumberFormat="1" applyFont="1" applyAlignment="1">
      <alignment horizontal="left"/>
    </xf>
    <xf numFmtId="1" fontId="11" fillId="0" borderId="0" xfId="0" applyNumberFormat="1" applyFont="1" applyAlignment="1">
      <alignment horizontal="center"/>
    </xf>
    <xf numFmtId="0" fontId="12" fillId="0" borderId="0" xfId="0" applyNumberFormat="1" applyFont="1" applyFill="1" applyAlignment="1">
      <alignment horizontal="center"/>
    </xf>
    <xf numFmtId="0" fontId="11" fillId="0" borderId="0" xfId="0" applyNumberFormat="1" applyFont="1" applyAlignment="1">
      <alignment horizontal="left"/>
    </xf>
    <xf numFmtId="9" fontId="11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NumberFormat="1" applyFont="1" applyFill="1" applyAlignment="1">
      <alignment horizontal="left"/>
    </xf>
    <xf numFmtId="10" fontId="11" fillId="0" borderId="0" xfId="0" applyNumberFormat="1" applyFont="1" applyAlignment="1">
      <alignment horizontal="left"/>
    </xf>
    <xf numFmtId="0" fontId="12" fillId="0" borderId="0" xfId="0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/>
    </xf>
    <xf numFmtId="10" fontId="12" fillId="0" borderId="0" xfId="0" applyNumberFormat="1" applyFont="1" applyAlignment="1">
      <alignment horizontal="left"/>
    </xf>
    <xf numFmtId="0" fontId="11" fillId="15" borderId="0" xfId="0" applyFont="1" applyFill="1" applyAlignment="1">
      <alignment horizontal="center"/>
    </xf>
    <xf numFmtId="0" fontId="11" fillId="0" borderId="0" xfId="0" applyFont="1" applyFill="1" applyAlignment="1">
      <alignment horizontal="left"/>
    </xf>
    <xf numFmtId="0" fontId="12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left" wrapText="1"/>
    </xf>
    <xf numFmtId="0" fontId="12" fillId="0" borderId="0" xfId="0" applyFont="1" applyFill="1" applyAlignment="1">
      <alignment horizontal="left"/>
    </xf>
    <xf numFmtId="0" fontId="11" fillId="10" borderId="0" xfId="0" applyFont="1" applyFill="1" applyAlignment="1">
      <alignment horizontal="left"/>
    </xf>
    <xf numFmtId="0" fontId="11" fillId="10" borderId="0" xfId="0" applyFont="1" applyFill="1" applyAlignment="1">
      <alignment horizontal="center"/>
    </xf>
    <xf numFmtId="1" fontId="11" fillId="10" borderId="0" xfId="0" applyNumberFormat="1" applyFont="1" applyFill="1" applyAlignment="1">
      <alignment horizontal="left"/>
    </xf>
    <xf numFmtId="1" fontId="11" fillId="0" borderId="48" xfId="0" applyNumberFormat="1" applyFont="1" applyBorder="1" applyAlignment="1">
      <alignment horizontal="left"/>
    </xf>
    <xf numFmtId="0" fontId="11" fillId="0" borderId="49" xfId="0" applyFont="1" applyBorder="1" applyAlignment="1">
      <alignment horizontal="left"/>
    </xf>
    <xf numFmtId="14" fontId="13" fillId="15" borderId="50" xfId="0" applyNumberFormat="1" applyFont="1" applyFill="1" applyBorder="1" applyAlignment="1">
      <alignment horizontal="left"/>
    </xf>
    <xf numFmtId="0" fontId="11" fillId="0" borderId="51" xfId="0" applyFont="1" applyBorder="1" applyAlignment="1">
      <alignment horizontal="left"/>
    </xf>
    <xf numFmtId="0" fontId="13" fillId="15" borderId="53" xfId="0" applyFont="1" applyFill="1" applyBorder="1" applyAlignment="1">
      <alignment horizontal="left"/>
    </xf>
    <xf numFmtId="0" fontId="11" fillId="0" borderId="52" xfId="0" applyFont="1" applyBorder="1" applyAlignment="1">
      <alignment horizontal="left"/>
    </xf>
    <xf numFmtId="0" fontId="11" fillId="15" borderId="54" xfId="0" applyNumberFormat="1" applyFont="1" applyFill="1" applyBorder="1" applyAlignment="1">
      <alignment horizontal="center"/>
    </xf>
    <xf numFmtId="1" fontId="11" fillId="15" borderId="54" xfId="0" applyNumberFormat="1" applyFont="1" applyFill="1" applyBorder="1" applyAlignment="1">
      <alignment horizontal="center"/>
    </xf>
    <xf numFmtId="0" fontId="12" fillId="10" borderId="54" xfId="0" applyNumberFormat="1" applyFont="1" applyFill="1" applyBorder="1" applyAlignment="1">
      <alignment horizontal="center"/>
    </xf>
    <xf numFmtId="0" fontId="11" fillId="15" borderId="54" xfId="0" applyNumberFormat="1" applyFont="1" applyFill="1" applyBorder="1" applyAlignment="1">
      <alignment horizontal="left"/>
    </xf>
    <xf numFmtId="0" fontId="11" fillId="10" borderId="54" xfId="0" applyNumberFormat="1" applyFont="1" applyFill="1" applyBorder="1" applyAlignment="1">
      <alignment horizontal="left"/>
    </xf>
    <xf numFmtId="0" fontId="11" fillId="10" borderId="54" xfId="0" applyNumberFormat="1" applyFont="1" applyFill="1" applyBorder="1" applyAlignment="1">
      <alignment horizontal="center"/>
    </xf>
    <xf numFmtId="0" fontId="11" fillId="10" borderId="54" xfId="0" applyFont="1" applyFill="1" applyBorder="1" applyAlignment="1">
      <alignment horizontal="center"/>
    </xf>
    <xf numFmtId="0" fontId="12" fillId="10" borderId="54" xfId="0" applyFont="1" applyFill="1" applyBorder="1" applyAlignment="1">
      <alignment horizontal="center"/>
    </xf>
    <xf numFmtId="1" fontId="12" fillId="10" borderId="54" xfId="0" applyNumberFormat="1" applyFont="1" applyFill="1" applyBorder="1" applyAlignment="1">
      <alignment horizontal="center"/>
    </xf>
    <xf numFmtId="0" fontId="11" fillId="10" borderId="54" xfId="0" applyFont="1" applyFill="1" applyBorder="1" applyAlignment="1">
      <alignment horizontal="left"/>
    </xf>
    <xf numFmtId="0" fontId="11" fillId="15" borderId="54" xfId="0" applyFont="1" applyFill="1" applyBorder="1" applyAlignment="1">
      <alignment horizontal="left"/>
    </xf>
    <xf numFmtId="166" fontId="11" fillId="10" borderId="54" xfId="0" applyNumberFormat="1" applyFont="1" applyFill="1" applyBorder="1" applyAlignment="1">
      <alignment horizontal="left"/>
    </xf>
    <xf numFmtId="166" fontId="11" fillId="15" borderId="54" xfId="0" applyNumberFormat="1" applyFont="1" applyFill="1" applyBorder="1" applyAlignment="1">
      <alignment horizontal="left"/>
    </xf>
    <xf numFmtId="167" fontId="12" fillId="10" borderId="54" xfId="0" applyNumberFormat="1" applyFont="1" applyFill="1" applyBorder="1" applyAlignment="1">
      <alignment horizontal="center"/>
    </xf>
    <xf numFmtId="0" fontId="12" fillId="15" borderId="0" xfId="0" applyFont="1" applyFill="1" applyAlignment="1">
      <alignment horizontal="center"/>
    </xf>
    <xf numFmtId="168" fontId="12" fillId="15" borderId="0" xfId="0" applyNumberFormat="1" applyFont="1" applyFill="1" applyAlignment="1">
      <alignment horizontal="center"/>
    </xf>
    <xf numFmtId="1" fontId="11" fillId="0" borderId="54" xfId="0" applyNumberFormat="1" applyFont="1" applyBorder="1" applyAlignment="1">
      <alignment horizontal="left"/>
    </xf>
    <xf numFmtId="0" fontId="11" fillId="15" borderId="54" xfId="0" applyFont="1" applyFill="1" applyBorder="1" applyAlignment="1">
      <alignment horizontal="center"/>
    </xf>
    <xf numFmtId="167" fontId="11" fillId="10" borderId="54" xfId="0" applyNumberFormat="1" applyFont="1" applyFill="1" applyBorder="1" applyAlignment="1">
      <alignment horizontal="center"/>
    </xf>
    <xf numFmtId="0" fontId="11" fillId="0" borderId="55" xfId="0" applyFont="1" applyBorder="1" applyAlignment="1">
      <alignment horizontal="left"/>
    </xf>
    <xf numFmtId="0" fontId="11" fillId="10" borderId="56" xfId="0" applyFont="1" applyFill="1" applyBorder="1" applyAlignment="1">
      <alignment horizontal="left"/>
    </xf>
    <xf numFmtId="0" fontId="11" fillId="0" borderId="58" xfId="0" applyFont="1" applyBorder="1" applyAlignment="1">
      <alignment horizontal="left"/>
    </xf>
    <xf numFmtId="0" fontId="11" fillId="0" borderId="60" xfId="0" applyFont="1" applyBorder="1" applyAlignment="1">
      <alignment horizontal="left"/>
    </xf>
    <xf numFmtId="0" fontId="13" fillId="10" borderId="50" xfId="0" applyFont="1" applyFill="1" applyBorder="1" applyAlignment="1">
      <alignment horizontal="left"/>
    </xf>
    <xf numFmtId="0" fontId="5" fillId="0" borderId="29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 vertical="center"/>
    </xf>
    <xf numFmtId="0" fontId="3" fillId="10" borderId="6" xfId="0" applyFont="1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 vertical="center"/>
    </xf>
    <xf numFmtId="0" fontId="3" fillId="8" borderId="18" xfId="0" applyFont="1" applyFill="1" applyBorder="1" applyAlignment="1">
      <alignment horizontal="left" vertical="center"/>
    </xf>
    <xf numFmtId="0" fontId="3" fillId="10" borderId="17" xfId="0" applyFont="1" applyFill="1" applyBorder="1" applyAlignment="1">
      <alignment horizontal="left" vertical="center"/>
    </xf>
    <xf numFmtId="0" fontId="3" fillId="8" borderId="36" xfId="0" applyFont="1" applyFill="1" applyBorder="1" applyAlignment="1">
      <alignment horizontal="left" vertical="center"/>
    </xf>
    <xf numFmtId="0" fontId="3" fillId="10" borderId="19" xfId="0" applyFont="1" applyFill="1" applyBorder="1" applyAlignment="1">
      <alignment horizontal="left" vertical="center"/>
    </xf>
    <xf numFmtId="0" fontId="0" fillId="0" borderId="37" xfId="0" applyBorder="1" applyAlignment="1">
      <alignment horizontal="left"/>
    </xf>
    <xf numFmtId="0" fontId="1" fillId="0" borderId="37" xfId="0" applyFont="1" applyBorder="1" applyAlignment="1">
      <alignment horizontal="left"/>
    </xf>
    <xf numFmtId="0" fontId="1" fillId="0" borderId="40" xfId="0" applyFont="1" applyBorder="1" applyAlignment="1">
      <alignment horizontal="left"/>
    </xf>
    <xf numFmtId="164" fontId="0" fillId="0" borderId="1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9" fillId="0" borderId="6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0" fillId="15" borderId="13" xfId="0" applyFill="1" applyBorder="1" applyAlignment="1">
      <alignment horizontal="left"/>
    </xf>
    <xf numFmtId="0" fontId="3" fillId="4" borderId="9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17" borderId="9" xfId="0" applyFont="1" applyFill="1" applyBorder="1" applyAlignment="1">
      <alignment horizontal="center"/>
    </xf>
    <xf numFmtId="0" fontId="3" fillId="17" borderId="20" xfId="0" applyFont="1" applyFill="1" applyBorder="1" applyAlignment="1">
      <alignment horizontal="center"/>
    </xf>
    <xf numFmtId="0" fontId="3" fillId="17" borderId="17" xfId="0" applyFont="1" applyFill="1" applyBorder="1" applyAlignment="1">
      <alignment horizontal="left" vertical="center" wrapText="1"/>
    </xf>
    <xf numFmtId="0" fontId="3" fillId="17" borderId="19" xfId="0" applyFont="1" applyFill="1" applyBorder="1" applyAlignment="1">
      <alignment horizontal="left" vertical="center" wrapText="1"/>
    </xf>
    <xf numFmtId="164" fontId="3" fillId="17" borderId="6" xfId="0" applyNumberFormat="1" applyFont="1" applyFill="1" applyBorder="1" applyAlignment="1">
      <alignment horizontal="left" vertical="center" wrapText="1"/>
    </xf>
    <xf numFmtId="164" fontId="3" fillId="17" borderId="3" xfId="0" applyNumberFormat="1" applyFont="1" applyFill="1" applyBorder="1" applyAlignment="1">
      <alignment horizontal="left" vertical="center" wrapText="1"/>
    </xf>
    <xf numFmtId="0" fontId="3" fillId="17" borderId="9" xfId="0" applyFont="1" applyFill="1" applyBorder="1" applyAlignment="1">
      <alignment horizontal="center" wrapText="1"/>
    </xf>
    <xf numFmtId="0" fontId="3" fillId="17" borderId="8" xfId="0" applyFont="1" applyFill="1" applyBorder="1" applyAlignment="1">
      <alignment horizontal="center" wrapText="1"/>
    </xf>
    <xf numFmtId="0" fontId="3" fillId="17" borderId="6" xfId="0" applyFont="1" applyFill="1" applyBorder="1" applyAlignment="1">
      <alignment horizontal="center" vertical="center" wrapText="1"/>
    </xf>
    <xf numFmtId="0" fontId="3" fillId="17" borderId="3" xfId="0" applyFont="1" applyFill="1" applyBorder="1" applyAlignment="1">
      <alignment horizontal="center" vertical="center" wrapText="1"/>
    </xf>
    <xf numFmtId="0" fontId="3" fillId="17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1" fillId="0" borderId="57" xfId="0" applyFont="1" applyBorder="1" applyAlignment="1">
      <alignment horizontal="left" vertical="center"/>
    </xf>
    <xf numFmtId="0" fontId="11" fillId="0" borderId="59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lineChart>
        <c:grouping val="stacked"/>
        <c:ser>
          <c:idx val="0"/>
          <c:order val="0"/>
          <c:tx>
            <c:strRef>
              <c:f>'Divider Sort'!$R$68</c:f>
              <c:strCache>
                <c:ptCount val="1"/>
                <c:pt idx="0">
                  <c:v>Ttl Sort</c:v>
                </c:pt>
              </c:strCache>
            </c:strRef>
          </c:tx>
          <c:cat>
            <c:strRef>
              <c:f>'Divider Sort'!$Q$69:$Q$77</c:f>
              <c:strCache>
                <c:ptCount val="9"/>
                <c:pt idx="0">
                  <c:v>AB</c:v>
                </c:pt>
                <c:pt idx="1">
                  <c:v>BF</c:v>
                </c:pt>
                <c:pt idx="2">
                  <c:v>DJ</c:v>
                </c:pt>
                <c:pt idx="3">
                  <c:v>DM</c:v>
                </c:pt>
                <c:pt idx="4">
                  <c:v>DS</c:v>
                </c:pt>
                <c:pt idx="5">
                  <c:v>IN</c:v>
                </c:pt>
                <c:pt idx="6">
                  <c:v>KK</c:v>
                </c:pt>
                <c:pt idx="7">
                  <c:v>NP</c:v>
                </c:pt>
                <c:pt idx="8">
                  <c:v>RH</c:v>
                </c:pt>
              </c:strCache>
            </c:strRef>
          </c:cat>
          <c:val>
            <c:numRef>
              <c:f>'Divider Sort'!$R$69:$R$77</c:f>
              <c:numCache>
                <c:formatCode>General</c:formatCode>
                <c:ptCount val="9"/>
                <c:pt idx="0">
                  <c:v>1082</c:v>
                </c:pt>
                <c:pt idx="1">
                  <c:v>15708</c:v>
                </c:pt>
                <c:pt idx="2">
                  <c:v>8407</c:v>
                </c:pt>
                <c:pt idx="3">
                  <c:v>6045</c:v>
                </c:pt>
                <c:pt idx="4">
                  <c:v>1080</c:v>
                </c:pt>
                <c:pt idx="5">
                  <c:v>572</c:v>
                </c:pt>
                <c:pt idx="6">
                  <c:v>1080</c:v>
                </c:pt>
                <c:pt idx="7">
                  <c:v>3971</c:v>
                </c:pt>
                <c:pt idx="8">
                  <c:v>2768</c:v>
                </c:pt>
              </c:numCache>
            </c:numRef>
          </c:val>
        </c:ser>
        <c:marker val="1"/>
        <c:axId val="37502336"/>
        <c:axId val="37512704"/>
      </c:lineChart>
      <c:lineChart>
        <c:grouping val="stacked"/>
        <c:ser>
          <c:idx val="1"/>
          <c:order val="1"/>
          <c:tx>
            <c:strRef>
              <c:f>'Divider Sort'!$S$68</c:f>
              <c:strCache>
                <c:ptCount val="1"/>
                <c:pt idx="0">
                  <c:v>Ttl Hrs</c:v>
                </c:pt>
              </c:strCache>
            </c:strRef>
          </c:tx>
          <c:cat>
            <c:strRef>
              <c:f>'Divider Sort'!$Q$69:$Q$77</c:f>
              <c:strCache>
                <c:ptCount val="9"/>
                <c:pt idx="0">
                  <c:v>AB</c:v>
                </c:pt>
                <c:pt idx="1">
                  <c:v>BF</c:v>
                </c:pt>
                <c:pt idx="2">
                  <c:v>DJ</c:v>
                </c:pt>
                <c:pt idx="3">
                  <c:v>DM</c:v>
                </c:pt>
                <c:pt idx="4">
                  <c:v>DS</c:v>
                </c:pt>
                <c:pt idx="5">
                  <c:v>IN</c:v>
                </c:pt>
                <c:pt idx="6">
                  <c:v>KK</c:v>
                </c:pt>
                <c:pt idx="7">
                  <c:v>NP</c:v>
                </c:pt>
                <c:pt idx="8">
                  <c:v>RH</c:v>
                </c:pt>
              </c:strCache>
            </c:strRef>
          </c:cat>
          <c:val>
            <c:numRef>
              <c:f>'Divider Sort'!$S$69:$S$77</c:f>
              <c:numCache>
                <c:formatCode>0.0</c:formatCode>
                <c:ptCount val="9"/>
                <c:pt idx="0">
                  <c:v>2.5</c:v>
                </c:pt>
                <c:pt idx="1">
                  <c:v>33.85</c:v>
                </c:pt>
                <c:pt idx="2">
                  <c:v>18.966666666666665</c:v>
                </c:pt>
                <c:pt idx="3">
                  <c:v>16.05</c:v>
                </c:pt>
                <c:pt idx="4">
                  <c:v>6</c:v>
                </c:pt>
                <c:pt idx="5">
                  <c:v>1.5</c:v>
                </c:pt>
                <c:pt idx="6">
                  <c:v>6</c:v>
                </c:pt>
                <c:pt idx="7">
                  <c:v>9.0333333333333332</c:v>
                </c:pt>
                <c:pt idx="8">
                  <c:v>8.4333333333333336</c:v>
                </c:pt>
              </c:numCache>
            </c:numRef>
          </c:val>
        </c:ser>
        <c:ser>
          <c:idx val="2"/>
          <c:order val="2"/>
          <c:tx>
            <c:strRef>
              <c:f>'Divider Sort'!$T$68</c:f>
              <c:strCache>
                <c:ptCount val="1"/>
                <c:pt idx="0">
                  <c:v>Average/Hr</c:v>
                </c:pt>
              </c:strCache>
            </c:strRef>
          </c:tx>
          <c:cat>
            <c:strRef>
              <c:f>'Divider Sort'!$Q$69:$Q$77</c:f>
              <c:strCache>
                <c:ptCount val="9"/>
                <c:pt idx="0">
                  <c:v>AB</c:v>
                </c:pt>
                <c:pt idx="1">
                  <c:v>BF</c:v>
                </c:pt>
                <c:pt idx="2">
                  <c:v>DJ</c:v>
                </c:pt>
                <c:pt idx="3">
                  <c:v>DM</c:v>
                </c:pt>
                <c:pt idx="4">
                  <c:v>DS</c:v>
                </c:pt>
                <c:pt idx="5">
                  <c:v>IN</c:v>
                </c:pt>
                <c:pt idx="6">
                  <c:v>KK</c:v>
                </c:pt>
                <c:pt idx="7">
                  <c:v>NP</c:v>
                </c:pt>
                <c:pt idx="8">
                  <c:v>RH</c:v>
                </c:pt>
              </c:strCache>
            </c:strRef>
          </c:cat>
          <c:val>
            <c:numRef>
              <c:f>'Divider Sort'!$T$69:$T$77</c:f>
              <c:numCache>
                <c:formatCode>0</c:formatCode>
                <c:ptCount val="9"/>
                <c:pt idx="0">
                  <c:v>432.8</c:v>
                </c:pt>
                <c:pt idx="1">
                  <c:v>464.04726735598223</c:v>
                </c:pt>
                <c:pt idx="2">
                  <c:v>443.25131810193324</c:v>
                </c:pt>
                <c:pt idx="3">
                  <c:v>376.63551401869159</c:v>
                </c:pt>
                <c:pt idx="4">
                  <c:v>180</c:v>
                </c:pt>
                <c:pt idx="5">
                  <c:v>381.33333333333331</c:v>
                </c:pt>
                <c:pt idx="6">
                  <c:v>180</c:v>
                </c:pt>
                <c:pt idx="7">
                  <c:v>439.59409594095939</c:v>
                </c:pt>
                <c:pt idx="8">
                  <c:v>328.22134387351775</c:v>
                </c:pt>
              </c:numCache>
            </c:numRef>
          </c:val>
        </c:ser>
        <c:marker val="1"/>
        <c:axId val="38982016"/>
        <c:axId val="37514240"/>
      </c:lineChart>
      <c:catAx>
        <c:axId val="37502336"/>
        <c:scaling>
          <c:orientation val="minMax"/>
        </c:scaling>
        <c:axPos val="b"/>
        <c:tickLblPos val="nextTo"/>
        <c:crossAx val="37512704"/>
        <c:crosses val="autoZero"/>
        <c:auto val="1"/>
        <c:lblAlgn val="ctr"/>
        <c:lblOffset val="100"/>
      </c:catAx>
      <c:valAx>
        <c:axId val="37512704"/>
        <c:scaling>
          <c:orientation val="minMax"/>
        </c:scaling>
        <c:axPos val="l"/>
        <c:majorGridlines/>
        <c:numFmt formatCode="General" sourceLinked="1"/>
        <c:tickLblPos val="nextTo"/>
        <c:crossAx val="37502336"/>
        <c:crosses val="autoZero"/>
        <c:crossBetween val="between"/>
      </c:valAx>
      <c:valAx>
        <c:axId val="37514240"/>
        <c:scaling>
          <c:orientation val="minMax"/>
        </c:scaling>
        <c:axPos val="r"/>
        <c:numFmt formatCode="0.0" sourceLinked="1"/>
        <c:tickLblPos val="nextTo"/>
        <c:crossAx val="38982016"/>
        <c:crosses val="max"/>
        <c:crossBetween val="between"/>
      </c:valAx>
      <c:catAx>
        <c:axId val="38982016"/>
        <c:scaling>
          <c:orientation val="minMax"/>
        </c:scaling>
        <c:delete val="1"/>
        <c:axPos val="b"/>
        <c:tickLblPos val="none"/>
        <c:crossAx val="37514240"/>
        <c:crosses val="autoZero"/>
        <c:auto val="1"/>
        <c:lblAlgn val="ctr"/>
        <c:lblOffset val="100"/>
      </c:catAx>
    </c:plotArea>
    <c:legend>
      <c:legendPos val="r"/>
    </c:legend>
    <c:plotVisOnly val="1"/>
    <c:dispBlanksAs val="zero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152400</xdr:colOff>
      <xdr:row>67</xdr:row>
      <xdr:rowOff>7620</xdr:rowOff>
    </xdr:from>
    <xdr:to>
      <xdr:col>28</xdr:col>
      <xdr:colOff>518160</xdr:colOff>
      <xdr:row>80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167640</xdr:rowOff>
    </xdr:from>
    <xdr:to>
      <xdr:col>2</xdr:col>
      <xdr:colOff>426720</xdr:colOff>
      <xdr:row>4</xdr:row>
      <xdr:rowOff>7620</xdr:rowOff>
    </xdr:to>
    <xdr:pic>
      <xdr:nvPicPr>
        <xdr:cNvPr id="5486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67640"/>
          <a:ext cx="160782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472440</xdr:colOff>
      <xdr:row>0</xdr:row>
      <xdr:rowOff>160020</xdr:rowOff>
    </xdr:from>
    <xdr:to>
      <xdr:col>6</xdr:col>
      <xdr:colOff>1024890</xdr:colOff>
      <xdr:row>4</xdr:row>
      <xdr:rowOff>7620</xdr:rowOff>
    </xdr:to>
    <xdr:pic>
      <xdr:nvPicPr>
        <xdr:cNvPr id="855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9840" y="160020"/>
          <a:ext cx="163068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533401</xdr:colOff>
      <xdr:row>0</xdr:row>
      <xdr:rowOff>53341</xdr:rowOff>
    </xdr:from>
    <xdr:to>
      <xdr:col>5</xdr:col>
      <xdr:colOff>401956</xdr:colOff>
      <xdr:row>2</xdr:row>
      <xdr:rowOff>178946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7761" y="53341"/>
          <a:ext cx="1333500" cy="502795"/>
        </a:xfrm>
        <a:prstGeom prst="rect">
          <a:avLst/>
        </a:prstGeom>
      </xdr:spPr>
    </xdr:pic>
    <xdr:clientData/>
  </xdr:twoCellAnchor>
  <xdr:twoCellAnchor>
    <xdr:from>
      <xdr:col>5</xdr:col>
      <xdr:colOff>104775</xdr:colOff>
      <xdr:row>6</xdr:row>
      <xdr:rowOff>47625</xdr:rowOff>
    </xdr:from>
    <xdr:to>
      <xdr:col>5</xdr:col>
      <xdr:colOff>219075</xdr:colOff>
      <xdr:row>6</xdr:row>
      <xdr:rowOff>171450</xdr:rowOff>
    </xdr:to>
    <xdr:sp macro="" textlink="">
      <xdr:nvSpPr>
        <xdr:cNvPr id="3" name="矩形 2"/>
        <xdr:cNvSpPr/>
      </xdr:nvSpPr>
      <xdr:spPr>
        <a:xfrm>
          <a:off x="6800850" y="1247775"/>
          <a:ext cx="114300" cy="12382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104775</xdr:colOff>
      <xdr:row>7</xdr:row>
      <xdr:rowOff>47625</xdr:rowOff>
    </xdr:from>
    <xdr:to>
      <xdr:col>5</xdr:col>
      <xdr:colOff>219075</xdr:colOff>
      <xdr:row>7</xdr:row>
      <xdr:rowOff>171450</xdr:rowOff>
    </xdr:to>
    <xdr:sp macro="" textlink="">
      <xdr:nvSpPr>
        <xdr:cNvPr id="4" name="矩形 3"/>
        <xdr:cNvSpPr/>
      </xdr:nvSpPr>
      <xdr:spPr>
        <a:xfrm>
          <a:off x="6800850" y="1447800"/>
          <a:ext cx="114300" cy="12382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52"/>
  <sheetViews>
    <sheetView showGridLines="0" workbookViewId="0">
      <pane ySplit="3" topLeftCell="A31" activePane="bottomLeft" state="frozen"/>
      <selection pane="bottomLeft" activeCell="B40" sqref="B40"/>
    </sheetView>
  </sheetViews>
  <sheetFormatPr defaultRowHeight="15"/>
  <cols>
    <col min="1" max="1" width="4.5703125" style="83" customWidth="1"/>
    <col min="2" max="2" width="16.140625" customWidth="1"/>
    <col min="3" max="3" width="11.7109375" style="1" customWidth="1"/>
    <col min="4" max="4" width="26.42578125" customWidth="1"/>
    <col min="5" max="5" width="9.140625" customWidth="1"/>
    <col min="6" max="6" width="13.85546875" style="73" customWidth="1"/>
    <col min="7" max="7" width="6" hidden="1" customWidth="1"/>
    <col min="8" max="9" width="6.42578125" hidden="1" customWidth="1"/>
    <col min="10" max="10" width="6.42578125" customWidth="1"/>
    <col min="11" max="12" width="6.42578125" hidden="1" customWidth="1"/>
    <col min="13" max="14" width="6.28515625" hidden="1" customWidth="1"/>
    <col min="15" max="15" width="10.140625" customWidth="1"/>
    <col min="16" max="16" width="9.85546875" customWidth="1"/>
    <col min="17" max="18" width="6.42578125" hidden="1" customWidth="1"/>
    <col min="19" max="20" width="6.28515625" hidden="1" customWidth="1"/>
    <col min="21" max="21" width="10.140625" hidden="1" customWidth="1"/>
    <col min="22" max="22" width="10.5703125" hidden="1" customWidth="1"/>
    <col min="23" max="23" width="9.85546875" hidden="1" customWidth="1"/>
    <col min="24" max="25" width="6.42578125" hidden="1" customWidth="1"/>
    <col min="26" max="27" width="6.28515625" hidden="1" customWidth="1"/>
    <col min="28" max="28" width="10.140625" hidden="1" customWidth="1"/>
    <col min="29" max="29" width="10.5703125" hidden="1" customWidth="1"/>
    <col min="30" max="30" width="9.85546875" hidden="1" customWidth="1"/>
    <col min="31" max="31" width="6.42578125" hidden="1" customWidth="1"/>
    <col min="32" max="32" width="6.42578125" customWidth="1"/>
    <col min="33" max="33" width="6.42578125" hidden="1" customWidth="1"/>
    <col min="34" max="34" width="6.28515625" hidden="1" customWidth="1"/>
    <col min="35" max="35" width="10.140625" customWidth="1"/>
    <col min="36" max="36" width="9.85546875" customWidth="1"/>
    <col min="37" max="37" width="6.42578125" customWidth="1"/>
    <col min="38" max="38" width="6.42578125" hidden="1" customWidth="1"/>
    <col min="39" max="39" width="6.28515625" hidden="1" customWidth="1"/>
    <col min="40" max="40" width="10.140625" customWidth="1"/>
    <col min="41" max="41" width="9.85546875" customWidth="1"/>
    <col min="42" max="42" width="6.42578125" customWidth="1"/>
    <col min="43" max="43" width="6.42578125" hidden="1" customWidth="1"/>
    <col min="44" max="45" width="6.28515625" hidden="1" customWidth="1"/>
    <col min="46" max="46" width="10.140625" customWidth="1"/>
    <col min="47" max="47" width="9.85546875" customWidth="1"/>
    <col min="48" max="48" width="17.85546875" customWidth="1"/>
    <col min="49" max="49" width="12.28515625" hidden="1" customWidth="1"/>
    <col min="50" max="50" width="15.42578125" hidden="1" customWidth="1"/>
    <col min="51" max="52" width="8.5703125" style="31" customWidth="1"/>
    <col min="53" max="53" width="24.28515625" customWidth="1"/>
    <col min="55" max="55" width="28.28515625" customWidth="1"/>
  </cols>
  <sheetData>
    <row r="1" spans="2:53" ht="15.75" thickBot="1"/>
    <row r="2" spans="2:53" ht="15.75" customHeight="1" thickTop="1">
      <c r="B2" s="42" t="s">
        <v>68</v>
      </c>
      <c r="C2" s="43" t="s">
        <v>69</v>
      </c>
      <c r="D2" s="45" t="s">
        <v>0</v>
      </c>
      <c r="E2" s="44" t="s">
        <v>11</v>
      </c>
      <c r="F2" s="74" t="s">
        <v>1</v>
      </c>
      <c r="G2" s="46" t="s">
        <v>70</v>
      </c>
      <c r="H2" s="44" t="s">
        <v>2</v>
      </c>
      <c r="I2" s="44" t="s">
        <v>3</v>
      </c>
      <c r="J2" s="39" t="s">
        <v>188</v>
      </c>
      <c r="K2" s="40"/>
      <c r="L2" s="40"/>
      <c r="M2" s="40"/>
      <c r="N2" s="40"/>
      <c r="O2" s="40"/>
      <c r="P2" s="41"/>
      <c r="Q2" s="324">
        <v>104</v>
      </c>
      <c r="R2" s="325"/>
      <c r="S2" s="325"/>
      <c r="T2" s="325"/>
      <c r="U2" s="325"/>
      <c r="V2" s="325"/>
      <c r="W2" s="326"/>
      <c r="X2" s="324" t="s">
        <v>61</v>
      </c>
      <c r="Y2" s="325"/>
      <c r="Z2" s="325"/>
      <c r="AA2" s="325"/>
      <c r="AB2" s="325"/>
      <c r="AC2" s="325"/>
      <c r="AD2" s="326"/>
      <c r="AE2" s="39" t="s">
        <v>159</v>
      </c>
      <c r="AF2" s="40" t="s">
        <v>189</v>
      </c>
      <c r="AG2" s="40"/>
      <c r="AH2" s="40"/>
      <c r="AI2" s="40"/>
      <c r="AJ2" s="41"/>
      <c r="AK2" s="39" t="s">
        <v>160</v>
      </c>
      <c r="AL2" s="40"/>
      <c r="AM2" s="40"/>
      <c r="AN2" s="40"/>
      <c r="AO2" s="41"/>
      <c r="AP2" s="39" t="s">
        <v>190</v>
      </c>
      <c r="AQ2" s="40"/>
      <c r="AR2" s="40"/>
      <c r="AS2" s="40"/>
      <c r="AT2" s="40"/>
      <c r="AU2" s="41"/>
      <c r="AV2" s="44" t="s">
        <v>8</v>
      </c>
      <c r="AW2" s="44" t="s">
        <v>9</v>
      </c>
      <c r="AX2" s="44" t="s">
        <v>10</v>
      </c>
      <c r="AY2" s="47" t="s">
        <v>71</v>
      </c>
      <c r="AZ2" s="47" t="s">
        <v>71</v>
      </c>
      <c r="BA2" s="180" t="s">
        <v>161</v>
      </c>
    </row>
    <row r="3" spans="2:53" ht="39" customHeight="1" thickBot="1">
      <c r="B3" s="206" t="s">
        <v>67</v>
      </c>
      <c r="C3" s="207" t="s">
        <v>170</v>
      </c>
      <c r="D3" s="208"/>
      <c r="E3" s="208"/>
      <c r="F3" s="209"/>
      <c r="G3" s="210" t="s">
        <v>171</v>
      </c>
      <c r="H3" s="208"/>
      <c r="I3" s="208"/>
      <c r="J3" s="211" t="s">
        <v>44</v>
      </c>
      <c r="K3" s="211" t="s">
        <v>56</v>
      </c>
      <c r="L3" s="211" t="s">
        <v>22</v>
      </c>
      <c r="M3" s="212" t="s">
        <v>23</v>
      </c>
      <c r="N3" s="212" t="s">
        <v>29</v>
      </c>
      <c r="O3" s="212" t="s">
        <v>172</v>
      </c>
      <c r="P3" s="212" t="s">
        <v>173</v>
      </c>
      <c r="Q3" s="211" t="s">
        <v>44</v>
      </c>
      <c r="R3" s="211" t="s">
        <v>22</v>
      </c>
      <c r="S3" s="212" t="s">
        <v>23</v>
      </c>
      <c r="T3" s="212" t="s">
        <v>29</v>
      </c>
      <c r="U3" s="212" t="s">
        <v>172</v>
      </c>
      <c r="V3" s="212" t="s">
        <v>174</v>
      </c>
      <c r="W3" s="212" t="s">
        <v>173</v>
      </c>
      <c r="X3" s="211" t="s">
        <v>44</v>
      </c>
      <c r="Y3" s="211" t="s">
        <v>22</v>
      </c>
      <c r="Z3" s="212" t="s">
        <v>23</v>
      </c>
      <c r="AA3" s="212" t="s">
        <v>29</v>
      </c>
      <c r="AB3" s="212" t="s">
        <v>172</v>
      </c>
      <c r="AC3" s="212" t="s">
        <v>174</v>
      </c>
      <c r="AD3" s="212" t="s">
        <v>173</v>
      </c>
      <c r="AE3" s="211" t="s">
        <v>56</v>
      </c>
      <c r="AF3" s="211" t="s">
        <v>44</v>
      </c>
      <c r="AG3" s="211" t="s">
        <v>22</v>
      </c>
      <c r="AH3" s="212" t="s">
        <v>29</v>
      </c>
      <c r="AI3" s="212" t="s">
        <v>172</v>
      </c>
      <c r="AJ3" s="212" t="s">
        <v>173</v>
      </c>
      <c r="AK3" s="211" t="s">
        <v>44</v>
      </c>
      <c r="AL3" s="211" t="s">
        <v>22</v>
      </c>
      <c r="AM3" s="212" t="s">
        <v>29</v>
      </c>
      <c r="AN3" s="213" t="s">
        <v>172</v>
      </c>
      <c r="AO3" s="212" t="s">
        <v>173</v>
      </c>
      <c r="AP3" s="211" t="s">
        <v>44</v>
      </c>
      <c r="AQ3" s="211" t="s">
        <v>22</v>
      </c>
      <c r="AR3" s="212" t="s">
        <v>23</v>
      </c>
      <c r="AS3" s="212" t="s">
        <v>29</v>
      </c>
      <c r="AT3" s="212" t="s">
        <v>172</v>
      </c>
      <c r="AU3" s="212" t="s">
        <v>173</v>
      </c>
      <c r="AV3" s="208"/>
      <c r="AW3" s="208"/>
      <c r="AX3" s="208"/>
      <c r="AY3" s="214" t="s">
        <v>175</v>
      </c>
      <c r="AZ3" s="214" t="s">
        <v>176</v>
      </c>
      <c r="BA3" s="215"/>
    </row>
    <row r="4" spans="2:53" ht="15" customHeight="1" thickTop="1">
      <c r="B4" s="218">
        <v>233200</v>
      </c>
      <c r="C4" s="217">
        <v>42303</v>
      </c>
      <c r="D4" s="218" t="s">
        <v>212</v>
      </c>
      <c r="E4" s="218" t="s">
        <v>201</v>
      </c>
      <c r="F4" s="218">
        <v>60227873</v>
      </c>
      <c r="G4" s="218"/>
      <c r="H4" s="218"/>
      <c r="I4" s="218"/>
      <c r="J4" s="219">
        <v>286</v>
      </c>
      <c r="K4" s="219"/>
      <c r="L4" s="219"/>
      <c r="M4" s="219"/>
      <c r="N4" s="219"/>
      <c r="O4" s="219">
        <v>291</v>
      </c>
      <c r="P4" s="219">
        <v>286</v>
      </c>
      <c r="Q4" s="219"/>
      <c r="R4" s="219"/>
      <c r="S4" s="219"/>
      <c r="T4" s="219"/>
      <c r="U4" s="219"/>
      <c r="V4" s="219"/>
      <c r="W4" s="219"/>
      <c r="X4" s="219"/>
      <c r="Y4" s="219"/>
      <c r="Z4" s="219"/>
      <c r="AA4" s="219"/>
      <c r="AB4" s="219"/>
      <c r="AC4" s="219"/>
      <c r="AD4" s="219"/>
      <c r="AE4" s="219"/>
      <c r="AF4" s="219">
        <v>1161</v>
      </c>
      <c r="AG4" s="219"/>
      <c r="AH4" s="219"/>
      <c r="AI4" s="219">
        <v>1300</v>
      </c>
      <c r="AJ4" s="219">
        <v>1161</v>
      </c>
      <c r="AK4" s="219"/>
      <c r="AL4" s="219"/>
      <c r="AM4" s="219"/>
      <c r="AN4" s="219"/>
      <c r="AO4" s="219"/>
      <c r="AP4" s="219">
        <v>20</v>
      </c>
      <c r="AQ4" s="219"/>
      <c r="AR4" s="219"/>
      <c r="AS4" s="219"/>
      <c r="AT4" s="219">
        <v>20</v>
      </c>
      <c r="AU4" s="219">
        <v>20</v>
      </c>
      <c r="AV4" s="218" t="s">
        <v>211</v>
      </c>
      <c r="AW4" s="218"/>
      <c r="AX4" s="218"/>
      <c r="AY4" s="156"/>
      <c r="AZ4" s="156"/>
      <c r="BA4" s="218"/>
    </row>
    <row r="5" spans="2:53">
      <c r="B5" s="27">
        <v>415507</v>
      </c>
      <c r="C5" s="35">
        <v>42303</v>
      </c>
      <c r="D5" s="27" t="s">
        <v>213</v>
      </c>
      <c r="E5" s="27" t="s">
        <v>201</v>
      </c>
      <c r="F5" s="27">
        <v>60227875</v>
      </c>
      <c r="G5" s="27"/>
      <c r="H5" s="27"/>
      <c r="I5" s="27"/>
      <c r="J5" s="201">
        <v>280</v>
      </c>
      <c r="K5" s="201"/>
      <c r="L5" s="201"/>
      <c r="M5" s="201"/>
      <c r="N5" s="201"/>
      <c r="O5" s="201">
        <v>280</v>
      </c>
      <c r="P5" s="201">
        <v>280</v>
      </c>
      <c r="Q5" s="201"/>
      <c r="R5" s="201"/>
      <c r="S5" s="201"/>
      <c r="T5" s="201"/>
      <c r="U5" s="201"/>
      <c r="V5" s="201"/>
      <c r="W5" s="201"/>
      <c r="X5" s="201"/>
      <c r="Y5" s="201"/>
      <c r="Z5" s="201"/>
      <c r="AA5" s="201"/>
      <c r="AB5" s="201"/>
      <c r="AC5" s="201"/>
      <c r="AD5" s="201"/>
      <c r="AE5" s="201"/>
      <c r="AF5" s="201">
        <v>1082</v>
      </c>
      <c r="AG5" s="201"/>
      <c r="AH5" s="201"/>
      <c r="AI5" s="201">
        <v>1081</v>
      </c>
      <c r="AJ5" s="201">
        <v>1082</v>
      </c>
      <c r="AK5" s="201">
        <v>472</v>
      </c>
      <c r="AL5" s="201"/>
      <c r="AM5" s="201"/>
      <c r="AN5" s="201">
        <v>481</v>
      </c>
      <c r="AO5" s="201">
        <v>472</v>
      </c>
      <c r="AP5" s="201"/>
      <c r="AQ5" s="201"/>
      <c r="AR5" s="201"/>
      <c r="AS5" s="201"/>
      <c r="AT5" s="201"/>
      <c r="AU5" s="201"/>
      <c r="AV5" s="27" t="s">
        <v>211</v>
      </c>
      <c r="AW5" s="27"/>
      <c r="AX5" s="27"/>
      <c r="AY5" s="155"/>
      <c r="AZ5" s="155"/>
      <c r="BA5" s="27"/>
    </row>
    <row r="6" spans="2:53">
      <c r="B6" s="29">
        <v>224008</v>
      </c>
      <c r="C6" s="36">
        <v>42303</v>
      </c>
      <c r="D6" s="153" t="s">
        <v>214</v>
      </c>
      <c r="E6" s="153" t="s">
        <v>215</v>
      </c>
      <c r="F6" s="29">
        <v>60227876</v>
      </c>
      <c r="G6" s="29"/>
      <c r="H6" s="29"/>
      <c r="I6" s="29"/>
      <c r="J6" s="202">
        <v>102</v>
      </c>
      <c r="K6" s="202"/>
      <c r="L6" s="202"/>
      <c r="M6" s="202"/>
      <c r="N6" s="202"/>
      <c r="O6" s="202">
        <v>102</v>
      </c>
      <c r="P6" s="201">
        <v>102</v>
      </c>
      <c r="Q6" s="202"/>
      <c r="R6" s="202"/>
      <c r="S6" s="202"/>
      <c r="T6" s="202"/>
      <c r="U6" s="202"/>
      <c r="V6" s="202"/>
      <c r="W6" s="202"/>
      <c r="X6" s="202"/>
      <c r="Y6" s="202"/>
      <c r="Z6" s="202"/>
      <c r="AA6" s="202"/>
      <c r="AB6" s="202"/>
      <c r="AC6" s="202"/>
      <c r="AD6" s="202"/>
      <c r="AE6" s="202"/>
      <c r="AF6" s="202">
        <v>1034</v>
      </c>
      <c r="AG6" s="202"/>
      <c r="AH6" s="202"/>
      <c r="AI6" s="202">
        <v>670</v>
      </c>
      <c r="AJ6" s="202">
        <v>1034</v>
      </c>
      <c r="AK6" s="202"/>
      <c r="AL6" s="202"/>
      <c r="AM6" s="202"/>
      <c r="AN6" s="202"/>
      <c r="AO6" s="201"/>
      <c r="AP6" s="202"/>
      <c r="AQ6" s="202"/>
      <c r="AR6" s="202"/>
      <c r="AS6" s="202"/>
      <c r="AT6" s="201"/>
      <c r="AU6" s="202"/>
      <c r="AV6" s="153" t="s">
        <v>211</v>
      </c>
      <c r="AW6" s="29"/>
      <c r="AX6" s="29"/>
      <c r="AY6" s="157">
        <v>6.25E-2</v>
      </c>
      <c r="AZ6" s="157">
        <v>6.9444444444444434E-2</v>
      </c>
      <c r="BA6" s="153"/>
    </row>
    <row r="7" spans="2:53">
      <c r="B7" s="153">
        <v>218803</v>
      </c>
      <c r="C7" s="36">
        <v>42303</v>
      </c>
      <c r="D7" s="153" t="s">
        <v>216</v>
      </c>
      <c r="E7" s="153" t="s">
        <v>215</v>
      </c>
      <c r="F7" s="153">
        <v>60227878</v>
      </c>
      <c r="G7" s="153"/>
      <c r="H7" s="153"/>
      <c r="I7" s="153"/>
      <c r="J7" s="202">
        <v>128</v>
      </c>
      <c r="K7" s="202"/>
      <c r="L7" s="202"/>
      <c r="M7" s="202"/>
      <c r="N7" s="202"/>
      <c r="O7" s="202">
        <v>128</v>
      </c>
      <c r="P7" s="201">
        <v>128</v>
      </c>
      <c r="Q7" s="202"/>
      <c r="R7" s="202"/>
      <c r="S7" s="202"/>
      <c r="T7" s="202"/>
      <c r="U7" s="202"/>
      <c r="V7" s="202"/>
      <c r="W7" s="202"/>
      <c r="X7" s="202"/>
      <c r="Y7" s="202"/>
      <c r="Z7" s="202"/>
      <c r="AA7" s="202"/>
      <c r="AB7" s="202"/>
      <c r="AC7" s="202"/>
      <c r="AD7" s="202"/>
      <c r="AE7" s="202"/>
      <c r="AF7" s="202"/>
      <c r="AG7" s="202"/>
      <c r="AH7" s="202"/>
      <c r="AI7" s="202"/>
      <c r="AJ7" s="202"/>
      <c r="AK7" s="202"/>
      <c r="AL7" s="202"/>
      <c r="AM7" s="202"/>
      <c r="AN7" s="202"/>
      <c r="AO7" s="201"/>
      <c r="AP7" s="202">
        <v>128</v>
      </c>
      <c r="AQ7" s="202"/>
      <c r="AR7" s="202"/>
      <c r="AS7" s="202"/>
      <c r="AT7" s="201">
        <v>128</v>
      </c>
      <c r="AU7" s="202">
        <v>128</v>
      </c>
      <c r="AV7" s="153" t="s">
        <v>211</v>
      </c>
      <c r="AW7" s="153"/>
      <c r="AX7" s="153"/>
      <c r="AY7" s="157"/>
      <c r="AZ7" s="157"/>
      <c r="BA7" s="153"/>
    </row>
    <row r="8" spans="2:53">
      <c r="B8" s="29">
        <v>414981</v>
      </c>
      <c r="C8" s="36">
        <v>42303</v>
      </c>
      <c r="D8" s="153" t="s">
        <v>217</v>
      </c>
      <c r="E8" s="153" t="s">
        <v>215</v>
      </c>
      <c r="F8" s="29">
        <v>5202812635</v>
      </c>
      <c r="G8" s="29"/>
      <c r="H8" s="29"/>
      <c r="I8" s="29"/>
      <c r="J8" s="202">
        <v>61</v>
      </c>
      <c r="K8" s="202"/>
      <c r="L8" s="202"/>
      <c r="M8" s="202"/>
      <c r="N8" s="202"/>
      <c r="O8" s="202">
        <v>61</v>
      </c>
      <c r="P8" s="201">
        <v>61</v>
      </c>
      <c r="Q8" s="202"/>
      <c r="R8" s="202"/>
      <c r="S8" s="202"/>
      <c r="T8" s="202"/>
      <c r="U8" s="202"/>
      <c r="V8" s="202"/>
      <c r="W8" s="202"/>
      <c r="X8" s="202"/>
      <c r="Y8" s="202"/>
      <c r="Z8" s="202"/>
      <c r="AA8" s="202"/>
      <c r="AB8" s="202"/>
      <c r="AC8" s="202"/>
      <c r="AD8" s="202"/>
      <c r="AE8" s="202"/>
      <c r="AF8" s="202"/>
      <c r="AG8" s="202"/>
      <c r="AH8" s="202"/>
      <c r="AI8" s="202"/>
      <c r="AJ8" s="202"/>
      <c r="AK8" s="202">
        <v>9150</v>
      </c>
      <c r="AL8" s="202"/>
      <c r="AM8" s="202"/>
      <c r="AN8" s="202">
        <v>9150</v>
      </c>
      <c r="AO8" s="201">
        <v>9150</v>
      </c>
      <c r="AP8" s="202"/>
      <c r="AQ8" s="202"/>
      <c r="AR8" s="202"/>
      <c r="AS8" s="202"/>
      <c r="AT8" s="201"/>
      <c r="AU8" s="202"/>
      <c r="AV8" s="153" t="s">
        <v>218</v>
      </c>
      <c r="AW8" s="29"/>
      <c r="AX8" s="29"/>
      <c r="AY8" s="157"/>
      <c r="AZ8" s="157"/>
      <c r="BA8" s="153" t="s">
        <v>219</v>
      </c>
    </row>
    <row r="9" spans="2:53">
      <c r="B9" s="29">
        <v>217478</v>
      </c>
      <c r="C9" s="36">
        <v>42303</v>
      </c>
      <c r="D9" s="153" t="s">
        <v>210</v>
      </c>
      <c r="E9" s="153" t="s">
        <v>215</v>
      </c>
      <c r="F9" s="153" t="s">
        <v>220</v>
      </c>
      <c r="G9" s="29"/>
      <c r="H9" s="29"/>
      <c r="I9" s="29"/>
      <c r="J9" s="202">
        <v>258</v>
      </c>
      <c r="K9" s="202"/>
      <c r="L9" s="202"/>
      <c r="M9" s="202"/>
      <c r="N9" s="202"/>
      <c r="O9" s="202">
        <v>258</v>
      </c>
      <c r="P9" s="201">
        <v>258</v>
      </c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>
        <v>1028</v>
      </c>
      <c r="AG9" s="202"/>
      <c r="AH9" s="202"/>
      <c r="AI9" s="202">
        <v>930</v>
      </c>
      <c r="AJ9" s="202">
        <v>1028</v>
      </c>
      <c r="AK9" s="202">
        <v>41</v>
      </c>
      <c r="AL9" s="202"/>
      <c r="AM9" s="202"/>
      <c r="AN9" s="202">
        <v>60</v>
      </c>
      <c r="AO9" s="201">
        <v>41</v>
      </c>
      <c r="AP9" s="202">
        <v>33</v>
      </c>
      <c r="AQ9" s="202"/>
      <c r="AR9" s="202"/>
      <c r="AS9" s="202"/>
      <c r="AT9" s="201">
        <v>33</v>
      </c>
      <c r="AU9" s="202">
        <v>33</v>
      </c>
      <c r="AV9" s="153" t="s">
        <v>211</v>
      </c>
      <c r="AW9" s="29"/>
      <c r="AX9" s="29"/>
      <c r="AY9" s="157">
        <v>0.46527777777777773</v>
      </c>
      <c r="AZ9" s="157">
        <v>0.47222222222222227</v>
      </c>
      <c r="BA9" s="153"/>
    </row>
    <row r="10" spans="2:53">
      <c r="B10" s="153">
        <v>217479</v>
      </c>
      <c r="C10" s="36">
        <v>42303</v>
      </c>
      <c r="D10" s="153" t="s">
        <v>210</v>
      </c>
      <c r="E10" s="153" t="s">
        <v>215</v>
      </c>
      <c r="F10" s="153" t="s">
        <v>220</v>
      </c>
      <c r="G10" s="29"/>
      <c r="H10" s="29"/>
      <c r="I10" s="29"/>
      <c r="J10" s="202">
        <v>252</v>
      </c>
      <c r="K10" s="202"/>
      <c r="L10" s="202"/>
      <c r="M10" s="202"/>
      <c r="N10" s="202"/>
      <c r="O10" s="202">
        <v>252</v>
      </c>
      <c r="P10" s="201">
        <v>252</v>
      </c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>
        <v>1091</v>
      </c>
      <c r="AG10" s="202"/>
      <c r="AH10" s="202"/>
      <c r="AI10" s="202">
        <v>1140</v>
      </c>
      <c r="AJ10" s="202">
        <v>1091</v>
      </c>
      <c r="AK10" s="202">
        <v>3</v>
      </c>
      <c r="AL10" s="202"/>
      <c r="AM10" s="202"/>
      <c r="AN10" s="202">
        <v>5</v>
      </c>
      <c r="AO10" s="201">
        <v>3</v>
      </c>
      <c r="AP10" s="202">
        <v>56</v>
      </c>
      <c r="AQ10" s="202"/>
      <c r="AR10" s="202"/>
      <c r="AS10" s="202"/>
      <c r="AT10" s="201">
        <v>56</v>
      </c>
      <c r="AU10" s="202">
        <v>56</v>
      </c>
      <c r="AV10" s="153" t="s">
        <v>211</v>
      </c>
      <c r="AW10" s="29"/>
      <c r="AX10" s="153"/>
      <c r="AY10" s="157">
        <v>4.8611111111111112E-2</v>
      </c>
      <c r="AZ10" s="157">
        <v>5.5555555555555552E-2</v>
      </c>
      <c r="BA10" s="153"/>
    </row>
    <row r="11" spans="2:53">
      <c r="B11" s="153">
        <v>233026</v>
      </c>
      <c r="C11" s="36">
        <v>42304</v>
      </c>
      <c r="D11" s="153" t="s">
        <v>212</v>
      </c>
      <c r="E11" s="153" t="s">
        <v>201</v>
      </c>
      <c r="F11" s="29">
        <v>60227887</v>
      </c>
      <c r="G11" s="29"/>
      <c r="H11" s="29"/>
      <c r="I11" s="29"/>
      <c r="J11" s="202">
        <v>155</v>
      </c>
      <c r="K11" s="202"/>
      <c r="L11" s="202"/>
      <c r="M11" s="202"/>
      <c r="N11" s="202"/>
      <c r="O11" s="202">
        <v>158</v>
      </c>
      <c r="P11" s="201">
        <v>155</v>
      </c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>
        <v>694</v>
      </c>
      <c r="AG11" s="202"/>
      <c r="AH11" s="202"/>
      <c r="AI11" s="202">
        <v>700</v>
      </c>
      <c r="AJ11" s="202">
        <v>694</v>
      </c>
      <c r="AK11" s="202"/>
      <c r="AL11" s="202"/>
      <c r="AM11" s="202"/>
      <c r="AN11" s="202"/>
      <c r="AO11" s="201"/>
      <c r="AP11" s="202">
        <v>20</v>
      </c>
      <c r="AQ11" s="202"/>
      <c r="AR11" s="202"/>
      <c r="AS11" s="202"/>
      <c r="AT11" s="201">
        <v>22</v>
      </c>
      <c r="AU11" s="202">
        <v>20</v>
      </c>
      <c r="AV11" s="153" t="s">
        <v>211</v>
      </c>
      <c r="AW11" s="29"/>
      <c r="AX11" s="29"/>
      <c r="AY11" s="157">
        <v>0.11458333333333333</v>
      </c>
      <c r="AZ11" s="157">
        <v>0.12152777777777778</v>
      </c>
      <c r="BA11" s="153"/>
    </row>
    <row r="12" spans="2:53">
      <c r="B12" s="29">
        <v>218823</v>
      </c>
      <c r="C12" s="36">
        <v>42304</v>
      </c>
      <c r="D12" s="153" t="s">
        <v>216</v>
      </c>
      <c r="E12" s="153" t="s">
        <v>204</v>
      </c>
      <c r="F12" s="29">
        <v>60227889</v>
      </c>
      <c r="G12" s="29"/>
      <c r="H12" s="29"/>
      <c r="I12" s="29"/>
      <c r="J12" s="202">
        <v>144</v>
      </c>
      <c r="K12" s="202"/>
      <c r="L12" s="202"/>
      <c r="M12" s="202"/>
      <c r="N12" s="202"/>
      <c r="O12" s="202">
        <v>144</v>
      </c>
      <c r="P12" s="201">
        <v>144</v>
      </c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01"/>
      <c r="AP12" s="202">
        <v>144</v>
      </c>
      <c r="AQ12" s="202"/>
      <c r="AR12" s="202"/>
      <c r="AS12" s="202"/>
      <c r="AT12" s="201">
        <v>144</v>
      </c>
      <c r="AU12" s="202">
        <v>144</v>
      </c>
      <c r="AV12" s="153" t="s">
        <v>211</v>
      </c>
      <c r="AW12" s="29"/>
      <c r="AX12" s="29"/>
      <c r="AY12" s="157">
        <v>0.3125</v>
      </c>
      <c r="AZ12" s="157">
        <v>0.33333333333333331</v>
      </c>
      <c r="BA12" s="153"/>
    </row>
    <row r="13" spans="2:53">
      <c r="B13" s="29">
        <v>218824</v>
      </c>
      <c r="C13" s="36">
        <v>42304</v>
      </c>
      <c r="D13" s="153" t="s">
        <v>216</v>
      </c>
      <c r="E13" s="153" t="s">
        <v>204</v>
      </c>
      <c r="F13" s="29">
        <v>60227891</v>
      </c>
      <c r="G13" s="29"/>
      <c r="H13" s="29"/>
      <c r="I13" s="29"/>
      <c r="J13" s="202">
        <v>144</v>
      </c>
      <c r="K13" s="202"/>
      <c r="L13" s="202"/>
      <c r="M13" s="202"/>
      <c r="N13" s="202"/>
      <c r="O13" s="202">
        <v>144</v>
      </c>
      <c r="P13" s="201">
        <v>144</v>
      </c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202"/>
      <c r="AM13" s="202"/>
      <c r="AN13" s="202"/>
      <c r="AO13" s="201"/>
      <c r="AP13" s="202">
        <v>144</v>
      </c>
      <c r="AQ13" s="202"/>
      <c r="AR13" s="202"/>
      <c r="AS13" s="202"/>
      <c r="AT13" s="201">
        <v>144</v>
      </c>
      <c r="AU13" s="202">
        <v>144</v>
      </c>
      <c r="AV13" s="153" t="s">
        <v>211</v>
      </c>
      <c r="AW13" s="29"/>
      <c r="AX13" s="29"/>
      <c r="AY13" s="157">
        <v>0.29166666666666669</v>
      </c>
      <c r="AZ13" s="157">
        <v>0.3125</v>
      </c>
      <c r="BA13" s="153"/>
    </row>
    <row r="14" spans="2:53">
      <c r="B14" s="153">
        <v>218901</v>
      </c>
      <c r="C14" s="36">
        <v>42304</v>
      </c>
      <c r="D14" s="153" t="s">
        <v>216</v>
      </c>
      <c r="E14" s="153" t="s">
        <v>215</v>
      </c>
      <c r="F14" s="153">
        <v>60227892</v>
      </c>
      <c r="G14" s="153"/>
      <c r="H14" s="153"/>
      <c r="I14" s="153"/>
      <c r="J14" s="202">
        <v>176</v>
      </c>
      <c r="K14" s="202"/>
      <c r="L14" s="202"/>
      <c r="M14" s="202"/>
      <c r="N14" s="202"/>
      <c r="O14" s="202">
        <v>176</v>
      </c>
      <c r="P14" s="201">
        <v>176</v>
      </c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1"/>
      <c r="AP14" s="202">
        <v>144</v>
      </c>
      <c r="AQ14" s="202"/>
      <c r="AR14" s="202"/>
      <c r="AS14" s="202"/>
      <c r="AT14" s="201">
        <v>144</v>
      </c>
      <c r="AU14" s="202">
        <v>144</v>
      </c>
      <c r="AV14" s="153" t="s">
        <v>211</v>
      </c>
      <c r="AW14" s="153"/>
      <c r="AX14" s="153"/>
      <c r="AY14" s="157"/>
      <c r="AZ14" s="157"/>
      <c r="BA14" s="153"/>
    </row>
    <row r="15" spans="2:53">
      <c r="B15" s="28">
        <v>222891</v>
      </c>
      <c r="C15" s="36">
        <v>42304</v>
      </c>
      <c r="D15" s="153" t="s">
        <v>216</v>
      </c>
      <c r="E15" s="153" t="s">
        <v>204</v>
      </c>
      <c r="F15" s="29">
        <v>60227893</v>
      </c>
      <c r="G15" s="29"/>
      <c r="H15" s="29"/>
      <c r="I15" s="29"/>
      <c r="J15" s="202">
        <v>144</v>
      </c>
      <c r="K15" s="202"/>
      <c r="L15" s="202"/>
      <c r="M15" s="202"/>
      <c r="N15" s="202"/>
      <c r="O15" s="202">
        <v>144</v>
      </c>
      <c r="P15" s="201">
        <v>144</v>
      </c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1"/>
      <c r="AP15" s="202">
        <v>144</v>
      </c>
      <c r="AQ15" s="202"/>
      <c r="AR15" s="202"/>
      <c r="AS15" s="202"/>
      <c r="AT15" s="201">
        <v>144</v>
      </c>
      <c r="AU15" s="202">
        <v>144</v>
      </c>
      <c r="AV15" s="153" t="s">
        <v>211</v>
      </c>
      <c r="AW15" s="29"/>
      <c r="AX15" s="29"/>
      <c r="AY15" s="157">
        <v>0.33333333333333331</v>
      </c>
      <c r="AZ15" s="157">
        <v>0.35416666666666669</v>
      </c>
      <c r="BA15" s="153"/>
    </row>
    <row r="16" spans="2:53">
      <c r="B16" s="29">
        <v>217430</v>
      </c>
      <c r="C16" s="36">
        <v>42304</v>
      </c>
      <c r="D16" s="153" t="s">
        <v>225</v>
      </c>
      <c r="E16" s="153" t="s">
        <v>201</v>
      </c>
      <c r="F16" s="205">
        <v>60227950</v>
      </c>
      <c r="G16" s="29"/>
      <c r="H16" s="29"/>
      <c r="I16" s="29"/>
      <c r="J16" s="202">
        <v>200</v>
      </c>
      <c r="K16" s="202"/>
      <c r="L16" s="202"/>
      <c r="M16" s="202"/>
      <c r="N16" s="202"/>
      <c r="O16" s="202">
        <v>200</v>
      </c>
      <c r="P16" s="201">
        <v>200</v>
      </c>
      <c r="Q16" s="202"/>
      <c r="R16" s="202"/>
      <c r="S16" s="202"/>
      <c r="T16" s="202"/>
      <c r="U16" s="202"/>
      <c r="V16" s="202"/>
      <c r="W16" s="202"/>
      <c r="X16" s="202"/>
      <c r="Y16" s="202"/>
      <c r="Z16" s="202"/>
      <c r="AA16" s="202"/>
      <c r="AB16" s="202"/>
      <c r="AC16" s="202"/>
      <c r="AD16" s="202"/>
      <c r="AE16" s="202"/>
      <c r="AF16" s="202">
        <v>1409</v>
      </c>
      <c r="AG16" s="202"/>
      <c r="AH16" s="202"/>
      <c r="AI16" s="202">
        <v>1398</v>
      </c>
      <c r="AJ16" s="202">
        <v>1409</v>
      </c>
      <c r="AK16" s="202">
        <v>355</v>
      </c>
      <c r="AL16" s="202"/>
      <c r="AM16" s="202"/>
      <c r="AN16" s="202">
        <v>374</v>
      </c>
      <c r="AO16" s="201">
        <v>355</v>
      </c>
      <c r="AP16" s="202"/>
      <c r="AQ16" s="202"/>
      <c r="AR16" s="202"/>
      <c r="AS16" s="202"/>
      <c r="AT16" s="201"/>
      <c r="AU16" s="202"/>
      <c r="AV16" s="153" t="s">
        <v>211</v>
      </c>
      <c r="AW16" s="29"/>
      <c r="AX16" s="29"/>
      <c r="AY16" s="157">
        <v>0.125</v>
      </c>
      <c r="AZ16" s="157">
        <v>0.13541666666666666</v>
      </c>
      <c r="BA16" s="153"/>
    </row>
    <row r="17" spans="2:53">
      <c r="B17" s="28">
        <v>233027</v>
      </c>
      <c r="C17" s="36">
        <v>42304</v>
      </c>
      <c r="D17" s="153" t="s">
        <v>212</v>
      </c>
      <c r="E17" s="153" t="s">
        <v>215</v>
      </c>
      <c r="F17" s="205">
        <v>60227944</v>
      </c>
      <c r="G17" s="153"/>
      <c r="H17" s="153"/>
      <c r="I17" s="153"/>
      <c r="J17" s="202">
        <v>208</v>
      </c>
      <c r="K17" s="202"/>
      <c r="L17" s="202"/>
      <c r="M17" s="202"/>
      <c r="N17" s="202"/>
      <c r="O17" s="202">
        <v>208</v>
      </c>
      <c r="P17" s="201">
        <v>208</v>
      </c>
      <c r="Q17" s="202"/>
      <c r="R17" s="202"/>
      <c r="S17" s="202"/>
      <c r="T17" s="202"/>
      <c r="U17" s="202"/>
      <c r="V17" s="202"/>
      <c r="W17" s="202"/>
      <c r="X17" s="202"/>
      <c r="Y17" s="202"/>
      <c r="Z17" s="202"/>
      <c r="AA17" s="202"/>
      <c r="AB17" s="202"/>
      <c r="AC17" s="202"/>
      <c r="AD17" s="202"/>
      <c r="AE17" s="202"/>
      <c r="AF17" s="202">
        <v>1179</v>
      </c>
      <c r="AG17" s="202"/>
      <c r="AH17" s="202"/>
      <c r="AI17" s="202">
        <v>1400</v>
      </c>
      <c r="AJ17" s="202">
        <v>1179</v>
      </c>
      <c r="AK17" s="202"/>
      <c r="AL17" s="202"/>
      <c r="AM17" s="202"/>
      <c r="AN17" s="202"/>
      <c r="AO17" s="201"/>
      <c r="AP17" s="202"/>
      <c r="AQ17" s="202"/>
      <c r="AR17" s="202"/>
      <c r="AS17" s="202"/>
      <c r="AT17" s="201"/>
      <c r="AU17" s="202"/>
      <c r="AV17" s="153" t="s">
        <v>211</v>
      </c>
      <c r="AW17" s="153"/>
      <c r="AX17" s="204"/>
      <c r="AY17" s="157">
        <v>0.51388888888888895</v>
      </c>
      <c r="AZ17" s="157">
        <v>0.52083333333333337</v>
      </c>
      <c r="BA17" s="204"/>
    </row>
    <row r="18" spans="2:53">
      <c r="B18" s="153">
        <v>218825</v>
      </c>
      <c r="C18" s="36">
        <v>42305</v>
      </c>
      <c r="D18" s="153" t="s">
        <v>216</v>
      </c>
      <c r="E18" s="153" t="s">
        <v>204</v>
      </c>
      <c r="F18" s="153">
        <v>60227945</v>
      </c>
      <c r="G18" s="153"/>
      <c r="H18" s="153"/>
      <c r="I18" s="153"/>
      <c r="J18" s="202">
        <v>144</v>
      </c>
      <c r="K18" s="202"/>
      <c r="L18" s="202"/>
      <c r="M18" s="202"/>
      <c r="N18" s="202"/>
      <c r="O18" s="202">
        <v>144</v>
      </c>
      <c r="P18" s="201">
        <v>144</v>
      </c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2"/>
      <c r="AM18" s="202"/>
      <c r="AN18" s="202"/>
      <c r="AO18" s="201"/>
      <c r="AP18" s="202">
        <v>144</v>
      </c>
      <c r="AQ18" s="202"/>
      <c r="AR18" s="202"/>
      <c r="AS18" s="202"/>
      <c r="AT18" s="201">
        <v>144</v>
      </c>
      <c r="AU18" s="202">
        <v>144</v>
      </c>
      <c r="AV18" s="153" t="s">
        <v>211</v>
      </c>
      <c r="AW18" s="153"/>
      <c r="AX18" s="204"/>
      <c r="AY18" s="157">
        <v>0.3125</v>
      </c>
      <c r="AZ18" s="157">
        <v>0.33333333333333331</v>
      </c>
      <c r="BA18" s="153"/>
    </row>
    <row r="19" spans="2:53">
      <c r="B19" s="29">
        <v>218854</v>
      </c>
      <c r="C19" s="36">
        <v>42305</v>
      </c>
      <c r="D19" s="153" t="s">
        <v>216</v>
      </c>
      <c r="E19" s="153" t="s">
        <v>204</v>
      </c>
      <c r="F19" s="153">
        <v>60227946</v>
      </c>
      <c r="G19" s="29"/>
      <c r="H19" s="29"/>
      <c r="I19" s="29"/>
      <c r="J19" s="202">
        <v>144</v>
      </c>
      <c r="K19" s="202"/>
      <c r="L19" s="202"/>
      <c r="M19" s="202"/>
      <c r="N19" s="202"/>
      <c r="O19" s="202">
        <v>144</v>
      </c>
      <c r="P19" s="201">
        <v>144</v>
      </c>
      <c r="Q19" s="202"/>
      <c r="R19" s="202"/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/>
      <c r="AJ19" s="202"/>
      <c r="AK19" s="202"/>
      <c r="AL19" s="202"/>
      <c r="AM19" s="202"/>
      <c r="AN19" s="202"/>
      <c r="AO19" s="201"/>
      <c r="AP19" s="202">
        <v>144</v>
      </c>
      <c r="AQ19" s="202"/>
      <c r="AR19" s="202"/>
      <c r="AS19" s="202"/>
      <c r="AT19" s="201">
        <v>144</v>
      </c>
      <c r="AU19" s="202">
        <v>144</v>
      </c>
      <c r="AV19" s="153" t="s">
        <v>211</v>
      </c>
      <c r="AW19" s="29"/>
      <c r="AX19" s="29"/>
      <c r="AY19" s="157">
        <v>0.33333333333333331</v>
      </c>
      <c r="AZ19" s="157">
        <v>0.35416666666666669</v>
      </c>
      <c r="BA19" s="153"/>
    </row>
    <row r="20" spans="2:53">
      <c r="B20" s="29">
        <v>218855</v>
      </c>
      <c r="C20" s="36">
        <v>42305</v>
      </c>
      <c r="D20" s="153" t="s">
        <v>216</v>
      </c>
      <c r="E20" s="153" t="s">
        <v>204</v>
      </c>
      <c r="F20" s="153">
        <v>60227947</v>
      </c>
      <c r="G20" s="29"/>
      <c r="H20" s="29"/>
      <c r="I20" s="29"/>
      <c r="J20" s="202">
        <v>144</v>
      </c>
      <c r="K20" s="202"/>
      <c r="L20" s="202"/>
      <c r="M20" s="202"/>
      <c r="N20" s="202"/>
      <c r="O20" s="202">
        <v>144</v>
      </c>
      <c r="P20" s="201">
        <v>144</v>
      </c>
      <c r="Q20" s="202"/>
      <c r="R20" s="202"/>
      <c r="S20" s="202"/>
      <c r="T20" s="202"/>
      <c r="U20" s="202"/>
      <c r="V20" s="202"/>
      <c r="W20" s="202"/>
      <c r="X20" s="202"/>
      <c r="Y20" s="202"/>
      <c r="Z20" s="202"/>
      <c r="AA20" s="202"/>
      <c r="AB20" s="202"/>
      <c r="AC20" s="202"/>
      <c r="AD20" s="202"/>
      <c r="AE20" s="202"/>
      <c r="AF20" s="202"/>
      <c r="AG20" s="202"/>
      <c r="AH20" s="202"/>
      <c r="AI20" s="202"/>
      <c r="AJ20" s="202"/>
      <c r="AK20" s="202"/>
      <c r="AL20" s="202"/>
      <c r="AM20" s="202"/>
      <c r="AN20" s="202"/>
      <c r="AO20" s="201"/>
      <c r="AP20" s="202">
        <v>144</v>
      </c>
      <c r="AQ20" s="202"/>
      <c r="AR20" s="202"/>
      <c r="AS20" s="202"/>
      <c r="AT20" s="201">
        <v>144</v>
      </c>
      <c r="AU20" s="202">
        <v>144</v>
      </c>
      <c r="AV20" s="153" t="s">
        <v>211</v>
      </c>
      <c r="AW20" s="29"/>
      <c r="AX20" s="29"/>
      <c r="AY20" s="157">
        <v>0.29166666666666669</v>
      </c>
      <c r="AZ20" s="157">
        <v>0.3125</v>
      </c>
      <c r="BA20" s="153"/>
    </row>
    <row r="21" spans="2:53">
      <c r="B21" s="29">
        <v>224011</v>
      </c>
      <c r="C21" s="36">
        <v>42305</v>
      </c>
      <c r="D21" s="153" t="s">
        <v>216</v>
      </c>
      <c r="E21" s="153" t="s">
        <v>201</v>
      </c>
      <c r="F21" s="29">
        <v>60227948</v>
      </c>
      <c r="G21" s="29"/>
      <c r="H21" s="29"/>
      <c r="I21" s="29"/>
      <c r="J21" s="202">
        <v>48</v>
      </c>
      <c r="K21" s="202"/>
      <c r="L21" s="202"/>
      <c r="M21" s="202"/>
      <c r="N21" s="202"/>
      <c r="O21" s="202">
        <v>48</v>
      </c>
      <c r="P21" s="201">
        <v>48</v>
      </c>
      <c r="Q21" s="202"/>
      <c r="R21" s="202"/>
      <c r="S21" s="202"/>
      <c r="T21" s="202"/>
      <c r="U21" s="202"/>
      <c r="V21" s="202"/>
      <c r="W21" s="202"/>
      <c r="X21" s="202"/>
      <c r="Y21" s="202"/>
      <c r="Z21" s="202"/>
      <c r="AA21" s="202"/>
      <c r="AB21" s="202"/>
      <c r="AC21" s="202"/>
      <c r="AD21" s="202"/>
      <c r="AE21" s="202"/>
      <c r="AF21" s="202"/>
      <c r="AG21" s="202"/>
      <c r="AH21" s="202"/>
      <c r="AI21" s="202"/>
      <c r="AJ21" s="202"/>
      <c r="AK21" s="202"/>
      <c r="AL21" s="202"/>
      <c r="AM21" s="202"/>
      <c r="AN21" s="202"/>
      <c r="AO21" s="201"/>
      <c r="AP21" s="202">
        <v>48</v>
      </c>
      <c r="AQ21" s="202"/>
      <c r="AR21" s="202"/>
      <c r="AS21" s="202"/>
      <c r="AT21" s="201">
        <v>48</v>
      </c>
      <c r="AU21" s="202">
        <v>48</v>
      </c>
      <c r="AV21" s="153" t="s">
        <v>211</v>
      </c>
      <c r="AW21" s="29"/>
      <c r="AX21" s="29"/>
      <c r="AY21" s="157">
        <v>0.20833333333333334</v>
      </c>
      <c r="AZ21" s="157">
        <v>0.21875</v>
      </c>
      <c r="BA21" s="153"/>
    </row>
    <row r="22" spans="2:53">
      <c r="B22" s="29">
        <v>414982</v>
      </c>
      <c r="C22" s="36">
        <v>42305</v>
      </c>
      <c r="D22" s="153" t="s">
        <v>216</v>
      </c>
      <c r="E22" s="153" t="s">
        <v>228</v>
      </c>
      <c r="F22" s="205">
        <v>60227949</v>
      </c>
      <c r="G22" s="29"/>
      <c r="H22" s="29"/>
      <c r="I22" s="29"/>
      <c r="J22" s="202"/>
      <c r="K22" s="202"/>
      <c r="L22" s="202"/>
      <c r="M22" s="202"/>
      <c r="N22" s="202"/>
      <c r="O22" s="202"/>
      <c r="P22" s="201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02"/>
      <c r="AB22" s="202"/>
      <c r="AC22" s="202"/>
      <c r="AD22" s="202"/>
      <c r="AE22" s="202"/>
      <c r="AF22" s="202">
        <v>12467</v>
      </c>
      <c r="AG22" s="202"/>
      <c r="AH22" s="202"/>
      <c r="AI22" s="202">
        <v>12467</v>
      </c>
      <c r="AJ22" s="202">
        <v>12467</v>
      </c>
      <c r="AK22" s="202"/>
      <c r="AL22" s="202"/>
      <c r="AM22" s="202"/>
      <c r="AN22" s="202"/>
      <c r="AO22" s="201"/>
      <c r="AP22" s="202"/>
      <c r="AQ22" s="202"/>
      <c r="AR22" s="202"/>
      <c r="AS22" s="202"/>
      <c r="AT22" s="201"/>
      <c r="AU22" s="202"/>
      <c r="AV22" s="153" t="s">
        <v>211</v>
      </c>
      <c r="AW22" s="29"/>
      <c r="AX22" s="29"/>
      <c r="AY22" s="157"/>
      <c r="AZ22" s="157"/>
      <c r="BA22" s="153"/>
    </row>
    <row r="23" spans="2:53">
      <c r="B23" s="153">
        <v>218826</v>
      </c>
      <c r="C23" s="36">
        <v>42306</v>
      </c>
      <c r="D23" s="153" t="s">
        <v>216</v>
      </c>
      <c r="E23" s="153" t="s">
        <v>215</v>
      </c>
      <c r="F23" s="205">
        <v>60227952</v>
      </c>
      <c r="G23" s="29"/>
      <c r="H23" s="29"/>
      <c r="I23" s="29"/>
      <c r="J23" s="202">
        <v>144</v>
      </c>
      <c r="K23" s="202"/>
      <c r="L23" s="202"/>
      <c r="M23" s="202"/>
      <c r="N23" s="202"/>
      <c r="O23" s="202">
        <v>144</v>
      </c>
      <c r="P23" s="201">
        <v>144</v>
      </c>
      <c r="Q23" s="202"/>
      <c r="R23" s="202"/>
      <c r="S23" s="202"/>
      <c r="T23" s="202"/>
      <c r="U23" s="202"/>
      <c r="V23" s="202"/>
      <c r="W23" s="202"/>
      <c r="X23" s="202"/>
      <c r="Y23" s="202"/>
      <c r="Z23" s="202"/>
      <c r="AA23" s="202"/>
      <c r="AB23" s="202"/>
      <c r="AC23" s="202"/>
      <c r="AD23" s="202"/>
      <c r="AE23" s="202"/>
      <c r="AF23" s="202"/>
      <c r="AG23" s="202"/>
      <c r="AH23" s="202"/>
      <c r="AI23" s="202"/>
      <c r="AJ23" s="202"/>
      <c r="AK23" s="202"/>
      <c r="AL23" s="202"/>
      <c r="AM23" s="202"/>
      <c r="AN23" s="202"/>
      <c r="AO23" s="201"/>
      <c r="AP23" s="202">
        <v>144</v>
      </c>
      <c r="AQ23" s="202"/>
      <c r="AR23" s="202"/>
      <c r="AS23" s="202"/>
      <c r="AT23" s="201">
        <v>144</v>
      </c>
      <c r="AU23" s="202">
        <v>144</v>
      </c>
      <c r="AV23" s="153" t="s">
        <v>211</v>
      </c>
      <c r="AW23" s="29"/>
      <c r="AX23" s="29"/>
      <c r="AY23" s="157"/>
      <c r="AZ23" s="157"/>
      <c r="BA23" s="153"/>
    </row>
    <row r="24" spans="2:53">
      <c r="B24" s="28">
        <v>218902</v>
      </c>
      <c r="C24" s="36">
        <v>42306</v>
      </c>
      <c r="D24" s="153" t="s">
        <v>216</v>
      </c>
      <c r="E24" s="153" t="s">
        <v>215</v>
      </c>
      <c r="F24" s="205">
        <v>60227953</v>
      </c>
      <c r="G24" s="29"/>
      <c r="H24" s="29"/>
      <c r="I24" s="29"/>
      <c r="J24" s="202">
        <v>48</v>
      </c>
      <c r="K24" s="202"/>
      <c r="L24" s="202"/>
      <c r="M24" s="202"/>
      <c r="N24" s="202"/>
      <c r="O24" s="202">
        <v>48</v>
      </c>
      <c r="P24" s="201">
        <v>48</v>
      </c>
      <c r="Q24" s="202"/>
      <c r="R24" s="202"/>
      <c r="S24" s="202"/>
      <c r="T24" s="202"/>
      <c r="U24" s="202"/>
      <c r="V24" s="202"/>
      <c r="W24" s="202"/>
      <c r="X24" s="202"/>
      <c r="Y24" s="202"/>
      <c r="Z24" s="202"/>
      <c r="AA24" s="202"/>
      <c r="AB24" s="202"/>
      <c r="AC24" s="202"/>
      <c r="AD24" s="202"/>
      <c r="AE24" s="202"/>
      <c r="AF24" s="202"/>
      <c r="AG24" s="202"/>
      <c r="AH24" s="202"/>
      <c r="AI24" s="202"/>
      <c r="AJ24" s="202"/>
      <c r="AK24" s="202"/>
      <c r="AL24" s="202"/>
      <c r="AM24" s="202"/>
      <c r="AN24" s="202"/>
      <c r="AO24" s="201"/>
      <c r="AP24" s="202">
        <v>48</v>
      </c>
      <c r="AQ24" s="202"/>
      <c r="AR24" s="202"/>
      <c r="AS24" s="202"/>
      <c r="AT24" s="201">
        <v>48</v>
      </c>
      <c r="AU24" s="202">
        <v>48</v>
      </c>
      <c r="AV24" s="153" t="s">
        <v>211</v>
      </c>
      <c r="AW24" s="29"/>
      <c r="AX24" s="29"/>
      <c r="AY24" s="157"/>
      <c r="AZ24" s="157"/>
      <c r="BA24" s="153"/>
    </row>
    <row r="25" spans="2:53">
      <c r="B25" s="29">
        <v>224012</v>
      </c>
      <c r="C25" s="36">
        <v>42306</v>
      </c>
      <c r="D25" s="153" t="s">
        <v>195</v>
      </c>
      <c r="E25" s="153" t="s">
        <v>201</v>
      </c>
      <c r="F25" s="205" t="s">
        <v>220</v>
      </c>
      <c r="G25" s="29"/>
      <c r="H25" s="29"/>
      <c r="I25" s="29"/>
      <c r="J25" s="202">
        <v>36</v>
      </c>
      <c r="K25" s="202"/>
      <c r="L25" s="202"/>
      <c r="M25" s="202"/>
      <c r="N25" s="202"/>
      <c r="O25" s="202">
        <v>36</v>
      </c>
      <c r="P25" s="201">
        <v>36</v>
      </c>
      <c r="Q25" s="202"/>
      <c r="R25" s="202"/>
      <c r="S25" s="202"/>
      <c r="T25" s="202"/>
      <c r="U25" s="202"/>
      <c r="V25" s="202"/>
      <c r="W25" s="202"/>
      <c r="X25" s="202"/>
      <c r="Y25" s="202"/>
      <c r="Z25" s="202"/>
      <c r="AA25" s="202"/>
      <c r="AB25" s="202"/>
      <c r="AC25" s="202"/>
      <c r="AD25" s="202"/>
      <c r="AE25" s="202"/>
      <c r="AF25" s="202"/>
      <c r="AG25" s="202"/>
      <c r="AH25" s="202"/>
      <c r="AI25" s="202"/>
      <c r="AJ25" s="202"/>
      <c r="AK25" s="202">
        <v>7315</v>
      </c>
      <c r="AL25" s="202"/>
      <c r="AM25" s="202"/>
      <c r="AN25" s="202">
        <v>7200</v>
      </c>
      <c r="AO25" s="201">
        <v>7315</v>
      </c>
      <c r="AP25" s="202"/>
      <c r="AQ25" s="202"/>
      <c r="AR25" s="202"/>
      <c r="AS25" s="202"/>
      <c r="AT25" s="201"/>
      <c r="AU25" s="202"/>
      <c r="AV25" s="153" t="s">
        <v>211</v>
      </c>
      <c r="AW25" s="29"/>
      <c r="AX25" s="29"/>
      <c r="AY25" s="157"/>
      <c r="AZ25" s="157"/>
      <c r="BA25" s="153"/>
    </row>
    <row r="26" spans="2:53">
      <c r="B26" s="29">
        <v>414983</v>
      </c>
      <c r="C26" s="36">
        <v>42306</v>
      </c>
      <c r="D26" s="153" t="s">
        <v>234</v>
      </c>
      <c r="E26" s="153" t="s">
        <v>228</v>
      </c>
      <c r="F26" s="205" t="s">
        <v>220</v>
      </c>
      <c r="G26" s="29"/>
      <c r="H26" s="29"/>
      <c r="I26" s="29"/>
      <c r="J26" s="202">
        <v>148</v>
      </c>
      <c r="K26" s="202"/>
      <c r="L26" s="202"/>
      <c r="M26" s="202"/>
      <c r="N26" s="202"/>
      <c r="O26" s="202">
        <v>148</v>
      </c>
      <c r="P26" s="201">
        <v>148</v>
      </c>
      <c r="Q26" s="202"/>
      <c r="R26" s="202"/>
      <c r="S26" s="202"/>
      <c r="T26" s="202"/>
      <c r="U26" s="202"/>
      <c r="V26" s="202"/>
      <c r="W26" s="202"/>
      <c r="X26" s="202"/>
      <c r="Y26" s="202"/>
      <c r="Z26" s="202"/>
      <c r="AA26" s="202"/>
      <c r="AB26" s="202"/>
      <c r="AC26" s="202"/>
      <c r="AD26" s="202"/>
      <c r="AE26" s="202"/>
      <c r="AF26" s="202">
        <v>182</v>
      </c>
      <c r="AG26" s="202"/>
      <c r="AH26" s="202"/>
      <c r="AI26" s="202">
        <v>182</v>
      </c>
      <c r="AJ26" s="202">
        <v>182</v>
      </c>
      <c r="AK26" s="202"/>
      <c r="AL26" s="202"/>
      <c r="AM26" s="202"/>
      <c r="AN26" s="202"/>
      <c r="AO26" s="201"/>
      <c r="AP26" s="202">
        <v>31</v>
      </c>
      <c r="AQ26" s="202"/>
      <c r="AR26" s="202"/>
      <c r="AS26" s="202"/>
      <c r="AT26" s="201">
        <v>31</v>
      </c>
      <c r="AU26" s="202">
        <v>31</v>
      </c>
      <c r="AV26" s="153" t="s">
        <v>211</v>
      </c>
      <c r="AW26" s="29"/>
      <c r="AX26" s="29"/>
      <c r="AY26" s="157"/>
      <c r="AZ26" s="157"/>
      <c r="BA26" s="153"/>
    </row>
    <row r="27" spans="2:53">
      <c r="B27" s="29">
        <v>232129</v>
      </c>
      <c r="C27" s="36">
        <v>42306</v>
      </c>
      <c r="D27" s="153" t="s">
        <v>235</v>
      </c>
      <c r="E27" s="153" t="s">
        <v>215</v>
      </c>
      <c r="F27" s="323" t="s">
        <v>236</v>
      </c>
      <c r="G27" s="29"/>
      <c r="H27" s="29"/>
      <c r="I27" s="29"/>
      <c r="J27" s="202">
        <v>288</v>
      </c>
      <c r="K27" s="202"/>
      <c r="L27" s="202"/>
      <c r="M27" s="202"/>
      <c r="N27" s="202"/>
      <c r="O27" s="202">
        <v>288</v>
      </c>
      <c r="P27" s="201">
        <v>288</v>
      </c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>
        <v>1600</v>
      </c>
      <c r="AG27" s="202"/>
      <c r="AH27" s="202"/>
      <c r="AI27" s="202">
        <v>1600</v>
      </c>
      <c r="AJ27" s="202"/>
      <c r="AK27" s="202"/>
      <c r="AL27" s="202"/>
      <c r="AM27" s="202"/>
      <c r="AN27" s="202"/>
      <c r="AO27" s="201"/>
      <c r="AP27" s="202"/>
      <c r="AQ27" s="202"/>
      <c r="AR27" s="202"/>
      <c r="AS27" s="202"/>
      <c r="AT27" s="201"/>
      <c r="AU27" s="202"/>
      <c r="AV27" s="153" t="s">
        <v>211</v>
      </c>
      <c r="AW27" s="29"/>
      <c r="AX27" s="29"/>
      <c r="AY27" s="157">
        <v>0.40277777777777773</v>
      </c>
      <c r="AZ27" s="157">
        <v>0.40972222222222227</v>
      </c>
      <c r="BA27" s="153"/>
    </row>
    <row r="28" spans="2:53">
      <c r="B28" s="153">
        <v>224013</v>
      </c>
      <c r="C28" s="36">
        <v>42306</v>
      </c>
      <c r="D28" s="153" t="s">
        <v>237</v>
      </c>
      <c r="E28" s="153" t="s">
        <v>215</v>
      </c>
      <c r="F28" s="323" t="s">
        <v>236</v>
      </c>
      <c r="G28" s="153"/>
      <c r="H28" s="153"/>
      <c r="I28" s="153"/>
      <c r="J28" s="202">
        <v>40</v>
      </c>
      <c r="K28" s="202"/>
      <c r="L28" s="202"/>
      <c r="M28" s="202"/>
      <c r="N28" s="202"/>
      <c r="O28" s="202">
        <v>40</v>
      </c>
      <c r="P28" s="201">
        <v>40</v>
      </c>
      <c r="Q28" s="202"/>
      <c r="R28" s="202"/>
      <c r="S28" s="202"/>
      <c r="T28" s="202"/>
      <c r="U28" s="202"/>
      <c r="V28" s="202"/>
      <c r="W28" s="202"/>
      <c r="X28" s="202"/>
      <c r="Y28" s="202"/>
      <c r="Z28" s="202"/>
      <c r="AA28" s="202"/>
      <c r="AB28" s="202"/>
      <c r="AC28" s="202"/>
      <c r="AD28" s="202"/>
      <c r="AE28" s="202"/>
      <c r="AF28" s="202">
        <v>242</v>
      </c>
      <c r="AG28" s="202"/>
      <c r="AH28" s="202"/>
      <c r="AI28" s="202">
        <v>242</v>
      </c>
      <c r="AJ28" s="202"/>
      <c r="AK28" s="202"/>
      <c r="AL28" s="202"/>
      <c r="AM28" s="202"/>
      <c r="AN28" s="202"/>
      <c r="AO28" s="201"/>
      <c r="AP28" s="202"/>
      <c r="AQ28" s="202"/>
      <c r="AR28" s="202"/>
      <c r="AS28" s="202"/>
      <c r="AT28" s="201"/>
      <c r="AU28" s="202"/>
      <c r="AV28" s="153" t="s">
        <v>211</v>
      </c>
      <c r="AW28" s="153"/>
      <c r="AX28" s="153"/>
      <c r="AY28" s="157">
        <v>0.45833333333333331</v>
      </c>
      <c r="AZ28" s="157">
        <v>0.46180555555555558</v>
      </c>
      <c r="BA28" s="153"/>
    </row>
    <row r="29" spans="2:53">
      <c r="B29" s="153" t="s">
        <v>238</v>
      </c>
      <c r="C29" s="36">
        <v>42306</v>
      </c>
      <c r="D29" s="153" t="s">
        <v>239</v>
      </c>
      <c r="E29" s="153" t="s">
        <v>198</v>
      </c>
      <c r="F29" s="29">
        <v>5202814681</v>
      </c>
      <c r="G29" s="29"/>
      <c r="H29" s="29"/>
      <c r="I29" s="29"/>
      <c r="J29" s="202"/>
      <c r="K29" s="202"/>
      <c r="L29" s="202"/>
      <c r="M29" s="202"/>
      <c r="N29" s="202"/>
      <c r="O29" s="202"/>
      <c r="P29" s="201"/>
      <c r="Q29" s="202"/>
      <c r="R29" s="202"/>
      <c r="S29" s="202"/>
      <c r="T29" s="202"/>
      <c r="U29" s="202"/>
      <c r="V29" s="202"/>
      <c r="W29" s="202"/>
      <c r="X29" s="202"/>
      <c r="Y29" s="202"/>
      <c r="Z29" s="202"/>
      <c r="AA29" s="202"/>
      <c r="AB29" s="202"/>
      <c r="AC29" s="202"/>
      <c r="AD29" s="202"/>
      <c r="AE29" s="202"/>
      <c r="AF29" s="202">
        <v>4518</v>
      </c>
      <c r="AG29" s="202"/>
      <c r="AH29" s="202"/>
      <c r="AI29" s="202">
        <v>4518</v>
      </c>
      <c r="AJ29" s="202">
        <v>4518</v>
      </c>
      <c r="AK29" s="202"/>
      <c r="AL29" s="202"/>
      <c r="AM29" s="202"/>
      <c r="AN29" s="202"/>
      <c r="AO29" s="201"/>
      <c r="AP29" s="202"/>
      <c r="AQ29" s="202"/>
      <c r="AR29" s="202"/>
      <c r="AS29" s="202"/>
      <c r="AT29" s="201"/>
      <c r="AU29" s="202"/>
      <c r="AV29" s="153" t="s">
        <v>218</v>
      </c>
      <c r="AW29" s="29"/>
      <c r="AX29" s="29"/>
      <c r="AY29" s="157"/>
      <c r="AZ29" s="157"/>
      <c r="BA29" s="153"/>
    </row>
    <row r="30" spans="2:53">
      <c r="B30" s="153" t="s">
        <v>240</v>
      </c>
      <c r="C30" s="36">
        <v>42306</v>
      </c>
      <c r="D30" s="153" t="s">
        <v>239</v>
      </c>
      <c r="E30" s="153" t="s">
        <v>215</v>
      </c>
      <c r="F30" s="29">
        <v>5202814683</v>
      </c>
      <c r="G30" s="29"/>
      <c r="H30" s="29"/>
      <c r="I30" s="29"/>
      <c r="J30" s="202"/>
      <c r="K30" s="202"/>
      <c r="L30" s="202"/>
      <c r="M30" s="202"/>
      <c r="N30" s="202"/>
      <c r="O30" s="202"/>
      <c r="P30" s="201"/>
      <c r="Q30" s="202"/>
      <c r="R30" s="202"/>
      <c r="S30" s="202"/>
      <c r="T30" s="202"/>
      <c r="U30" s="202"/>
      <c r="V30" s="202"/>
      <c r="W30" s="202"/>
      <c r="X30" s="202"/>
      <c r="Y30" s="202"/>
      <c r="Z30" s="202"/>
      <c r="AA30" s="202"/>
      <c r="AB30" s="202"/>
      <c r="AC30" s="202"/>
      <c r="AD30" s="202"/>
      <c r="AE30" s="202"/>
      <c r="AF30" s="202">
        <v>4351</v>
      </c>
      <c r="AG30" s="202"/>
      <c r="AH30" s="202"/>
      <c r="AI30" s="202">
        <v>4351</v>
      </c>
      <c r="AJ30" s="202">
        <v>4351</v>
      </c>
      <c r="AK30" s="202"/>
      <c r="AL30" s="202"/>
      <c r="AM30" s="202"/>
      <c r="AN30" s="202"/>
      <c r="AO30" s="201"/>
      <c r="AP30" s="202"/>
      <c r="AQ30" s="202"/>
      <c r="AR30" s="202"/>
      <c r="AS30" s="202"/>
      <c r="AT30" s="201"/>
      <c r="AU30" s="202"/>
      <c r="AV30" s="153" t="s">
        <v>218</v>
      </c>
      <c r="AW30" s="29"/>
      <c r="AX30" s="29"/>
      <c r="AY30" s="157"/>
      <c r="AZ30" s="157"/>
      <c r="BA30" s="153"/>
    </row>
    <row r="31" spans="2:53">
      <c r="B31" s="153" t="s">
        <v>241</v>
      </c>
      <c r="C31" s="36">
        <v>42307</v>
      </c>
      <c r="D31" s="153" t="s">
        <v>239</v>
      </c>
      <c r="E31" s="153" t="s">
        <v>215</v>
      </c>
      <c r="F31" s="153">
        <v>5202814685</v>
      </c>
      <c r="G31" s="153"/>
      <c r="H31" s="153"/>
      <c r="I31" s="153"/>
      <c r="J31" s="202"/>
      <c r="K31" s="202"/>
      <c r="L31" s="202"/>
      <c r="M31" s="202"/>
      <c r="N31" s="202"/>
      <c r="O31" s="202"/>
      <c r="P31" s="201"/>
      <c r="Q31" s="202"/>
      <c r="R31" s="202"/>
      <c r="S31" s="202"/>
      <c r="T31" s="202"/>
      <c r="U31" s="202"/>
      <c r="V31" s="202"/>
      <c r="W31" s="202"/>
      <c r="X31" s="202"/>
      <c r="Y31" s="202"/>
      <c r="Z31" s="202"/>
      <c r="AA31" s="202"/>
      <c r="AB31" s="202"/>
      <c r="AC31" s="202"/>
      <c r="AD31" s="202"/>
      <c r="AE31" s="202"/>
      <c r="AF31" s="202">
        <v>4826</v>
      </c>
      <c r="AG31" s="202"/>
      <c r="AH31" s="202"/>
      <c r="AI31" s="202">
        <v>4826</v>
      </c>
      <c r="AJ31" s="202">
        <v>4826</v>
      </c>
      <c r="AK31" s="202"/>
      <c r="AL31" s="202"/>
      <c r="AM31" s="202"/>
      <c r="AN31" s="202"/>
      <c r="AO31" s="201"/>
      <c r="AP31" s="202"/>
      <c r="AQ31" s="202"/>
      <c r="AR31" s="202"/>
      <c r="AS31" s="202"/>
      <c r="AT31" s="201"/>
      <c r="AU31" s="202"/>
      <c r="AV31" s="153" t="s">
        <v>218</v>
      </c>
      <c r="AW31" s="153"/>
      <c r="AX31" s="153"/>
      <c r="AY31" s="157"/>
      <c r="AZ31" s="157"/>
      <c r="BA31" s="153"/>
    </row>
    <row r="32" spans="2:53">
      <c r="B32" s="153" t="s">
        <v>242</v>
      </c>
      <c r="C32" s="36">
        <v>42307</v>
      </c>
      <c r="D32" s="153" t="s">
        <v>239</v>
      </c>
      <c r="E32" s="153" t="s">
        <v>215</v>
      </c>
      <c r="F32" s="29">
        <v>5202814686</v>
      </c>
      <c r="G32" s="29"/>
      <c r="H32" s="29"/>
      <c r="I32" s="29"/>
      <c r="J32" s="202"/>
      <c r="K32" s="202"/>
      <c r="L32" s="202"/>
      <c r="M32" s="202"/>
      <c r="N32" s="202"/>
      <c r="O32" s="202"/>
      <c r="P32" s="201"/>
      <c r="Q32" s="202"/>
      <c r="R32" s="202"/>
      <c r="S32" s="202"/>
      <c r="T32" s="202"/>
      <c r="U32" s="202"/>
      <c r="V32" s="202"/>
      <c r="W32" s="202"/>
      <c r="X32" s="202"/>
      <c r="Y32" s="202"/>
      <c r="Z32" s="202"/>
      <c r="AA32" s="202"/>
      <c r="AB32" s="202"/>
      <c r="AC32" s="202"/>
      <c r="AD32" s="202"/>
      <c r="AE32" s="202"/>
      <c r="AF32" s="202">
        <v>5691</v>
      </c>
      <c r="AG32" s="202"/>
      <c r="AH32" s="202"/>
      <c r="AI32" s="202">
        <v>5691</v>
      </c>
      <c r="AJ32" s="202">
        <v>5691</v>
      </c>
      <c r="AK32" s="202"/>
      <c r="AL32" s="202"/>
      <c r="AM32" s="202"/>
      <c r="AN32" s="202"/>
      <c r="AO32" s="201"/>
      <c r="AP32" s="202"/>
      <c r="AQ32" s="202"/>
      <c r="AR32" s="202"/>
      <c r="AS32" s="202"/>
      <c r="AT32" s="201"/>
      <c r="AU32" s="202"/>
      <c r="AV32" s="153" t="s">
        <v>218</v>
      </c>
      <c r="AW32" s="29"/>
      <c r="AX32" s="29"/>
      <c r="AY32" s="157"/>
      <c r="AZ32" s="157"/>
      <c r="BA32" s="153"/>
    </row>
    <row r="33" spans="2:53">
      <c r="B33" s="29">
        <v>218903</v>
      </c>
      <c r="C33" s="36">
        <v>42307</v>
      </c>
      <c r="D33" s="153" t="s">
        <v>216</v>
      </c>
      <c r="E33" s="153" t="s">
        <v>201</v>
      </c>
      <c r="F33" s="29">
        <v>60227961</v>
      </c>
      <c r="G33" s="29"/>
      <c r="H33" s="29"/>
      <c r="I33" s="29"/>
      <c r="J33" s="202">
        <v>144</v>
      </c>
      <c r="K33" s="202"/>
      <c r="L33" s="202"/>
      <c r="M33" s="202"/>
      <c r="N33" s="202"/>
      <c r="O33" s="202">
        <v>144</v>
      </c>
      <c r="P33" s="201">
        <v>144</v>
      </c>
      <c r="Q33" s="202"/>
      <c r="R33" s="202"/>
      <c r="S33" s="202"/>
      <c r="T33" s="202"/>
      <c r="U33" s="202"/>
      <c r="V33" s="202"/>
      <c r="W33" s="202"/>
      <c r="X33" s="202"/>
      <c r="Y33" s="202"/>
      <c r="Z33" s="202"/>
      <c r="AA33" s="202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202"/>
      <c r="AO33" s="201"/>
      <c r="AP33" s="202">
        <v>144</v>
      </c>
      <c r="AQ33" s="202"/>
      <c r="AR33" s="202"/>
      <c r="AS33" s="202"/>
      <c r="AT33" s="201">
        <v>144</v>
      </c>
      <c r="AU33" s="202">
        <v>144</v>
      </c>
      <c r="AV33" s="153" t="s">
        <v>211</v>
      </c>
      <c r="AW33" s="29"/>
      <c r="AX33" s="29"/>
      <c r="AY33" s="157"/>
      <c r="AZ33" s="157"/>
      <c r="BA33" s="153"/>
    </row>
    <row r="34" spans="2:53">
      <c r="B34" s="153">
        <v>218904</v>
      </c>
      <c r="C34" s="36">
        <v>42307</v>
      </c>
      <c r="D34" s="153" t="s">
        <v>216</v>
      </c>
      <c r="E34" s="153" t="s">
        <v>201</v>
      </c>
      <c r="F34" s="153">
        <v>60227962</v>
      </c>
      <c r="G34" s="29"/>
      <c r="H34" s="29"/>
      <c r="I34" s="29"/>
      <c r="J34" s="202">
        <v>144</v>
      </c>
      <c r="K34" s="202"/>
      <c r="L34" s="202"/>
      <c r="M34" s="202"/>
      <c r="N34" s="202"/>
      <c r="O34" s="202">
        <v>144</v>
      </c>
      <c r="P34" s="201">
        <v>144</v>
      </c>
      <c r="Q34" s="202"/>
      <c r="R34" s="202"/>
      <c r="S34" s="202"/>
      <c r="T34" s="202"/>
      <c r="U34" s="202"/>
      <c r="V34" s="202"/>
      <c r="W34" s="202"/>
      <c r="X34" s="202"/>
      <c r="Y34" s="202"/>
      <c r="Z34" s="202"/>
      <c r="AA34" s="202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202"/>
      <c r="AO34" s="201"/>
      <c r="AP34" s="202">
        <v>144</v>
      </c>
      <c r="AQ34" s="202"/>
      <c r="AR34" s="202"/>
      <c r="AS34" s="202"/>
      <c r="AT34" s="201">
        <v>144</v>
      </c>
      <c r="AU34" s="202">
        <v>144</v>
      </c>
      <c r="AV34" s="153" t="s">
        <v>211</v>
      </c>
      <c r="AW34" s="29"/>
      <c r="AX34" s="29"/>
      <c r="AY34" s="157"/>
      <c r="AZ34" s="157"/>
      <c r="BA34" s="153"/>
    </row>
    <row r="35" spans="2:53">
      <c r="B35" s="29">
        <v>218905</v>
      </c>
      <c r="C35" s="36">
        <v>42307</v>
      </c>
      <c r="D35" s="153" t="s">
        <v>216</v>
      </c>
      <c r="E35" s="153" t="s">
        <v>201</v>
      </c>
      <c r="F35" s="29">
        <v>60227963</v>
      </c>
      <c r="G35" s="29"/>
      <c r="H35" s="29"/>
      <c r="I35" s="29"/>
      <c r="J35" s="202">
        <v>240</v>
      </c>
      <c r="K35" s="202"/>
      <c r="L35" s="202"/>
      <c r="M35" s="202"/>
      <c r="N35" s="202"/>
      <c r="O35" s="202">
        <v>240</v>
      </c>
      <c r="P35" s="201">
        <v>240</v>
      </c>
      <c r="Q35" s="202"/>
      <c r="R35" s="202"/>
      <c r="S35" s="202"/>
      <c r="T35" s="202"/>
      <c r="U35" s="202"/>
      <c r="V35" s="202"/>
      <c r="W35" s="202"/>
      <c r="X35" s="202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202"/>
      <c r="AO35" s="201"/>
      <c r="AP35" s="202">
        <v>240</v>
      </c>
      <c r="AQ35" s="202"/>
      <c r="AR35" s="202"/>
      <c r="AS35" s="202"/>
      <c r="AT35" s="201">
        <v>240</v>
      </c>
      <c r="AU35" s="202">
        <v>240</v>
      </c>
      <c r="AV35" s="153" t="s">
        <v>211</v>
      </c>
      <c r="AW35" s="29"/>
      <c r="AX35" s="29"/>
      <c r="AY35" s="157"/>
      <c r="AZ35" s="157"/>
      <c r="BA35" s="153"/>
    </row>
    <row r="36" spans="2:53">
      <c r="B36" s="153">
        <v>218951</v>
      </c>
      <c r="C36" s="36">
        <v>42307</v>
      </c>
      <c r="D36" s="153" t="s">
        <v>216</v>
      </c>
      <c r="E36" s="153" t="s">
        <v>201</v>
      </c>
      <c r="F36" s="29">
        <v>60227964</v>
      </c>
      <c r="G36" s="29"/>
      <c r="H36" s="29"/>
      <c r="I36" s="29"/>
      <c r="J36" s="202">
        <v>144</v>
      </c>
      <c r="K36" s="202"/>
      <c r="L36" s="202"/>
      <c r="M36" s="202"/>
      <c r="N36" s="202"/>
      <c r="O36" s="202">
        <v>144</v>
      </c>
      <c r="P36" s="201">
        <v>144</v>
      </c>
      <c r="Q36" s="202"/>
      <c r="R36" s="202"/>
      <c r="S36" s="202"/>
      <c r="T36" s="202"/>
      <c r="U36" s="202"/>
      <c r="V36" s="202"/>
      <c r="W36" s="202"/>
      <c r="X36" s="202"/>
      <c r="Y36" s="202"/>
      <c r="Z36" s="202"/>
      <c r="AA36" s="202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202"/>
      <c r="AO36" s="201"/>
      <c r="AP36" s="202">
        <v>144</v>
      </c>
      <c r="AQ36" s="202"/>
      <c r="AR36" s="202"/>
      <c r="AS36" s="202"/>
      <c r="AT36" s="201">
        <v>144</v>
      </c>
      <c r="AU36" s="202">
        <v>144</v>
      </c>
      <c r="AV36" s="153" t="s">
        <v>211</v>
      </c>
      <c r="AW36" s="29"/>
      <c r="AX36" s="29"/>
      <c r="AY36" s="157"/>
      <c r="AZ36" s="157"/>
      <c r="BA36" s="153"/>
    </row>
    <row r="37" spans="2:53">
      <c r="B37" s="29">
        <v>222893</v>
      </c>
      <c r="C37" s="36">
        <v>42307</v>
      </c>
      <c r="D37" s="153" t="s">
        <v>216</v>
      </c>
      <c r="E37" s="153" t="s">
        <v>198</v>
      </c>
      <c r="F37" s="29">
        <v>60227965</v>
      </c>
      <c r="G37" s="29"/>
      <c r="H37" s="29"/>
      <c r="I37" s="29"/>
      <c r="J37" s="202">
        <v>144</v>
      </c>
      <c r="K37" s="202"/>
      <c r="L37" s="202"/>
      <c r="M37" s="202"/>
      <c r="N37" s="202"/>
      <c r="O37" s="202">
        <v>144</v>
      </c>
      <c r="P37" s="201">
        <v>144</v>
      </c>
      <c r="Q37" s="202"/>
      <c r="R37" s="202"/>
      <c r="S37" s="202"/>
      <c r="T37" s="202"/>
      <c r="U37" s="202"/>
      <c r="V37" s="202"/>
      <c r="W37" s="202"/>
      <c r="X37" s="202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1"/>
      <c r="AP37" s="202">
        <v>144</v>
      </c>
      <c r="AQ37" s="202"/>
      <c r="AR37" s="202"/>
      <c r="AS37" s="202"/>
      <c r="AT37" s="201">
        <v>144</v>
      </c>
      <c r="AU37" s="202">
        <v>144</v>
      </c>
      <c r="AV37" s="153" t="s">
        <v>211</v>
      </c>
      <c r="AW37" s="29"/>
      <c r="AX37" s="29"/>
      <c r="AY37" s="157"/>
      <c r="AZ37" s="157"/>
      <c r="BA37" s="153"/>
    </row>
    <row r="38" spans="2:53">
      <c r="B38" s="29">
        <v>231892</v>
      </c>
      <c r="C38" s="36">
        <v>42307</v>
      </c>
      <c r="D38" s="153" t="s">
        <v>216</v>
      </c>
      <c r="E38" s="153" t="s">
        <v>201</v>
      </c>
      <c r="F38" s="29">
        <v>60227966</v>
      </c>
      <c r="G38" s="29"/>
      <c r="H38" s="29"/>
      <c r="I38" s="29"/>
      <c r="J38" s="202">
        <v>144</v>
      </c>
      <c r="K38" s="202"/>
      <c r="L38" s="202"/>
      <c r="M38" s="202"/>
      <c r="N38" s="202"/>
      <c r="O38" s="202">
        <v>144</v>
      </c>
      <c r="P38" s="201">
        <v>144</v>
      </c>
      <c r="Q38" s="202"/>
      <c r="R38" s="202"/>
      <c r="S38" s="202"/>
      <c r="T38" s="202"/>
      <c r="U38" s="202"/>
      <c r="V38" s="202"/>
      <c r="W38" s="202"/>
      <c r="X38" s="202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1"/>
      <c r="AP38" s="202">
        <v>144</v>
      </c>
      <c r="AQ38" s="202"/>
      <c r="AR38" s="202"/>
      <c r="AS38" s="202"/>
      <c r="AT38" s="201">
        <v>144</v>
      </c>
      <c r="AU38" s="202">
        <v>144</v>
      </c>
      <c r="AV38" s="153" t="s">
        <v>211</v>
      </c>
      <c r="AW38" s="29"/>
      <c r="AX38" s="29"/>
      <c r="AY38" s="157"/>
      <c r="AZ38" s="157"/>
      <c r="BA38" s="153"/>
    </row>
    <row r="39" spans="2:53">
      <c r="B39" s="29">
        <v>233136</v>
      </c>
      <c r="C39" s="36">
        <v>42307</v>
      </c>
      <c r="D39" s="153" t="s">
        <v>216</v>
      </c>
      <c r="E39" s="153" t="s">
        <v>201</v>
      </c>
      <c r="F39" s="29">
        <v>60227967</v>
      </c>
      <c r="G39" s="29"/>
      <c r="H39" s="29"/>
      <c r="I39" s="29"/>
      <c r="J39" s="202">
        <v>144</v>
      </c>
      <c r="K39" s="202"/>
      <c r="L39" s="202"/>
      <c r="M39" s="202"/>
      <c r="N39" s="202"/>
      <c r="O39" s="202">
        <v>144</v>
      </c>
      <c r="P39" s="201">
        <v>144</v>
      </c>
      <c r="Q39" s="202"/>
      <c r="R39" s="202"/>
      <c r="S39" s="202"/>
      <c r="T39" s="202"/>
      <c r="U39" s="202"/>
      <c r="V39" s="202"/>
      <c r="W39" s="202"/>
      <c r="X39" s="202"/>
      <c r="Y39" s="202"/>
      <c r="Z39" s="202"/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1"/>
      <c r="AP39" s="202">
        <v>144</v>
      </c>
      <c r="AQ39" s="202"/>
      <c r="AR39" s="202"/>
      <c r="AS39" s="202"/>
      <c r="AT39" s="201">
        <v>144</v>
      </c>
      <c r="AU39" s="202">
        <v>144</v>
      </c>
      <c r="AV39" s="153" t="s">
        <v>211</v>
      </c>
      <c r="AW39" s="29"/>
      <c r="AX39" s="29"/>
      <c r="AY39" s="157"/>
      <c r="AZ39" s="157"/>
      <c r="BA39" s="153"/>
    </row>
    <row r="40" spans="2:53">
      <c r="B40" s="29"/>
      <c r="C40" s="36"/>
      <c r="D40" s="29"/>
      <c r="E40" s="29"/>
      <c r="F40" s="153"/>
      <c r="G40" s="29"/>
      <c r="H40" s="29"/>
      <c r="I40" s="29"/>
      <c r="J40" s="202"/>
      <c r="K40" s="202"/>
      <c r="L40" s="202"/>
      <c r="M40" s="202"/>
      <c r="N40" s="202"/>
      <c r="O40" s="202"/>
      <c r="P40" s="201"/>
      <c r="Q40" s="202"/>
      <c r="R40" s="202"/>
      <c r="S40" s="202"/>
      <c r="T40" s="202"/>
      <c r="U40" s="202"/>
      <c r="V40" s="202"/>
      <c r="W40" s="202"/>
      <c r="X40" s="202"/>
      <c r="Y40" s="202"/>
      <c r="Z40" s="202"/>
      <c r="AA40" s="202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202"/>
      <c r="AO40" s="201"/>
      <c r="AP40" s="202"/>
      <c r="AQ40" s="202"/>
      <c r="AR40" s="202"/>
      <c r="AS40" s="202"/>
      <c r="AT40" s="201"/>
      <c r="AU40" s="202"/>
      <c r="AV40" s="29"/>
      <c r="AW40" s="29"/>
      <c r="AX40" s="29"/>
      <c r="AY40" s="157"/>
      <c r="AZ40" s="157"/>
      <c r="BA40" s="153"/>
    </row>
    <row r="41" spans="2:53">
      <c r="B41" s="29"/>
      <c r="C41" s="36"/>
      <c r="D41" s="29"/>
      <c r="E41" s="29"/>
      <c r="F41" s="153"/>
      <c r="G41" s="29"/>
      <c r="H41" s="29"/>
      <c r="I41" s="29"/>
      <c r="J41" s="202"/>
      <c r="K41" s="202"/>
      <c r="L41" s="202"/>
      <c r="M41" s="202"/>
      <c r="N41" s="202"/>
      <c r="O41" s="202"/>
      <c r="P41" s="201"/>
      <c r="Q41" s="202"/>
      <c r="R41" s="202"/>
      <c r="S41" s="202"/>
      <c r="T41" s="202"/>
      <c r="U41" s="202"/>
      <c r="V41" s="202"/>
      <c r="W41" s="202"/>
      <c r="X41" s="202"/>
      <c r="Y41" s="202"/>
      <c r="Z41" s="202"/>
      <c r="AA41" s="202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202"/>
      <c r="AO41" s="201"/>
      <c r="AP41" s="202"/>
      <c r="AQ41" s="202"/>
      <c r="AR41" s="202"/>
      <c r="AS41" s="202"/>
      <c r="AT41" s="201"/>
      <c r="AU41" s="202"/>
      <c r="AV41" s="29"/>
      <c r="AW41" s="29"/>
      <c r="AX41" s="29"/>
      <c r="AY41" s="157"/>
      <c r="AZ41" s="157"/>
      <c r="BA41" s="153"/>
    </row>
    <row r="42" spans="2:53">
      <c r="B42" s="29"/>
      <c r="C42" s="36"/>
      <c r="D42" s="29"/>
      <c r="E42" s="29"/>
      <c r="F42" s="29"/>
      <c r="G42" s="29"/>
      <c r="H42" s="29"/>
      <c r="I42" s="29"/>
      <c r="J42" s="202"/>
      <c r="K42" s="202"/>
      <c r="L42" s="202"/>
      <c r="M42" s="202"/>
      <c r="N42" s="202"/>
      <c r="O42" s="202"/>
      <c r="P42" s="201"/>
      <c r="Q42" s="202"/>
      <c r="R42" s="202"/>
      <c r="S42" s="202"/>
      <c r="T42" s="202"/>
      <c r="U42" s="202"/>
      <c r="V42" s="202"/>
      <c r="W42" s="202"/>
      <c r="X42" s="202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1"/>
      <c r="AP42" s="202"/>
      <c r="AQ42" s="202"/>
      <c r="AR42" s="202"/>
      <c r="AS42" s="202"/>
      <c r="AT42" s="201"/>
      <c r="AU42" s="202"/>
      <c r="AV42" s="29"/>
      <c r="AW42" s="29"/>
      <c r="AX42" s="29"/>
      <c r="AY42" s="157"/>
      <c r="AZ42" s="157"/>
      <c r="BA42" s="153"/>
    </row>
    <row r="43" spans="2:53">
      <c r="B43" s="29"/>
      <c r="C43" s="36"/>
      <c r="D43" s="29"/>
      <c r="E43" s="29"/>
      <c r="F43" s="29"/>
      <c r="G43" s="29"/>
      <c r="H43" s="29"/>
      <c r="I43" s="29"/>
      <c r="J43" s="202"/>
      <c r="K43" s="202"/>
      <c r="L43" s="202"/>
      <c r="M43" s="202"/>
      <c r="N43" s="202"/>
      <c r="O43" s="202"/>
      <c r="P43" s="201"/>
      <c r="Q43" s="202"/>
      <c r="R43" s="202"/>
      <c r="S43" s="202"/>
      <c r="T43" s="202"/>
      <c r="U43" s="202"/>
      <c r="V43" s="202"/>
      <c r="W43" s="202"/>
      <c r="X43" s="202"/>
      <c r="Y43" s="202"/>
      <c r="Z43" s="202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1"/>
      <c r="AP43" s="202"/>
      <c r="AQ43" s="202"/>
      <c r="AR43" s="202"/>
      <c r="AS43" s="202"/>
      <c r="AT43" s="201"/>
      <c r="AU43" s="202"/>
      <c r="AV43" s="29"/>
      <c r="AW43" s="29"/>
      <c r="AX43" s="29"/>
      <c r="AY43" s="157"/>
      <c r="AZ43" s="157"/>
      <c r="BA43" s="153"/>
    </row>
    <row r="44" spans="2:53">
      <c r="B44" s="28"/>
      <c r="C44" s="36"/>
      <c r="D44" s="29"/>
      <c r="E44" s="29"/>
      <c r="F44" s="29"/>
      <c r="G44" s="29"/>
      <c r="H44" s="29"/>
      <c r="I44" s="29"/>
      <c r="J44" s="202"/>
      <c r="K44" s="202"/>
      <c r="L44" s="202"/>
      <c r="M44" s="202"/>
      <c r="N44" s="202"/>
      <c r="O44" s="202"/>
      <c r="P44" s="201"/>
      <c r="Q44" s="202"/>
      <c r="R44" s="202"/>
      <c r="S44" s="202"/>
      <c r="T44" s="202"/>
      <c r="U44" s="202"/>
      <c r="V44" s="202"/>
      <c r="W44" s="202"/>
      <c r="X44" s="202"/>
      <c r="Y44" s="202"/>
      <c r="Z44" s="202"/>
      <c r="AA44" s="202"/>
      <c r="AB44" s="202"/>
      <c r="AC44" s="202"/>
      <c r="AD44" s="202"/>
      <c r="AE44" s="202"/>
      <c r="AF44" s="202"/>
      <c r="AG44" s="202"/>
      <c r="AH44" s="202"/>
      <c r="AI44" s="202"/>
      <c r="AJ44" s="202"/>
      <c r="AK44" s="202"/>
      <c r="AL44" s="202"/>
      <c r="AM44" s="202"/>
      <c r="AN44" s="202"/>
      <c r="AO44" s="201"/>
      <c r="AP44" s="202"/>
      <c r="AQ44" s="202"/>
      <c r="AR44" s="202"/>
      <c r="AS44" s="202"/>
      <c r="AT44" s="201"/>
      <c r="AU44" s="202"/>
      <c r="AV44" s="29"/>
      <c r="AW44" s="29"/>
      <c r="AX44" s="29"/>
      <c r="AY44" s="157"/>
      <c r="AZ44" s="157"/>
      <c r="BA44" s="153"/>
    </row>
    <row r="45" spans="2:53">
      <c r="B45" s="153"/>
      <c r="C45" s="36"/>
      <c r="D45" s="153"/>
      <c r="E45" s="153"/>
      <c r="F45" s="153"/>
      <c r="G45" s="153"/>
      <c r="H45" s="153"/>
      <c r="I45" s="153"/>
      <c r="J45" s="202"/>
      <c r="K45" s="202"/>
      <c r="L45" s="202"/>
      <c r="M45" s="202"/>
      <c r="N45" s="202"/>
      <c r="O45" s="202"/>
      <c r="P45" s="201"/>
      <c r="Q45" s="202"/>
      <c r="R45" s="202"/>
      <c r="S45" s="202"/>
      <c r="T45" s="202"/>
      <c r="U45" s="202"/>
      <c r="V45" s="202"/>
      <c r="W45" s="202"/>
      <c r="X45" s="202"/>
      <c r="Y45" s="202"/>
      <c r="Z45" s="202"/>
      <c r="AA45" s="202"/>
      <c r="AB45" s="202"/>
      <c r="AC45" s="202"/>
      <c r="AD45" s="202"/>
      <c r="AE45" s="202"/>
      <c r="AF45" s="202"/>
      <c r="AG45" s="202"/>
      <c r="AH45" s="202"/>
      <c r="AI45" s="202"/>
      <c r="AJ45" s="202"/>
      <c r="AK45" s="202"/>
      <c r="AL45" s="202"/>
      <c r="AM45" s="202"/>
      <c r="AN45" s="202"/>
      <c r="AO45" s="201"/>
      <c r="AP45" s="202"/>
      <c r="AQ45" s="202"/>
      <c r="AR45" s="202"/>
      <c r="AS45" s="202"/>
      <c r="AT45" s="201"/>
      <c r="AU45" s="202"/>
      <c r="AV45" s="153"/>
      <c r="AW45" s="153"/>
      <c r="AX45" s="153"/>
      <c r="AY45" s="157"/>
      <c r="AZ45" s="157"/>
      <c r="BA45" s="153"/>
    </row>
    <row r="46" spans="2:53">
      <c r="B46" s="153"/>
      <c r="C46" s="36"/>
      <c r="D46" s="153"/>
      <c r="E46" s="153"/>
      <c r="F46" s="153"/>
      <c r="G46" s="153"/>
      <c r="H46" s="153"/>
      <c r="I46" s="153"/>
      <c r="J46" s="202"/>
      <c r="K46" s="202"/>
      <c r="L46" s="202"/>
      <c r="M46" s="202"/>
      <c r="N46" s="202"/>
      <c r="O46" s="202"/>
      <c r="P46" s="201"/>
      <c r="Q46" s="202"/>
      <c r="R46" s="202"/>
      <c r="S46" s="202"/>
      <c r="T46" s="202"/>
      <c r="U46" s="202"/>
      <c r="V46" s="202"/>
      <c r="W46" s="202"/>
      <c r="X46" s="202"/>
      <c r="Y46" s="202"/>
      <c r="Z46" s="202"/>
      <c r="AA46" s="202"/>
      <c r="AB46" s="202"/>
      <c r="AC46" s="202"/>
      <c r="AD46" s="202"/>
      <c r="AE46" s="202"/>
      <c r="AF46" s="202"/>
      <c r="AG46" s="202"/>
      <c r="AH46" s="202"/>
      <c r="AI46" s="202"/>
      <c r="AJ46" s="202"/>
      <c r="AK46" s="202"/>
      <c r="AL46" s="202"/>
      <c r="AM46" s="202"/>
      <c r="AN46" s="202"/>
      <c r="AO46" s="201"/>
      <c r="AP46" s="202"/>
      <c r="AQ46" s="202"/>
      <c r="AR46" s="202"/>
      <c r="AS46" s="202"/>
      <c r="AT46" s="201"/>
      <c r="AU46" s="202"/>
      <c r="AV46" s="153"/>
      <c r="AW46" s="153"/>
      <c r="AX46" s="153"/>
      <c r="AY46" s="157"/>
      <c r="AZ46" s="157"/>
      <c r="BA46" s="153"/>
    </row>
    <row r="47" spans="2:53">
      <c r="B47" s="153"/>
      <c r="C47" s="36"/>
      <c r="D47" s="153"/>
      <c r="E47" s="153"/>
      <c r="F47" s="153"/>
      <c r="G47" s="153"/>
      <c r="H47" s="153"/>
      <c r="I47" s="153"/>
      <c r="J47" s="202"/>
      <c r="K47" s="202"/>
      <c r="L47" s="202"/>
      <c r="M47" s="202"/>
      <c r="N47" s="202"/>
      <c r="O47" s="202"/>
      <c r="P47" s="201"/>
      <c r="Q47" s="202"/>
      <c r="R47" s="202"/>
      <c r="S47" s="202"/>
      <c r="T47" s="202"/>
      <c r="U47" s="202"/>
      <c r="V47" s="202"/>
      <c r="W47" s="202"/>
      <c r="X47" s="202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2"/>
      <c r="AM47" s="202"/>
      <c r="AN47" s="202"/>
      <c r="AO47" s="201"/>
      <c r="AP47" s="202"/>
      <c r="AQ47" s="202"/>
      <c r="AR47" s="202"/>
      <c r="AS47" s="202"/>
      <c r="AT47" s="201"/>
      <c r="AU47" s="202"/>
      <c r="AV47" s="153"/>
      <c r="AW47" s="153"/>
      <c r="AX47" s="153"/>
      <c r="AY47" s="157"/>
      <c r="AZ47" s="157"/>
      <c r="BA47" s="153"/>
    </row>
    <row r="48" spans="2:53">
      <c r="B48" s="153"/>
      <c r="C48" s="36"/>
      <c r="D48" s="153"/>
      <c r="E48" s="153"/>
      <c r="F48" s="153"/>
      <c r="G48" s="153"/>
      <c r="H48" s="153"/>
      <c r="I48" s="153"/>
      <c r="J48" s="202"/>
      <c r="K48" s="202"/>
      <c r="L48" s="202"/>
      <c r="M48" s="202"/>
      <c r="N48" s="202"/>
      <c r="O48" s="202"/>
      <c r="P48" s="201"/>
      <c r="Q48" s="202"/>
      <c r="R48" s="202"/>
      <c r="S48" s="202"/>
      <c r="T48" s="202"/>
      <c r="U48" s="202"/>
      <c r="V48" s="202"/>
      <c r="W48" s="202"/>
      <c r="X48" s="202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1"/>
      <c r="AP48" s="202"/>
      <c r="AQ48" s="202"/>
      <c r="AR48" s="202"/>
      <c r="AS48" s="202"/>
      <c r="AT48" s="201"/>
      <c r="AU48" s="202"/>
      <c r="AV48" s="153"/>
      <c r="AW48" s="153"/>
      <c r="AX48" s="153"/>
      <c r="AY48" s="157"/>
      <c r="AZ48" s="157"/>
      <c r="BA48" s="153"/>
    </row>
    <row r="49" spans="2:53">
      <c r="B49" s="153"/>
      <c r="C49" s="36"/>
      <c r="D49" s="153"/>
      <c r="E49" s="153"/>
      <c r="F49" s="153"/>
      <c r="G49" s="153"/>
      <c r="H49" s="153"/>
      <c r="I49" s="153"/>
      <c r="J49" s="202"/>
      <c r="K49" s="202"/>
      <c r="L49" s="202"/>
      <c r="M49" s="202"/>
      <c r="N49" s="202"/>
      <c r="O49" s="202"/>
      <c r="P49" s="201"/>
      <c r="Q49" s="202"/>
      <c r="R49" s="202"/>
      <c r="S49" s="202"/>
      <c r="T49" s="202"/>
      <c r="U49" s="202"/>
      <c r="V49" s="202"/>
      <c r="W49" s="202"/>
      <c r="X49" s="202"/>
      <c r="Y49" s="202"/>
      <c r="Z49" s="202"/>
      <c r="AA49" s="202"/>
      <c r="AB49" s="202"/>
      <c r="AC49" s="202"/>
      <c r="AD49" s="202"/>
      <c r="AE49" s="202"/>
      <c r="AF49" s="202"/>
      <c r="AG49" s="202"/>
      <c r="AH49" s="202"/>
      <c r="AI49" s="202"/>
      <c r="AJ49" s="202"/>
      <c r="AK49" s="202"/>
      <c r="AL49" s="202"/>
      <c r="AM49" s="202"/>
      <c r="AN49" s="202"/>
      <c r="AO49" s="201"/>
      <c r="AP49" s="202"/>
      <c r="AQ49" s="202"/>
      <c r="AR49" s="202"/>
      <c r="AS49" s="202"/>
      <c r="AT49" s="201"/>
      <c r="AU49" s="202"/>
      <c r="AV49" s="153"/>
      <c r="AW49" s="153"/>
      <c r="AX49" s="153"/>
      <c r="AY49" s="157"/>
      <c r="AZ49" s="157"/>
      <c r="BA49" s="153"/>
    </row>
    <row r="50" spans="2:53">
      <c r="B50" s="29"/>
      <c r="C50" s="36"/>
      <c r="D50" s="29"/>
      <c r="E50" s="29"/>
      <c r="F50" s="29"/>
      <c r="G50" s="29"/>
      <c r="H50" s="29"/>
      <c r="I50" s="29"/>
      <c r="J50" s="202"/>
      <c r="K50" s="202"/>
      <c r="L50" s="202"/>
      <c r="M50" s="202"/>
      <c r="N50" s="202"/>
      <c r="O50" s="202"/>
      <c r="P50" s="201"/>
      <c r="Q50" s="202"/>
      <c r="R50" s="202"/>
      <c r="S50" s="202"/>
      <c r="T50" s="202"/>
      <c r="U50" s="202"/>
      <c r="V50" s="202"/>
      <c r="W50" s="202"/>
      <c r="X50" s="202"/>
      <c r="Y50" s="202"/>
      <c r="Z50" s="202"/>
      <c r="AA50" s="202"/>
      <c r="AB50" s="202"/>
      <c r="AC50" s="202"/>
      <c r="AD50" s="202"/>
      <c r="AE50" s="202"/>
      <c r="AF50" s="202"/>
      <c r="AG50" s="202"/>
      <c r="AH50" s="202"/>
      <c r="AI50" s="202"/>
      <c r="AJ50" s="202"/>
      <c r="AK50" s="202"/>
      <c r="AL50" s="202"/>
      <c r="AM50" s="202"/>
      <c r="AN50" s="202"/>
      <c r="AO50" s="201"/>
      <c r="AP50" s="202"/>
      <c r="AQ50" s="202"/>
      <c r="AR50" s="202"/>
      <c r="AS50" s="202"/>
      <c r="AT50" s="201"/>
      <c r="AU50" s="202"/>
      <c r="AV50" s="29"/>
      <c r="AW50" s="29"/>
      <c r="AX50" s="29"/>
      <c r="AY50" s="157"/>
      <c r="AZ50" s="157"/>
      <c r="BA50" s="153"/>
    </row>
    <row r="51" spans="2:53">
      <c r="B51" s="29"/>
      <c r="C51" s="36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153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153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157"/>
      <c r="AZ51" s="157"/>
      <c r="BA51" s="153"/>
    </row>
    <row r="52" spans="2:53">
      <c r="B52" s="37"/>
      <c r="C52" s="38"/>
      <c r="D52" s="37"/>
      <c r="E52" s="37"/>
      <c r="F52" s="37"/>
      <c r="G52" s="37"/>
      <c r="H52" s="37"/>
      <c r="I52" s="37"/>
      <c r="J52" s="181">
        <f>SUM(J4:J51)</f>
        <v>4826</v>
      </c>
      <c r="K52" s="181">
        <f t="shared" ref="K52:AU52" si="0">SUM(K4:K51)</f>
        <v>0</v>
      </c>
      <c r="L52" s="181">
        <f t="shared" si="0"/>
        <v>0</v>
      </c>
      <c r="M52" s="181">
        <f t="shared" si="0"/>
        <v>0</v>
      </c>
      <c r="N52" s="181">
        <f t="shared" si="0"/>
        <v>0</v>
      </c>
      <c r="O52" s="181">
        <f t="shared" si="0"/>
        <v>4834</v>
      </c>
      <c r="P52" s="181">
        <f t="shared" si="0"/>
        <v>4826</v>
      </c>
      <c r="Q52" s="181">
        <f t="shared" si="0"/>
        <v>0</v>
      </c>
      <c r="R52" s="181">
        <f t="shared" si="0"/>
        <v>0</v>
      </c>
      <c r="S52" s="181">
        <f t="shared" si="0"/>
        <v>0</v>
      </c>
      <c r="T52" s="181">
        <f t="shared" si="0"/>
        <v>0</v>
      </c>
      <c r="U52" s="181">
        <f t="shared" si="0"/>
        <v>0</v>
      </c>
      <c r="V52" s="181">
        <f t="shared" si="0"/>
        <v>0</v>
      </c>
      <c r="W52" s="181">
        <f t="shared" si="0"/>
        <v>0</v>
      </c>
      <c r="X52" s="181">
        <f t="shared" si="0"/>
        <v>0</v>
      </c>
      <c r="Y52" s="181">
        <f t="shared" si="0"/>
        <v>0</v>
      </c>
      <c r="Z52" s="181">
        <f t="shared" si="0"/>
        <v>0</v>
      </c>
      <c r="AA52" s="181">
        <f t="shared" si="0"/>
        <v>0</v>
      </c>
      <c r="AB52" s="181">
        <f t="shared" si="0"/>
        <v>0</v>
      </c>
      <c r="AC52" s="181">
        <f t="shared" si="0"/>
        <v>0</v>
      </c>
      <c r="AD52" s="181">
        <f t="shared" si="0"/>
        <v>0</v>
      </c>
      <c r="AE52" s="181">
        <f t="shared" si="0"/>
        <v>0</v>
      </c>
      <c r="AF52" s="181">
        <f t="shared" si="0"/>
        <v>42555</v>
      </c>
      <c r="AG52" s="181">
        <f t="shared" si="0"/>
        <v>0</v>
      </c>
      <c r="AH52" s="181">
        <f t="shared" si="0"/>
        <v>0</v>
      </c>
      <c r="AI52" s="181">
        <f t="shared" si="0"/>
        <v>42496</v>
      </c>
      <c r="AJ52" s="181">
        <f t="shared" si="0"/>
        <v>40713</v>
      </c>
      <c r="AK52" s="181">
        <f t="shared" si="0"/>
        <v>17336</v>
      </c>
      <c r="AL52" s="181">
        <f t="shared" si="0"/>
        <v>0</v>
      </c>
      <c r="AM52" s="181">
        <f t="shared" si="0"/>
        <v>0</v>
      </c>
      <c r="AN52" s="181">
        <f t="shared" si="0"/>
        <v>17270</v>
      </c>
      <c r="AO52" s="181">
        <f t="shared" si="0"/>
        <v>17336</v>
      </c>
      <c r="AP52" s="181">
        <f t="shared" si="0"/>
        <v>2640</v>
      </c>
      <c r="AQ52" s="181">
        <f t="shared" si="0"/>
        <v>0</v>
      </c>
      <c r="AR52" s="181">
        <f t="shared" si="0"/>
        <v>0</v>
      </c>
      <c r="AS52" s="181">
        <f t="shared" si="0"/>
        <v>0</v>
      </c>
      <c r="AT52" s="181">
        <f t="shared" si="0"/>
        <v>2642</v>
      </c>
      <c r="AU52" s="181">
        <f t="shared" si="0"/>
        <v>2640</v>
      </c>
      <c r="AV52" s="181"/>
      <c r="AW52" s="181"/>
      <c r="AX52" s="181"/>
      <c r="AY52" s="182"/>
      <c r="AZ52" s="182"/>
      <c r="BA52" s="181"/>
    </row>
  </sheetData>
  <mergeCells count="2">
    <mergeCell ref="Q2:W2"/>
    <mergeCell ref="X2:AD2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4:L84"/>
  <sheetViews>
    <sheetView tabSelected="1" topLeftCell="A57" zoomScaleNormal="100" workbookViewId="0"/>
  </sheetViews>
  <sheetFormatPr defaultColWidth="8.85546875" defaultRowHeight="15.75"/>
  <cols>
    <col min="1" max="1" width="8.85546875" style="249"/>
    <col min="2" max="2" width="28.140625" style="249" customWidth="1"/>
    <col min="3" max="6" width="21.140625" style="249" customWidth="1"/>
    <col min="7" max="7" width="14.7109375" style="249" customWidth="1"/>
    <col min="8" max="8" width="8.85546875" style="249"/>
    <col min="9" max="9" width="13.85546875" style="249" bestFit="1" customWidth="1"/>
    <col min="10" max="10" width="14.28515625" style="249" customWidth="1"/>
    <col min="11" max="11" width="13" style="249" customWidth="1"/>
    <col min="12" max="12" width="16.85546875" style="249" customWidth="1"/>
    <col min="13" max="13" width="11.7109375" style="249" customWidth="1"/>
    <col min="14" max="16384" width="8.85546875" style="249"/>
  </cols>
  <sheetData>
    <row r="4" spans="2:12">
      <c r="B4" s="248" t="s">
        <v>120</v>
      </c>
      <c r="L4" s="250"/>
    </row>
    <row r="5" spans="2:12">
      <c r="B5" s="248"/>
    </row>
    <row r="6" spans="2:12">
      <c r="B6" s="249" t="s">
        <v>118</v>
      </c>
      <c r="C6" s="306" t="s">
        <v>186</v>
      </c>
      <c r="D6" s="278"/>
      <c r="E6" s="302" t="s">
        <v>185</v>
      </c>
      <c r="F6" s="303" t="s">
        <v>181</v>
      </c>
    </row>
    <row r="7" spans="2:12">
      <c r="B7" s="249" t="s">
        <v>92</v>
      </c>
      <c r="C7" s="279">
        <v>42303</v>
      </c>
      <c r="E7" s="342" t="s">
        <v>184</v>
      </c>
      <c r="F7" s="304" t="s">
        <v>183</v>
      </c>
    </row>
    <row r="8" spans="2:12">
      <c r="B8" s="249" t="s">
        <v>93</v>
      </c>
      <c r="C8" s="281" t="s">
        <v>187</v>
      </c>
      <c r="D8" s="282"/>
      <c r="E8" s="343"/>
      <c r="F8" s="305" t="s">
        <v>182</v>
      </c>
    </row>
    <row r="9" spans="2:12">
      <c r="C9" s="280"/>
    </row>
    <row r="10" spans="2:12" ht="31.9" customHeight="1">
      <c r="B10" s="251" t="s">
        <v>121</v>
      </c>
      <c r="C10" s="252" t="s">
        <v>122</v>
      </c>
      <c r="D10" s="252" t="s">
        <v>123</v>
      </c>
      <c r="E10" s="252" t="s">
        <v>124</v>
      </c>
      <c r="F10" s="252" t="s">
        <v>125</v>
      </c>
    </row>
    <row r="11" spans="2:12" s="253" customFormat="1" ht="14.45" customHeight="1">
      <c r="B11" s="253" t="s">
        <v>126</v>
      </c>
      <c r="C11" s="283">
        <v>4071</v>
      </c>
      <c r="D11" s="283">
        <v>40254</v>
      </c>
      <c r="E11" s="284">
        <v>827</v>
      </c>
      <c r="F11" s="283">
        <v>2520</v>
      </c>
    </row>
    <row r="12" spans="2:12" s="253" customFormat="1" ht="14.45" customHeight="1">
      <c r="B12" s="253" t="s">
        <v>192</v>
      </c>
      <c r="C12" s="283">
        <v>510</v>
      </c>
      <c r="D12" s="283">
        <v>2119</v>
      </c>
      <c r="E12" s="284">
        <v>44</v>
      </c>
      <c r="F12" s="283">
        <v>89</v>
      </c>
    </row>
    <row r="13" spans="2:12" s="253" customFormat="1" ht="14.45" customHeight="1">
      <c r="B13" s="253" t="s">
        <v>193</v>
      </c>
      <c r="C13" s="283">
        <v>148</v>
      </c>
      <c r="D13" s="283">
        <v>182</v>
      </c>
      <c r="E13" s="284"/>
      <c r="F13" s="283">
        <v>31</v>
      </c>
    </row>
    <row r="14" spans="2:12" s="253" customFormat="1" ht="14.45" customHeight="1">
      <c r="B14" s="253" t="s">
        <v>194</v>
      </c>
      <c r="C14" s="283">
        <v>61</v>
      </c>
      <c r="D14" s="283"/>
      <c r="E14" s="284">
        <v>9150</v>
      </c>
      <c r="F14" s="283"/>
    </row>
    <row r="15" spans="2:12" s="253" customFormat="1" ht="14.45" customHeight="1">
      <c r="B15" s="253" t="s">
        <v>196</v>
      </c>
      <c r="C15" s="283"/>
      <c r="D15" s="283"/>
      <c r="E15" s="284"/>
      <c r="F15" s="284"/>
      <c r="H15" s="254"/>
    </row>
    <row r="16" spans="2:12" s="253" customFormat="1" ht="14.45" customHeight="1">
      <c r="B16" s="253" t="s">
        <v>195</v>
      </c>
      <c r="C16" s="283">
        <v>36</v>
      </c>
      <c r="D16" s="284"/>
      <c r="E16" s="284">
        <v>7315</v>
      </c>
      <c r="F16" s="284"/>
      <c r="H16" s="254"/>
    </row>
    <row r="17" spans="2:11" s="253" customFormat="1" ht="14.45" customHeight="1">
      <c r="B17" s="253" t="s">
        <v>127</v>
      </c>
      <c r="C17" s="285">
        <f>SUM(C11:C16)</f>
        <v>4826</v>
      </c>
      <c r="D17" s="285">
        <f>SUM(D11:D16)</f>
        <v>42555</v>
      </c>
      <c r="E17" s="285">
        <f>SUM(E11:E16)</f>
        <v>17336</v>
      </c>
      <c r="F17" s="285">
        <f>SUM(F11:F16)</f>
        <v>2640</v>
      </c>
      <c r="H17" s="254"/>
    </row>
    <row r="18" spans="2:11" s="253" customFormat="1" ht="14.45" customHeight="1">
      <c r="C18" s="255"/>
      <c r="D18" s="255"/>
      <c r="E18" s="255"/>
      <c r="F18" s="255"/>
      <c r="H18" s="254"/>
    </row>
    <row r="19" spans="2:11" s="253" customFormat="1" ht="14.45" customHeight="1">
      <c r="C19" s="256"/>
      <c r="D19" s="256"/>
      <c r="E19" s="256"/>
      <c r="F19" s="256"/>
      <c r="H19" s="277"/>
    </row>
    <row r="20" spans="2:11" s="253" customFormat="1" ht="31.9" customHeight="1">
      <c r="B20" s="251" t="s">
        <v>128</v>
      </c>
      <c r="C20" s="252" t="s">
        <v>148</v>
      </c>
      <c r="D20" s="252" t="s">
        <v>129</v>
      </c>
      <c r="E20" s="252" t="s">
        <v>130</v>
      </c>
      <c r="F20" s="252" t="s">
        <v>131</v>
      </c>
    </row>
    <row r="21" spans="2:11" s="253" customFormat="1" ht="14.45" customHeight="1">
      <c r="B21" s="253" t="s">
        <v>197</v>
      </c>
      <c r="C21" s="286">
        <v>5184</v>
      </c>
      <c r="D21" s="286">
        <v>36960</v>
      </c>
      <c r="E21" s="287">
        <f>'Despatch Advice'!S48</f>
        <v>8100</v>
      </c>
      <c r="F21" s="287">
        <f>'Despatch Advice'!X48</f>
        <v>4260</v>
      </c>
    </row>
    <row r="22" spans="2:11" s="257" customFormat="1" ht="14.45" customHeight="1"/>
    <row r="23" spans="2:11">
      <c r="B23" s="258" t="s">
        <v>115</v>
      </c>
      <c r="C23" s="259" t="s">
        <v>114</v>
      </c>
    </row>
    <row r="24" spans="2:11" ht="14.45" customHeight="1">
      <c r="C24" s="260" t="s">
        <v>22</v>
      </c>
      <c r="D24" s="260" t="s">
        <v>23</v>
      </c>
      <c r="E24" s="249" t="s">
        <v>132</v>
      </c>
    </row>
    <row r="25" spans="2:11">
      <c r="C25" s="288">
        <f>'Pallet &amp; Top Frame Sort'!E38</f>
        <v>5309</v>
      </c>
      <c r="D25" s="288">
        <f>'Pallet &amp; Top Frame Sort'!F38</f>
        <v>831</v>
      </c>
      <c r="E25" s="285">
        <f>C25+D25</f>
        <v>6140</v>
      </c>
      <c r="G25" s="261"/>
      <c r="H25" s="261"/>
      <c r="I25" s="261"/>
      <c r="J25" s="261"/>
    </row>
    <row r="26" spans="2:11">
      <c r="D26" s="262"/>
      <c r="E26" s="261"/>
      <c r="G26" s="263"/>
    </row>
    <row r="27" spans="2:11">
      <c r="C27" s="259" t="s">
        <v>133</v>
      </c>
      <c r="D27" s="259"/>
      <c r="E27" s="261"/>
      <c r="K27" s="263"/>
    </row>
    <row r="28" spans="2:11">
      <c r="C28" s="260" t="s">
        <v>22</v>
      </c>
      <c r="D28" s="260" t="s">
        <v>29</v>
      </c>
      <c r="E28" s="261" t="s">
        <v>132</v>
      </c>
      <c r="K28" s="263"/>
    </row>
    <row r="29" spans="2:11">
      <c r="C29" s="288">
        <f>'Divider Sort'!G56</f>
        <v>37457</v>
      </c>
      <c r="D29" s="288">
        <f>'Divider Sort'!H56</f>
        <v>3256</v>
      </c>
      <c r="E29" s="285">
        <f>C29+D29</f>
        <v>40713</v>
      </c>
      <c r="K29" s="263"/>
    </row>
    <row r="30" spans="2:11">
      <c r="D30" s="262"/>
      <c r="E30" s="261"/>
      <c r="K30" s="263"/>
    </row>
    <row r="31" spans="2:11">
      <c r="C31" s="341" t="s">
        <v>134</v>
      </c>
      <c r="D31" s="341"/>
      <c r="E31" s="261"/>
      <c r="K31" s="263"/>
    </row>
    <row r="32" spans="2:11">
      <c r="C32" s="261" t="s">
        <v>22</v>
      </c>
      <c r="D32" s="261" t="s">
        <v>29</v>
      </c>
      <c r="E32" s="261" t="s">
        <v>132</v>
      </c>
      <c r="K32" s="263"/>
    </row>
    <row r="33" spans="2:11">
      <c r="C33" s="289">
        <f>'Divider Sort'!J56</f>
        <v>10491</v>
      </c>
      <c r="D33" s="289">
        <f>'Divider Sort'!K56</f>
        <v>509</v>
      </c>
      <c r="E33" s="290">
        <f>C33+D33</f>
        <v>11000</v>
      </c>
      <c r="K33" s="263"/>
    </row>
    <row r="34" spans="2:11">
      <c r="E34" s="261"/>
      <c r="K34" s="263"/>
    </row>
    <row r="35" spans="2:11">
      <c r="C35" s="258" t="s">
        <v>135</v>
      </c>
      <c r="D35" s="264"/>
      <c r="E35" s="261"/>
      <c r="K35" s="263"/>
    </row>
    <row r="36" spans="2:11">
      <c r="C36" s="265" t="s">
        <v>22</v>
      </c>
      <c r="D36" s="261" t="s">
        <v>23</v>
      </c>
      <c r="E36" s="261" t="s">
        <v>132</v>
      </c>
      <c r="K36" s="263"/>
    </row>
    <row r="37" spans="2:11">
      <c r="C37" s="288">
        <f>'Pallet &amp; Top Frame Sort'!I38</f>
        <v>3030</v>
      </c>
      <c r="D37" s="289">
        <f>'Pallet &amp; Top Frame Sort'!J38</f>
        <v>150</v>
      </c>
      <c r="E37" s="290">
        <f>C37+D37</f>
        <v>3180</v>
      </c>
      <c r="K37" s="263"/>
    </row>
    <row r="38" spans="2:11">
      <c r="E38" s="261"/>
      <c r="K38" s="263"/>
    </row>
    <row r="39" spans="2:11">
      <c r="B39" s="258" t="s">
        <v>136</v>
      </c>
      <c r="C39" s="258" t="s">
        <v>137</v>
      </c>
      <c r="E39" s="261"/>
      <c r="K39" s="263"/>
    </row>
    <row r="40" spans="2:11">
      <c r="C40" s="261" t="s">
        <v>22</v>
      </c>
      <c r="D40" s="261" t="s">
        <v>29</v>
      </c>
      <c r="E40" s="261" t="s">
        <v>132</v>
      </c>
      <c r="K40" s="263"/>
    </row>
    <row r="41" spans="2:11">
      <c r="C41" s="289">
        <f>'Pallet &amp; TF Repair'!E26</f>
        <v>591</v>
      </c>
      <c r="D41" s="289">
        <f>'Pallet &amp; TF Repair'!F26</f>
        <v>260</v>
      </c>
      <c r="E41" s="290">
        <f>C41+D41</f>
        <v>851</v>
      </c>
      <c r="K41" s="263"/>
    </row>
    <row r="42" spans="2:11">
      <c r="K42" s="263"/>
    </row>
    <row r="43" spans="2:11">
      <c r="C43" s="258" t="s">
        <v>138</v>
      </c>
      <c r="K43" s="263"/>
    </row>
    <row r="44" spans="2:11">
      <c r="C44" s="249" t="s">
        <v>22</v>
      </c>
      <c r="D44" s="249" t="s">
        <v>29</v>
      </c>
      <c r="E44" s="249" t="s">
        <v>132</v>
      </c>
      <c r="K44" s="263"/>
    </row>
    <row r="45" spans="2:11">
      <c r="C45" s="292">
        <f>'Pallet &amp; TF Repair'!I26</f>
        <v>0</v>
      </c>
      <c r="D45" s="292">
        <f>'Pallet &amp; TF Repair'!J26</f>
        <v>0</v>
      </c>
      <c r="E45" s="290">
        <f>C45+D45</f>
        <v>0</v>
      </c>
      <c r="K45" s="263"/>
    </row>
    <row r="46" spans="2:11">
      <c r="E46" s="266"/>
      <c r="K46" s="263"/>
    </row>
    <row r="47" spans="2:11">
      <c r="B47" s="258" t="s">
        <v>139</v>
      </c>
      <c r="C47" s="258" t="s">
        <v>140</v>
      </c>
      <c r="E47" s="266"/>
      <c r="K47" s="263"/>
    </row>
    <row r="48" spans="2:11">
      <c r="C48" s="274">
        <f>'Pallet &amp; TF Repair'!F26</f>
        <v>260</v>
      </c>
      <c r="E48" s="266"/>
      <c r="K48" s="263"/>
    </row>
    <row r="49" spans="2:11">
      <c r="E49" s="266"/>
      <c r="K49" s="263"/>
    </row>
    <row r="50" spans="2:11">
      <c r="C50" s="267" t="s">
        <v>141</v>
      </c>
      <c r="K50" s="263"/>
    </row>
    <row r="51" spans="2:11">
      <c r="C51" s="276">
        <f>'Pallet &amp; TF Repair'!J26</f>
        <v>0</v>
      </c>
      <c r="K51" s="263"/>
    </row>
    <row r="52" spans="2:11">
      <c r="C52" s="299"/>
      <c r="K52" s="263"/>
    </row>
    <row r="53" spans="2:11">
      <c r="B53" s="249" t="s">
        <v>97</v>
      </c>
      <c r="C53" s="300">
        <v>36</v>
      </c>
      <c r="D53" s="249" t="s">
        <v>98</v>
      </c>
      <c r="E53" s="249" t="s">
        <v>99</v>
      </c>
      <c r="G53" s="268">
        <v>77.5</v>
      </c>
      <c r="K53" s="263"/>
    </row>
    <row r="54" spans="2:11">
      <c r="B54" s="249" t="s">
        <v>100</v>
      </c>
      <c r="C54" s="300">
        <v>37</v>
      </c>
      <c r="E54" s="249" t="s">
        <v>101</v>
      </c>
      <c r="G54" s="275">
        <f>C53+C54</f>
        <v>73</v>
      </c>
    </row>
    <row r="55" spans="2:11">
      <c r="B55" s="249" t="s">
        <v>102</v>
      </c>
      <c r="C55" s="301">
        <f>C53/C54</f>
        <v>0.97297297297297303</v>
      </c>
    </row>
    <row r="57" spans="2:11">
      <c r="B57" s="258" t="s">
        <v>103</v>
      </c>
      <c r="C57" s="258" t="s">
        <v>44</v>
      </c>
      <c r="D57" s="258" t="s">
        <v>22</v>
      </c>
      <c r="E57" s="258" t="s">
        <v>23</v>
      </c>
    </row>
    <row r="58" spans="2:11">
      <c r="B58" s="249" t="s">
        <v>104</v>
      </c>
      <c r="C58" s="292">
        <f>'Stocktake Adjustment'!F15</f>
        <v>10434</v>
      </c>
      <c r="D58" s="292">
        <f>'Stocktake Adjustment'!F17</f>
        <v>7781</v>
      </c>
      <c r="E58" s="292">
        <f>'Stocktake Adjustment'!F13</f>
        <v>214</v>
      </c>
    </row>
    <row r="59" spans="2:11">
      <c r="B59" s="249" t="s">
        <v>105</v>
      </c>
      <c r="C59" s="292">
        <f>'Stocktake Adjustment'!F28</f>
        <v>3362</v>
      </c>
      <c r="D59" s="292">
        <f>'Stocktake Adjustment'!F30</f>
        <v>61279</v>
      </c>
      <c r="E59" s="293">
        <v>0</v>
      </c>
    </row>
    <row r="60" spans="2:11">
      <c r="B60" s="249" t="s">
        <v>106</v>
      </c>
      <c r="C60" s="292">
        <f>'Stocktake Adjustment'!F31</f>
        <v>3004</v>
      </c>
      <c r="D60" s="292">
        <f>'Stocktake Adjustment'!F33</f>
        <v>11432</v>
      </c>
      <c r="E60" s="293">
        <v>0</v>
      </c>
    </row>
    <row r="61" spans="2:11">
      <c r="B61" s="249" t="s">
        <v>168</v>
      </c>
      <c r="C61" s="293">
        <v>0</v>
      </c>
      <c r="D61" s="292">
        <f>'Stocktake Adjustment'!F34</f>
        <v>32427</v>
      </c>
      <c r="E61" s="293">
        <v>0</v>
      </c>
    </row>
    <row r="62" spans="2:11">
      <c r="B62" s="249" t="s">
        <v>169</v>
      </c>
      <c r="C62" s="293">
        <v>0</v>
      </c>
      <c r="D62" s="292">
        <f>'Stocktake Adjustment'!F35</f>
        <v>15890</v>
      </c>
      <c r="E62" s="293">
        <v>0</v>
      </c>
    </row>
    <row r="63" spans="2:11">
      <c r="B63" s="249" t="s">
        <v>107</v>
      </c>
      <c r="C63" s="292">
        <f>'Stocktake Adjustment'!F37</f>
        <v>4951</v>
      </c>
      <c r="D63" s="292">
        <f>'Stocktake Adjustment'!F39</f>
        <v>2190</v>
      </c>
      <c r="E63" s="292">
        <f>'Stocktake Adjustment'!F36</f>
        <v>1839</v>
      </c>
    </row>
    <row r="66" spans="2:8" ht="31.5">
      <c r="B66" s="270" t="s">
        <v>112</v>
      </c>
      <c r="C66" s="252" t="s">
        <v>142</v>
      </c>
      <c r="D66" s="252" t="s">
        <v>143</v>
      </c>
      <c r="E66" s="252" t="s">
        <v>144</v>
      </c>
      <c r="F66" s="252" t="s">
        <v>145</v>
      </c>
    </row>
    <row r="67" spans="2:8" ht="18.600000000000001" customHeight="1">
      <c r="B67" s="258"/>
      <c r="C67" s="274">
        <f>'Stocktake Adjustment'!F16</f>
        <v>4349</v>
      </c>
      <c r="D67" s="274">
        <f>'Stocktake Adjustment'!F29</f>
        <v>179876</v>
      </c>
      <c r="E67" s="274">
        <f>'Stocktake Adjustment'!F32</f>
        <v>15744</v>
      </c>
      <c r="F67" s="274">
        <f>'Stocktake Adjustment'!F38</f>
        <v>0</v>
      </c>
      <c r="G67" s="271"/>
      <c r="H67" s="271"/>
    </row>
    <row r="69" spans="2:8">
      <c r="C69" s="258" t="s">
        <v>108</v>
      </c>
      <c r="D69" s="258" t="s">
        <v>94</v>
      </c>
      <c r="E69" s="258" t="s">
        <v>95</v>
      </c>
      <c r="F69" s="258" t="s">
        <v>96</v>
      </c>
    </row>
    <row r="70" spans="2:8" ht="28.9" customHeight="1">
      <c r="B70" s="272" t="s">
        <v>109</v>
      </c>
      <c r="C70" s="294">
        <f>'Pallet &amp; Top Frame Sort'!F38/'Pallet &amp; Top Frame Sort'!D38</f>
        <v>0.13534201954397393</v>
      </c>
      <c r="D70" s="295">
        <v>0</v>
      </c>
      <c r="E70" s="295">
        <v>0</v>
      </c>
      <c r="F70" s="294">
        <f>'Pallet &amp; Top Frame Sort'!J38/'Pallet &amp; Top Frame Sort'!H38</f>
        <v>4.716981132075472E-2</v>
      </c>
    </row>
    <row r="71" spans="2:8">
      <c r="B71" s="249" t="s">
        <v>110</v>
      </c>
      <c r="C71" s="294">
        <f>'Pallet &amp; TF Repair'!E26/'Pallet &amp; Top Frame Sort'!D38</f>
        <v>9.6254071661237783E-2</v>
      </c>
      <c r="D71" s="295">
        <v>0</v>
      </c>
      <c r="E71" s="295">
        <v>0</v>
      </c>
      <c r="F71" s="294">
        <v>0</v>
      </c>
    </row>
    <row r="72" spans="2:8">
      <c r="B72" s="249" t="s">
        <v>111</v>
      </c>
      <c r="C72" s="294">
        <f>'Pallet &amp; TF Repair'!F26/'Pallet &amp; Top Frame Sort'!D38</f>
        <v>4.2345276872964167E-2</v>
      </c>
      <c r="D72" s="294">
        <f>'Divider Sort'!H56/('Divider Sort'!G56+'Divider Sort'!H56)</f>
        <v>7.9974455333677211E-2</v>
      </c>
      <c r="E72" s="294">
        <f>'Divider Sort'!K56/('Divider Sort'!J56+'Divider Sort'!K56)</f>
        <v>4.6272727272727271E-2</v>
      </c>
      <c r="F72" s="294">
        <f>'Pallet &amp; TF Repair'!J26/'Pallet &amp; Top Frame Sort'!H38</f>
        <v>0</v>
      </c>
    </row>
    <row r="73" spans="2:8">
      <c r="C73" s="263"/>
      <c r="D73" s="263"/>
      <c r="E73" s="263"/>
    </row>
    <row r="74" spans="2:8">
      <c r="B74" s="258" t="s">
        <v>113</v>
      </c>
      <c r="C74" s="258" t="s">
        <v>114</v>
      </c>
      <c r="D74" s="258" t="s">
        <v>4</v>
      </c>
      <c r="E74" s="258" t="s">
        <v>5</v>
      </c>
      <c r="F74" s="258" t="s">
        <v>7</v>
      </c>
    </row>
    <row r="75" spans="2:8">
      <c r="C75" s="249" t="s">
        <v>115</v>
      </c>
      <c r="D75" s="249" t="s">
        <v>115</v>
      </c>
      <c r="E75" s="249" t="s">
        <v>115</v>
      </c>
      <c r="F75" s="249" t="s">
        <v>115</v>
      </c>
    </row>
    <row r="76" spans="2:8" s="258" customFormat="1">
      <c r="C76" s="290">
        <f>E25</f>
        <v>6140</v>
      </c>
      <c r="D76" s="290">
        <f>E29</f>
        <v>40713</v>
      </c>
      <c r="E76" s="290">
        <f>E33</f>
        <v>11000</v>
      </c>
      <c r="F76" s="290">
        <f>E37</f>
        <v>3180</v>
      </c>
    </row>
    <row r="77" spans="2:8">
      <c r="C77" s="249" t="s">
        <v>146</v>
      </c>
      <c r="D77" s="249" t="s">
        <v>116</v>
      </c>
      <c r="E77" s="249" t="s">
        <v>116</v>
      </c>
      <c r="F77" s="249" t="s">
        <v>116</v>
      </c>
    </row>
    <row r="78" spans="2:8" s="258" customFormat="1">
      <c r="C78" s="291">
        <f>(C76/C84)</f>
        <v>76.178660049627794</v>
      </c>
      <c r="D78" s="291">
        <f>(D76/D84)</f>
        <v>397.84690553745929</v>
      </c>
      <c r="E78" s="291">
        <f>(E76/E84)</f>
        <v>440</v>
      </c>
      <c r="F78" s="291">
        <f>(F76/F84)</f>
        <v>109.65517241379311</v>
      </c>
    </row>
    <row r="80" spans="2:8">
      <c r="B80" s="258" t="s">
        <v>117</v>
      </c>
      <c r="C80" s="258" t="s">
        <v>114</v>
      </c>
      <c r="D80" s="258" t="s">
        <v>4</v>
      </c>
      <c r="E80" s="258" t="s">
        <v>5</v>
      </c>
      <c r="F80" s="258" t="s">
        <v>7</v>
      </c>
    </row>
    <row r="81" spans="2:6">
      <c r="B81" s="269"/>
      <c r="C81" s="269" t="s">
        <v>147</v>
      </c>
      <c r="D81" s="269" t="s">
        <v>147</v>
      </c>
      <c r="E81" s="269" t="s">
        <v>147</v>
      </c>
      <c r="F81" s="269" t="s">
        <v>147</v>
      </c>
    </row>
    <row r="82" spans="2:6" s="258" customFormat="1">
      <c r="B82" s="273"/>
      <c r="C82" s="297">
        <v>7</v>
      </c>
      <c r="D82" s="298">
        <v>9</v>
      </c>
      <c r="E82" s="297">
        <v>1</v>
      </c>
      <c r="F82" s="297">
        <v>4</v>
      </c>
    </row>
    <row r="83" spans="2:6">
      <c r="C83" s="249" t="s">
        <v>117</v>
      </c>
      <c r="D83" s="249" t="s">
        <v>117</v>
      </c>
      <c r="E83" s="249" t="s">
        <v>117</v>
      </c>
      <c r="F83" s="249" t="s">
        <v>117</v>
      </c>
    </row>
    <row r="84" spans="2:6" s="258" customFormat="1">
      <c r="C84" s="296">
        <f>('Pallet &amp; Top Frame Sort'!G38/60)</f>
        <v>80.599999999999994</v>
      </c>
      <c r="D84" s="296">
        <f>('Divider Sort'!S65/60)</f>
        <v>102.33333333333333</v>
      </c>
      <c r="E84" s="296">
        <f>('Divider Sort'!AS65/60)</f>
        <v>25</v>
      </c>
      <c r="F84" s="296">
        <f>('Pallet &amp; Top Frame Sort'!K38/60)</f>
        <v>29</v>
      </c>
    </row>
  </sheetData>
  <mergeCells count="2">
    <mergeCell ref="C31:D31"/>
    <mergeCell ref="E7:E8"/>
  </mergeCells>
  <pageMargins left="0.70866141732283472" right="0.70866141732283472" top="0.74803149606299213" bottom="0.74803149606299213" header="0.31496062992125984" footer="0.31496062992125984"/>
  <pageSetup paperSize="9" scale="74" orientation="portrait" r:id="rId1"/>
  <rowBreaks count="1" manualBreakCount="1">
    <brk id="64" max="6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BN79"/>
  <sheetViews>
    <sheetView workbookViewId="0">
      <pane ySplit="3" topLeftCell="A4" activePane="bottomLeft" state="frozen"/>
      <selection pane="bottomLeft"/>
    </sheetView>
  </sheetViews>
  <sheetFormatPr defaultColWidth="8.85546875" defaultRowHeight="15"/>
  <cols>
    <col min="1" max="1" width="8.85546875" style="73"/>
    <col min="2" max="2" width="10.5703125" style="87" customWidth="1"/>
    <col min="3" max="3" width="13.85546875" style="73" customWidth="1"/>
    <col min="4" max="4" width="12.85546875" style="73" customWidth="1"/>
    <col min="5" max="5" width="22" style="73" customWidth="1"/>
    <col min="6" max="6" width="8.5703125" style="73" customWidth="1"/>
    <col min="7" max="8" width="8.85546875" style="73" customWidth="1"/>
    <col min="9" max="9" width="8.5703125" style="73" customWidth="1"/>
    <col min="10" max="11" width="8.85546875" style="73" customWidth="1"/>
    <col min="12" max="14" width="9.140625" style="93" customWidth="1"/>
    <col min="15" max="15" width="9.140625" style="73" customWidth="1"/>
    <col min="16" max="16" width="9.5703125" style="87" customWidth="1"/>
    <col min="17" max="17" width="14.28515625" style="73" customWidth="1"/>
    <col min="18" max="19" width="7.7109375" style="73" customWidth="1"/>
    <col min="20" max="20" width="9.42578125" style="73" customWidth="1"/>
    <col min="21" max="40" width="7.7109375" style="73" customWidth="1"/>
    <col min="41" max="41" width="6.7109375" style="73" customWidth="1"/>
    <col min="42" max="42" width="13" style="87" customWidth="1"/>
    <col min="43" max="43" width="9.140625" style="73" customWidth="1"/>
    <col min="44" max="66" width="7.7109375" style="73" customWidth="1"/>
    <col min="67" max="16384" width="8.85546875" style="73"/>
  </cols>
  <sheetData>
    <row r="1" spans="2:66" ht="15.75" thickBot="1">
      <c r="B1" s="129"/>
      <c r="C1" s="117"/>
      <c r="D1" s="117"/>
      <c r="E1" s="117"/>
      <c r="F1" s="117"/>
      <c r="G1" s="117"/>
      <c r="H1" s="117"/>
      <c r="I1" s="117"/>
      <c r="J1" s="117"/>
      <c r="K1" s="117"/>
      <c r="L1" s="130"/>
      <c r="M1" s="130"/>
      <c r="N1" s="130"/>
      <c r="O1" s="117"/>
      <c r="P1" s="116" t="s">
        <v>90</v>
      </c>
      <c r="Q1" s="101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P1" s="116" t="s">
        <v>90</v>
      </c>
      <c r="AQ1" s="101"/>
      <c r="AR1" s="117"/>
      <c r="AS1" s="117"/>
      <c r="AT1" s="117"/>
      <c r="AU1" s="117"/>
      <c r="AV1" s="117"/>
      <c r="AW1" s="117"/>
      <c r="AX1" s="117"/>
      <c r="AY1" s="117"/>
      <c r="AZ1" s="117"/>
      <c r="BA1" s="117"/>
      <c r="BB1" s="117"/>
      <c r="BC1" s="117"/>
      <c r="BD1" s="117"/>
      <c r="BE1" s="117"/>
      <c r="BF1" s="117"/>
      <c r="BG1" s="117"/>
      <c r="BH1" s="117"/>
      <c r="BI1" s="117"/>
      <c r="BJ1" s="117"/>
      <c r="BK1" s="117"/>
      <c r="BL1" s="117"/>
      <c r="BM1" s="117"/>
      <c r="BN1" s="117"/>
    </row>
    <row r="2" spans="2:66" ht="15.75" thickTop="1">
      <c r="B2" s="131" t="s">
        <v>15</v>
      </c>
      <c r="C2" s="132" t="s">
        <v>14</v>
      </c>
      <c r="D2" s="132" t="s">
        <v>209</v>
      </c>
      <c r="E2" s="132" t="s">
        <v>0</v>
      </c>
      <c r="F2" s="308" t="s">
        <v>205</v>
      </c>
      <c r="G2" s="308" t="s">
        <v>12</v>
      </c>
      <c r="H2" s="312" t="s">
        <v>13</v>
      </c>
      <c r="I2" s="313" t="s">
        <v>83</v>
      </c>
      <c r="J2" s="310" t="s">
        <v>12</v>
      </c>
      <c r="K2" s="310" t="s">
        <v>13</v>
      </c>
      <c r="L2" s="133" t="s">
        <v>80</v>
      </c>
      <c r="M2" s="134"/>
      <c r="N2" s="135"/>
      <c r="P2" s="87" t="s">
        <v>15</v>
      </c>
      <c r="Q2" s="87" t="s">
        <v>82</v>
      </c>
      <c r="R2" s="73" t="s">
        <v>45</v>
      </c>
      <c r="U2" s="93"/>
      <c r="AG2" s="93"/>
      <c r="AI2" s="93"/>
      <c r="AP2" s="87" t="s">
        <v>15</v>
      </c>
      <c r="AQ2" s="87" t="s">
        <v>82</v>
      </c>
      <c r="AR2" s="73" t="s">
        <v>45</v>
      </c>
      <c r="AU2" s="93"/>
      <c r="BG2" s="93"/>
      <c r="BI2" s="93"/>
    </row>
    <row r="3" spans="2:66" ht="15.75" thickBot="1">
      <c r="B3" s="136"/>
      <c r="C3" s="59"/>
      <c r="D3" s="59"/>
      <c r="E3" s="59"/>
      <c r="F3" s="309" t="s">
        <v>84</v>
      </c>
      <c r="G3" s="309" t="s">
        <v>4</v>
      </c>
      <c r="H3" s="314" t="s">
        <v>65</v>
      </c>
      <c r="I3" s="315" t="s">
        <v>27</v>
      </c>
      <c r="J3" s="311" t="s">
        <v>5</v>
      </c>
      <c r="K3" s="311" t="s">
        <v>66</v>
      </c>
      <c r="L3" s="137" t="s">
        <v>16</v>
      </c>
      <c r="M3" s="137" t="s">
        <v>18</v>
      </c>
      <c r="N3" s="137" t="s">
        <v>17</v>
      </c>
      <c r="R3" s="128" t="s">
        <v>4</v>
      </c>
      <c r="S3" s="98" t="s">
        <v>198</v>
      </c>
      <c r="T3" s="99" t="s">
        <v>91</v>
      </c>
      <c r="U3" s="106" t="s">
        <v>200</v>
      </c>
      <c r="V3" s="107" t="s">
        <v>91</v>
      </c>
      <c r="W3" s="97" t="s">
        <v>229</v>
      </c>
      <c r="X3" s="97" t="s">
        <v>91</v>
      </c>
      <c r="Y3" s="112" t="s">
        <v>221</v>
      </c>
      <c r="Z3" s="113" t="s">
        <v>91</v>
      </c>
      <c r="AA3" s="100" t="s">
        <v>207</v>
      </c>
      <c r="AB3" s="101" t="s">
        <v>91</v>
      </c>
      <c r="AC3" s="96" t="s">
        <v>243</v>
      </c>
      <c r="AD3" s="119" t="s">
        <v>91</v>
      </c>
      <c r="AE3" s="114" t="s">
        <v>208</v>
      </c>
      <c r="AF3" s="115" t="s">
        <v>91</v>
      </c>
      <c r="AG3" s="108" t="s">
        <v>206</v>
      </c>
      <c r="AH3" s="109" t="s">
        <v>91</v>
      </c>
      <c r="AI3" s="102" t="s">
        <v>202</v>
      </c>
      <c r="AJ3" s="103" t="s">
        <v>91</v>
      </c>
      <c r="AK3" s="110" t="s">
        <v>203</v>
      </c>
      <c r="AL3" s="111" t="s">
        <v>91</v>
      </c>
      <c r="AM3" s="104" t="s">
        <v>204</v>
      </c>
      <c r="AN3" s="105" t="s">
        <v>91</v>
      </c>
      <c r="AR3" s="128" t="s">
        <v>5</v>
      </c>
      <c r="AS3" s="98" t="s">
        <v>198</v>
      </c>
      <c r="AT3" s="99" t="s">
        <v>91</v>
      </c>
      <c r="AU3" s="106" t="s">
        <v>199</v>
      </c>
      <c r="AV3" s="107" t="s">
        <v>91</v>
      </c>
      <c r="AW3" s="97" t="s">
        <v>201</v>
      </c>
      <c r="AX3" s="97" t="s">
        <v>91</v>
      </c>
      <c r="AY3" s="112" t="s">
        <v>202</v>
      </c>
      <c r="AZ3" s="113" t="s">
        <v>91</v>
      </c>
      <c r="BA3" s="100"/>
      <c r="BB3" s="101"/>
      <c r="BC3" s="96"/>
      <c r="BD3" s="119"/>
      <c r="BE3" s="114"/>
      <c r="BF3" s="115"/>
      <c r="BG3" s="108"/>
      <c r="BH3" s="109"/>
      <c r="BI3" s="102"/>
      <c r="BJ3" s="103"/>
      <c r="BK3" s="110"/>
      <c r="BL3" s="111"/>
      <c r="BM3" s="104"/>
      <c r="BN3" s="105"/>
    </row>
    <row r="4" spans="2:66" ht="15.75" thickTop="1">
      <c r="B4" s="36">
        <v>42303</v>
      </c>
      <c r="C4" s="29">
        <v>233200</v>
      </c>
      <c r="D4" s="153">
        <v>10622</v>
      </c>
      <c r="E4" s="153" t="s">
        <v>212</v>
      </c>
      <c r="F4" s="29">
        <v>1161</v>
      </c>
      <c r="G4" s="29">
        <v>1072</v>
      </c>
      <c r="H4" s="316">
        <v>89</v>
      </c>
      <c r="I4" s="183"/>
      <c r="J4" s="29"/>
      <c r="K4" s="29"/>
      <c r="L4" s="95">
        <v>100</v>
      </c>
      <c r="M4" s="95">
        <v>0</v>
      </c>
      <c r="N4" s="95">
        <v>0</v>
      </c>
      <c r="P4" s="87">
        <f>B4</f>
        <v>42303</v>
      </c>
      <c r="Q4" s="73">
        <f>C4</f>
        <v>233200</v>
      </c>
      <c r="R4" s="75">
        <v>1161</v>
      </c>
      <c r="S4" s="75"/>
      <c r="T4" s="75"/>
      <c r="U4" s="75">
        <v>702</v>
      </c>
      <c r="V4" s="75">
        <v>88</v>
      </c>
      <c r="W4" s="75"/>
      <c r="X4" s="75"/>
      <c r="Y4" s="75">
        <v>459</v>
      </c>
      <c r="Z4" s="75">
        <v>78</v>
      </c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P4" s="87">
        <f t="shared" ref="AP4:AP11" si="0">B4</f>
        <v>42303</v>
      </c>
      <c r="AQ4" s="73">
        <f t="shared" ref="AQ4:AQ11" si="1">C4</f>
        <v>233200</v>
      </c>
      <c r="AR4" s="75"/>
      <c r="AS4" s="75"/>
      <c r="AT4" s="75"/>
      <c r="AU4" s="75"/>
      <c r="AV4" s="75"/>
      <c r="AW4" s="75"/>
      <c r="AX4" s="75"/>
      <c r="AY4" s="75"/>
      <c r="AZ4" s="75"/>
      <c r="BK4" s="93"/>
      <c r="BM4" s="93"/>
    </row>
    <row r="5" spans="2:66">
      <c r="B5" s="36">
        <v>42303</v>
      </c>
      <c r="C5" s="29">
        <v>415507</v>
      </c>
      <c r="D5" s="153">
        <v>10358</v>
      </c>
      <c r="E5" s="153" t="s">
        <v>213</v>
      </c>
      <c r="F5" s="29">
        <v>1082</v>
      </c>
      <c r="G5" s="29">
        <v>812</v>
      </c>
      <c r="H5" s="316">
        <v>270</v>
      </c>
      <c r="I5" s="183">
        <v>472</v>
      </c>
      <c r="J5" s="29">
        <v>419</v>
      </c>
      <c r="K5" s="29">
        <v>53</v>
      </c>
      <c r="L5" s="95">
        <v>100</v>
      </c>
      <c r="M5" s="95">
        <v>0</v>
      </c>
      <c r="N5" s="95">
        <v>0</v>
      </c>
      <c r="P5" s="87">
        <f t="shared" ref="P5:P54" si="2">B5</f>
        <v>42303</v>
      </c>
      <c r="Q5" s="73">
        <f t="shared" ref="Q5:Q54" si="3">C5</f>
        <v>415507</v>
      </c>
      <c r="R5" s="75">
        <v>1082</v>
      </c>
      <c r="S5" s="75">
        <v>1082</v>
      </c>
      <c r="T5" s="75">
        <v>150</v>
      </c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P5" s="87">
        <f t="shared" si="0"/>
        <v>42303</v>
      </c>
      <c r="AQ5" s="73">
        <f t="shared" si="1"/>
        <v>415507</v>
      </c>
      <c r="AR5" s="75">
        <v>472</v>
      </c>
      <c r="AS5" s="75"/>
      <c r="AT5" s="75"/>
      <c r="AU5" s="75">
        <v>472</v>
      </c>
      <c r="AV5" s="75">
        <v>83</v>
      </c>
      <c r="AW5" s="75"/>
      <c r="AX5" s="75"/>
      <c r="AY5" s="75"/>
      <c r="AZ5" s="75"/>
      <c r="BK5" s="93"/>
      <c r="BM5" s="93"/>
    </row>
    <row r="6" spans="2:66">
      <c r="B6" s="36">
        <v>42303</v>
      </c>
      <c r="C6" s="28">
        <v>224008</v>
      </c>
      <c r="D6" s="28">
        <v>10763</v>
      </c>
      <c r="E6" s="153" t="s">
        <v>214</v>
      </c>
      <c r="F6" s="29">
        <v>1034</v>
      </c>
      <c r="G6" s="29">
        <v>989</v>
      </c>
      <c r="H6" s="316">
        <v>45</v>
      </c>
      <c r="I6" s="183"/>
      <c r="J6" s="29"/>
      <c r="K6" s="29"/>
      <c r="L6" s="95">
        <v>100</v>
      </c>
      <c r="M6" s="95">
        <v>0</v>
      </c>
      <c r="N6" s="95">
        <v>0</v>
      </c>
      <c r="P6" s="87">
        <f t="shared" si="2"/>
        <v>42303</v>
      </c>
      <c r="Q6" s="73">
        <f t="shared" si="3"/>
        <v>224008</v>
      </c>
      <c r="R6" s="75">
        <v>1034</v>
      </c>
      <c r="S6" s="75"/>
      <c r="T6" s="75"/>
      <c r="U6" s="75">
        <v>395</v>
      </c>
      <c r="V6" s="75">
        <v>49</v>
      </c>
      <c r="W6" s="75"/>
      <c r="X6" s="75"/>
      <c r="Y6" s="75">
        <v>639</v>
      </c>
      <c r="Z6" s="75">
        <v>108</v>
      </c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P6" s="87">
        <f t="shared" si="0"/>
        <v>42303</v>
      </c>
      <c r="AQ6" s="73">
        <f t="shared" si="1"/>
        <v>224008</v>
      </c>
      <c r="AR6" s="75"/>
      <c r="AS6" s="75"/>
      <c r="AT6" s="75"/>
      <c r="AU6" s="75"/>
      <c r="AV6" s="75"/>
      <c r="AW6" s="75"/>
      <c r="AX6" s="75"/>
      <c r="AY6" s="75"/>
      <c r="AZ6" s="75"/>
      <c r="BK6" s="93"/>
      <c r="BM6" s="93"/>
    </row>
    <row r="7" spans="2:66">
      <c r="B7" s="36">
        <v>42303</v>
      </c>
      <c r="C7" s="29">
        <v>217478</v>
      </c>
      <c r="D7" s="153" t="s">
        <v>220</v>
      </c>
      <c r="E7" s="153" t="s">
        <v>210</v>
      </c>
      <c r="F7" s="29">
        <v>1028</v>
      </c>
      <c r="G7" s="29">
        <v>891</v>
      </c>
      <c r="H7" s="316">
        <v>137</v>
      </c>
      <c r="I7" s="183">
        <v>41</v>
      </c>
      <c r="J7" s="29">
        <v>23</v>
      </c>
      <c r="K7" s="29">
        <v>18</v>
      </c>
      <c r="L7" s="95">
        <v>100</v>
      </c>
      <c r="M7" s="95">
        <v>0</v>
      </c>
      <c r="N7" s="95">
        <v>0</v>
      </c>
      <c r="P7" s="87">
        <f t="shared" si="2"/>
        <v>42303</v>
      </c>
      <c r="Q7" s="73">
        <f t="shared" si="3"/>
        <v>217478</v>
      </c>
      <c r="R7" s="75">
        <v>1028</v>
      </c>
      <c r="S7" s="75"/>
      <c r="T7" s="75"/>
      <c r="U7" s="75">
        <v>614</v>
      </c>
      <c r="V7" s="75">
        <v>77</v>
      </c>
      <c r="W7" s="75"/>
      <c r="X7" s="75"/>
      <c r="Y7" s="75">
        <v>414</v>
      </c>
      <c r="Z7" s="75">
        <v>56</v>
      </c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P7" s="87">
        <f t="shared" si="0"/>
        <v>42303</v>
      </c>
      <c r="AQ7" s="73">
        <f t="shared" si="1"/>
        <v>217478</v>
      </c>
      <c r="AR7" s="75">
        <v>41</v>
      </c>
      <c r="AS7" s="75"/>
      <c r="AT7" s="75"/>
      <c r="AU7" s="75">
        <v>41</v>
      </c>
      <c r="AV7" s="75">
        <v>6</v>
      </c>
      <c r="AW7" s="75"/>
      <c r="AX7" s="75"/>
      <c r="AY7" s="75"/>
      <c r="AZ7" s="75"/>
      <c r="BK7" s="93"/>
      <c r="BM7" s="93"/>
    </row>
    <row r="8" spans="2:66">
      <c r="B8" s="36">
        <v>42303</v>
      </c>
      <c r="C8" s="29">
        <v>217479</v>
      </c>
      <c r="D8" s="153" t="s">
        <v>220</v>
      </c>
      <c r="E8" s="153" t="s">
        <v>210</v>
      </c>
      <c r="F8" s="29">
        <v>1091</v>
      </c>
      <c r="G8" s="29">
        <v>1003</v>
      </c>
      <c r="H8" s="316">
        <v>88</v>
      </c>
      <c r="I8" s="183">
        <v>3</v>
      </c>
      <c r="J8" s="29">
        <v>3</v>
      </c>
      <c r="K8" s="29">
        <v>0</v>
      </c>
      <c r="L8" s="95">
        <v>100</v>
      </c>
      <c r="M8" s="95">
        <v>0</v>
      </c>
      <c r="N8" s="95">
        <v>0</v>
      </c>
      <c r="P8" s="87">
        <f t="shared" si="2"/>
        <v>42303</v>
      </c>
      <c r="Q8" s="73">
        <f t="shared" si="3"/>
        <v>217479</v>
      </c>
      <c r="R8" s="75">
        <v>1091</v>
      </c>
      <c r="S8" s="75"/>
      <c r="T8" s="75"/>
      <c r="U8" s="75">
        <v>528</v>
      </c>
      <c r="V8" s="75">
        <v>66</v>
      </c>
      <c r="W8" s="75"/>
      <c r="X8" s="75"/>
      <c r="Y8" s="75">
        <v>563</v>
      </c>
      <c r="Z8" s="75">
        <v>95</v>
      </c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P8" s="87">
        <f t="shared" si="0"/>
        <v>42303</v>
      </c>
      <c r="AQ8" s="73">
        <f t="shared" si="1"/>
        <v>217479</v>
      </c>
      <c r="AR8" s="75">
        <v>3</v>
      </c>
      <c r="AS8" s="75"/>
      <c r="AT8" s="75"/>
      <c r="AU8" s="75">
        <v>3</v>
      </c>
      <c r="AV8" s="75">
        <v>1</v>
      </c>
      <c r="AW8" s="75"/>
      <c r="AX8" s="75"/>
      <c r="AY8" s="75"/>
      <c r="AZ8" s="75"/>
      <c r="BK8" s="93"/>
      <c r="BM8" s="93"/>
    </row>
    <row r="9" spans="2:66">
      <c r="B9" s="36">
        <v>42304</v>
      </c>
      <c r="C9" s="29">
        <v>233026</v>
      </c>
      <c r="D9" s="153">
        <v>10622</v>
      </c>
      <c r="E9" s="153" t="s">
        <v>212</v>
      </c>
      <c r="F9" s="29">
        <v>694</v>
      </c>
      <c r="G9" s="29">
        <v>640</v>
      </c>
      <c r="H9" s="316">
        <v>54</v>
      </c>
      <c r="I9" s="183"/>
      <c r="J9" s="29"/>
      <c r="K9" s="29"/>
      <c r="L9" s="95">
        <v>100</v>
      </c>
      <c r="M9" s="95">
        <v>0</v>
      </c>
      <c r="N9" s="95">
        <v>0</v>
      </c>
      <c r="P9" s="87">
        <f t="shared" si="2"/>
        <v>42304</v>
      </c>
      <c r="Q9" s="73">
        <f t="shared" si="3"/>
        <v>233026</v>
      </c>
      <c r="R9" s="75">
        <v>694</v>
      </c>
      <c r="S9" s="75"/>
      <c r="T9" s="75"/>
      <c r="U9" s="75">
        <v>694</v>
      </c>
      <c r="V9" s="75">
        <v>85</v>
      </c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P9" s="87">
        <f t="shared" si="0"/>
        <v>42304</v>
      </c>
      <c r="AQ9" s="73">
        <f t="shared" si="1"/>
        <v>233026</v>
      </c>
      <c r="AR9" s="75"/>
      <c r="AS9" s="75"/>
      <c r="AT9" s="75"/>
      <c r="AU9" s="75"/>
      <c r="AV9" s="75"/>
      <c r="AW9" s="75"/>
      <c r="AX9" s="75"/>
      <c r="AY9" s="75"/>
      <c r="AZ9" s="75"/>
      <c r="BK9" s="93"/>
      <c r="BM9" s="93"/>
    </row>
    <row r="10" spans="2:66">
      <c r="B10" s="36">
        <v>42305</v>
      </c>
      <c r="C10" s="29">
        <v>233027</v>
      </c>
      <c r="D10" s="153">
        <v>10622</v>
      </c>
      <c r="E10" s="153" t="s">
        <v>212</v>
      </c>
      <c r="F10" s="29">
        <v>1179</v>
      </c>
      <c r="G10" s="29">
        <v>964</v>
      </c>
      <c r="H10" s="316">
        <v>215</v>
      </c>
      <c r="I10" s="183"/>
      <c r="J10" s="29"/>
      <c r="K10" s="29"/>
      <c r="L10" s="95">
        <v>100</v>
      </c>
      <c r="M10" s="95">
        <v>0</v>
      </c>
      <c r="N10" s="95">
        <v>0</v>
      </c>
      <c r="P10" s="87">
        <f t="shared" si="2"/>
        <v>42305</v>
      </c>
      <c r="Q10" s="73">
        <f t="shared" si="3"/>
        <v>233027</v>
      </c>
      <c r="R10" s="75">
        <v>1179</v>
      </c>
      <c r="S10" s="75"/>
      <c r="T10" s="75"/>
      <c r="U10" s="75">
        <v>883</v>
      </c>
      <c r="V10" s="75">
        <v>105</v>
      </c>
      <c r="W10" s="75">
        <v>296</v>
      </c>
      <c r="X10" s="75">
        <v>37</v>
      </c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P10" s="87">
        <f t="shared" si="0"/>
        <v>42305</v>
      </c>
      <c r="AQ10" s="73">
        <f t="shared" si="1"/>
        <v>233027</v>
      </c>
      <c r="AR10" s="75"/>
      <c r="AS10" s="75"/>
      <c r="AT10" s="75"/>
      <c r="AU10" s="75"/>
      <c r="AV10" s="75"/>
      <c r="AW10" s="75"/>
      <c r="AX10" s="75"/>
      <c r="AY10" s="75"/>
      <c r="AZ10" s="75"/>
      <c r="BK10" s="93"/>
      <c r="BM10" s="93"/>
    </row>
    <row r="11" spans="2:66">
      <c r="B11" s="36">
        <v>42305</v>
      </c>
      <c r="C11" s="29">
        <v>414982</v>
      </c>
      <c r="D11" s="153">
        <v>10132</v>
      </c>
      <c r="E11" s="153" t="s">
        <v>216</v>
      </c>
      <c r="F11" s="29">
        <v>12467</v>
      </c>
      <c r="G11" s="29">
        <v>10523</v>
      </c>
      <c r="H11" s="316">
        <v>1944</v>
      </c>
      <c r="I11" s="183"/>
      <c r="J11" s="29"/>
      <c r="K11" s="29"/>
      <c r="L11" s="95">
        <v>100</v>
      </c>
      <c r="M11" s="95">
        <v>0</v>
      </c>
      <c r="N11" s="95">
        <v>0</v>
      </c>
      <c r="P11" s="87">
        <f t="shared" si="2"/>
        <v>42305</v>
      </c>
      <c r="Q11" s="73">
        <f t="shared" si="3"/>
        <v>414982</v>
      </c>
      <c r="R11" s="75">
        <v>12467</v>
      </c>
      <c r="S11" s="75"/>
      <c r="T11" s="75"/>
      <c r="U11" s="75">
        <v>5763</v>
      </c>
      <c r="V11" s="75">
        <v>704</v>
      </c>
      <c r="W11" s="75">
        <v>2131</v>
      </c>
      <c r="X11" s="75">
        <v>264</v>
      </c>
      <c r="Y11" s="75">
        <v>602</v>
      </c>
      <c r="Z11" s="75">
        <v>102</v>
      </c>
      <c r="AA11" s="75"/>
      <c r="AB11" s="75"/>
      <c r="AC11" s="75"/>
      <c r="AD11" s="75"/>
      <c r="AE11" s="75"/>
      <c r="AF11" s="75"/>
      <c r="AG11" s="75"/>
      <c r="AH11" s="75"/>
      <c r="AI11" s="75">
        <v>3971</v>
      </c>
      <c r="AJ11" s="75">
        <v>542</v>
      </c>
      <c r="AK11" s="75"/>
      <c r="AL11" s="75"/>
      <c r="AM11" s="75"/>
      <c r="AN11" s="75"/>
      <c r="AP11" s="87">
        <f t="shared" si="0"/>
        <v>42305</v>
      </c>
      <c r="AQ11" s="73">
        <f t="shared" si="1"/>
        <v>414982</v>
      </c>
      <c r="AR11" s="75"/>
      <c r="AS11" s="75"/>
      <c r="AT11" s="75"/>
      <c r="AU11" s="75"/>
      <c r="AV11" s="75"/>
      <c r="AW11" s="75"/>
      <c r="AX11" s="75"/>
      <c r="AY11" s="75"/>
      <c r="AZ11" s="75"/>
    </row>
    <row r="12" spans="2:66">
      <c r="B12" s="36">
        <v>42306</v>
      </c>
      <c r="C12" s="29">
        <v>217430</v>
      </c>
      <c r="D12" s="153">
        <v>10095</v>
      </c>
      <c r="E12" s="153" t="s">
        <v>225</v>
      </c>
      <c r="F12" s="29">
        <v>1409</v>
      </c>
      <c r="G12" s="29">
        <v>1136</v>
      </c>
      <c r="H12" s="316">
        <v>273</v>
      </c>
      <c r="I12" s="183">
        <v>355</v>
      </c>
      <c r="J12" s="29">
        <v>312</v>
      </c>
      <c r="K12" s="29">
        <v>43</v>
      </c>
      <c r="L12" s="95">
        <v>100</v>
      </c>
      <c r="M12" s="95">
        <v>0</v>
      </c>
      <c r="N12" s="95">
        <v>0</v>
      </c>
      <c r="P12" s="87">
        <f t="shared" si="2"/>
        <v>42306</v>
      </c>
      <c r="Q12" s="73">
        <f t="shared" si="3"/>
        <v>217430</v>
      </c>
      <c r="R12" s="75">
        <v>1409</v>
      </c>
      <c r="S12" s="75"/>
      <c r="T12" s="75"/>
      <c r="U12" s="75">
        <v>652</v>
      </c>
      <c r="V12" s="75">
        <v>78</v>
      </c>
      <c r="W12" s="75">
        <v>757</v>
      </c>
      <c r="X12" s="75">
        <v>94</v>
      </c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P12" s="87">
        <f>B12</f>
        <v>42306</v>
      </c>
      <c r="AQ12" s="73">
        <f>C12</f>
        <v>217430</v>
      </c>
      <c r="AR12" s="75">
        <v>355</v>
      </c>
      <c r="AS12" s="75"/>
      <c r="AT12" s="75"/>
      <c r="AU12" s="75">
        <v>355</v>
      </c>
      <c r="AV12" s="75">
        <v>60</v>
      </c>
      <c r="AW12" s="75"/>
      <c r="AX12" s="75"/>
      <c r="AY12" s="75"/>
      <c r="AZ12" s="75"/>
    </row>
    <row r="13" spans="2:66">
      <c r="B13" s="36">
        <v>42306</v>
      </c>
      <c r="C13" s="28">
        <v>228356</v>
      </c>
      <c r="D13" s="28">
        <v>10127</v>
      </c>
      <c r="E13" s="153" t="s">
        <v>230</v>
      </c>
      <c r="F13" s="29"/>
      <c r="G13" s="29"/>
      <c r="H13" s="316"/>
      <c r="I13" s="183">
        <v>2814</v>
      </c>
      <c r="J13" s="29">
        <v>2584</v>
      </c>
      <c r="K13" s="29">
        <v>230</v>
      </c>
      <c r="L13" s="95">
        <v>100</v>
      </c>
      <c r="M13" s="95">
        <v>0</v>
      </c>
      <c r="N13" s="95">
        <v>0</v>
      </c>
      <c r="P13" s="87">
        <f t="shared" si="2"/>
        <v>42306</v>
      </c>
      <c r="Q13" s="73">
        <f t="shared" si="3"/>
        <v>228356</v>
      </c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P13" s="87">
        <f t="shared" ref="AP13:AP54" si="4">B13</f>
        <v>42306</v>
      </c>
      <c r="AQ13" s="73">
        <f t="shared" ref="AQ13:AQ54" si="5">C13</f>
        <v>228356</v>
      </c>
      <c r="AR13" s="75">
        <v>2814</v>
      </c>
      <c r="AS13" s="75"/>
      <c r="AT13" s="75"/>
      <c r="AU13" s="75">
        <v>2814</v>
      </c>
      <c r="AV13" s="75">
        <v>480</v>
      </c>
      <c r="AW13" s="75"/>
      <c r="AX13" s="75"/>
      <c r="AY13" s="75"/>
      <c r="AZ13" s="75"/>
      <c r="BK13" s="93"/>
      <c r="BM13" s="93"/>
    </row>
    <row r="14" spans="2:66">
      <c r="B14" s="36">
        <v>42306</v>
      </c>
      <c r="C14" s="29">
        <v>414983</v>
      </c>
      <c r="D14" s="153" t="s">
        <v>220</v>
      </c>
      <c r="E14" s="153" t="s">
        <v>231</v>
      </c>
      <c r="F14" s="29">
        <v>182</v>
      </c>
      <c r="G14" s="29">
        <v>41</v>
      </c>
      <c r="H14" s="316">
        <v>141</v>
      </c>
      <c r="I14" s="183"/>
      <c r="J14" s="29"/>
      <c r="K14" s="29"/>
      <c r="L14" s="95">
        <v>0</v>
      </c>
      <c r="M14" s="95">
        <v>50</v>
      </c>
      <c r="N14" s="95">
        <v>50</v>
      </c>
      <c r="P14" s="87">
        <f t="shared" si="2"/>
        <v>42306</v>
      </c>
      <c r="Q14" s="73">
        <f t="shared" si="3"/>
        <v>414983</v>
      </c>
      <c r="R14" s="75">
        <v>182</v>
      </c>
      <c r="S14" s="75"/>
      <c r="T14" s="75"/>
      <c r="U14" s="75">
        <v>182</v>
      </c>
      <c r="V14" s="75">
        <v>22</v>
      </c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P14" s="87">
        <f t="shared" si="4"/>
        <v>42306</v>
      </c>
      <c r="AQ14" s="73">
        <f t="shared" si="5"/>
        <v>414983</v>
      </c>
      <c r="AR14" s="75"/>
      <c r="AS14" s="75"/>
      <c r="AT14" s="75"/>
      <c r="AU14" s="75"/>
      <c r="AV14" s="75"/>
      <c r="AW14" s="75"/>
      <c r="AX14" s="75"/>
      <c r="AY14" s="75"/>
      <c r="AZ14" s="75"/>
      <c r="BK14" s="93"/>
      <c r="BM14" s="93"/>
    </row>
    <row r="15" spans="2:66">
      <c r="B15" s="36">
        <v>42306</v>
      </c>
      <c r="C15" s="153" t="s">
        <v>238</v>
      </c>
      <c r="D15" s="153" t="s">
        <v>220</v>
      </c>
      <c r="E15" s="153" t="s">
        <v>239</v>
      </c>
      <c r="F15" s="29">
        <v>4518</v>
      </c>
      <c r="G15" s="29">
        <v>4518</v>
      </c>
      <c r="H15" s="316">
        <v>0</v>
      </c>
      <c r="I15" s="183"/>
      <c r="J15" s="29"/>
      <c r="K15" s="29"/>
      <c r="L15" s="95">
        <v>100</v>
      </c>
      <c r="M15" s="95">
        <v>0</v>
      </c>
      <c r="N15" s="95">
        <v>0</v>
      </c>
      <c r="P15" s="87">
        <f t="shared" si="2"/>
        <v>42306</v>
      </c>
      <c r="Q15" s="73" t="str">
        <f t="shared" si="3"/>
        <v>CUBNSWOI-14</v>
      </c>
      <c r="R15" s="75">
        <v>4518</v>
      </c>
      <c r="S15" s="75"/>
      <c r="T15" s="75"/>
      <c r="U15" s="75">
        <v>798</v>
      </c>
      <c r="V15" s="75">
        <v>99</v>
      </c>
      <c r="W15" s="75"/>
      <c r="X15" s="75"/>
      <c r="Y15" s="75"/>
      <c r="Z15" s="75"/>
      <c r="AA15" s="75">
        <v>1080</v>
      </c>
      <c r="AB15" s="75">
        <v>360</v>
      </c>
      <c r="AC15" s="75"/>
      <c r="AD15" s="75"/>
      <c r="AE15" s="75">
        <v>1080</v>
      </c>
      <c r="AF15" s="75">
        <v>360</v>
      </c>
      <c r="AG15" s="75"/>
      <c r="AH15" s="75"/>
      <c r="AI15" s="75"/>
      <c r="AJ15" s="75"/>
      <c r="AK15" s="75"/>
      <c r="AL15" s="75"/>
      <c r="AM15" s="75">
        <v>1560</v>
      </c>
      <c r="AN15" s="75">
        <v>292</v>
      </c>
      <c r="AP15" s="87">
        <f t="shared" si="4"/>
        <v>42306</v>
      </c>
      <c r="AQ15" s="73" t="str">
        <f t="shared" si="5"/>
        <v>CUBNSWOI-14</v>
      </c>
      <c r="AR15" s="75"/>
      <c r="AS15" s="75"/>
      <c r="AT15" s="75"/>
      <c r="AU15" s="75"/>
      <c r="AV15" s="75"/>
      <c r="AW15" s="75"/>
      <c r="AX15" s="75"/>
      <c r="AY15" s="75"/>
      <c r="AZ15" s="75"/>
      <c r="BK15" s="93"/>
      <c r="BM15" s="93"/>
    </row>
    <row r="16" spans="2:66">
      <c r="B16" s="36">
        <v>42306</v>
      </c>
      <c r="C16" s="153" t="s">
        <v>240</v>
      </c>
      <c r="D16" s="153" t="s">
        <v>220</v>
      </c>
      <c r="E16" s="153" t="s">
        <v>239</v>
      </c>
      <c r="F16" s="29">
        <v>4351</v>
      </c>
      <c r="G16" s="29">
        <v>4351</v>
      </c>
      <c r="H16" s="316">
        <v>0</v>
      </c>
      <c r="I16" s="183"/>
      <c r="J16" s="29"/>
      <c r="K16" s="29"/>
      <c r="L16" s="95">
        <v>100</v>
      </c>
      <c r="M16" s="95">
        <v>0</v>
      </c>
      <c r="N16" s="95">
        <v>0</v>
      </c>
      <c r="P16" s="87">
        <f t="shared" si="2"/>
        <v>42306</v>
      </c>
      <c r="Q16" s="73" t="str">
        <f t="shared" si="3"/>
        <v>CUBNSWOI-16</v>
      </c>
      <c r="R16" s="75">
        <v>4351</v>
      </c>
      <c r="S16" s="75"/>
      <c r="T16" s="75"/>
      <c r="U16" s="75">
        <v>1857</v>
      </c>
      <c r="V16" s="75">
        <v>269</v>
      </c>
      <c r="W16" s="75">
        <v>2494</v>
      </c>
      <c r="X16" s="75">
        <v>373</v>
      </c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P16" s="87">
        <f t="shared" si="4"/>
        <v>42306</v>
      </c>
      <c r="AQ16" s="73" t="str">
        <f t="shared" si="5"/>
        <v>CUBNSWOI-16</v>
      </c>
      <c r="AR16" s="75"/>
      <c r="AS16" s="75"/>
      <c r="AT16" s="75"/>
      <c r="AU16" s="75"/>
      <c r="AV16" s="75"/>
      <c r="AW16" s="75"/>
      <c r="AX16" s="75"/>
      <c r="AY16" s="75"/>
      <c r="AZ16" s="75"/>
      <c r="BK16" s="93"/>
      <c r="BM16" s="93"/>
    </row>
    <row r="17" spans="2:65">
      <c r="B17" s="36">
        <v>42307</v>
      </c>
      <c r="C17" s="153" t="s">
        <v>241</v>
      </c>
      <c r="D17" s="153" t="s">
        <v>220</v>
      </c>
      <c r="E17" s="153" t="s">
        <v>239</v>
      </c>
      <c r="F17" s="29">
        <v>4826</v>
      </c>
      <c r="G17" s="29">
        <v>4826</v>
      </c>
      <c r="H17" s="316">
        <v>0</v>
      </c>
      <c r="I17" s="183"/>
      <c r="J17" s="29"/>
      <c r="K17" s="29"/>
      <c r="L17" s="95">
        <v>100</v>
      </c>
      <c r="M17" s="95">
        <v>0</v>
      </c>
      <c r="N17" s="95">
        <v>0</v>
      </c>
      <c r="P17" s="87">
        <f t="shared" si="2"/>
        <v>42307</v>
      </c>
      <c r="Q17" s="73" t="str">
        <f t="shared" si="3"/>
        <v>CUBNSWOI-15</v>
      </c>
      <c r="R17" s="75">
        <v>4826</v>
      </c>
      <c r="S17" s="75"/>
      <c r="T17" s="75"/>
      <c r="U17" s="75">
        <v>1526</v>
      </c>
      <c r="V17" s="75">
        <v>222</v>
      </c>
      <c r="W17" s="75">
        <v>1425</v>
      </c>
      <c r="X17" s="75">
        <v>185</v>
      </c>
      <c r="Y17" s="75">
        <v>1303</v>
      </c>
      <c r="Z17" s="75">
        <v>224</v>
      </c>
      <c r="AA17" s="75"/>
      <c r="AB17" s="75"/>
      <c r="AC17" s="75">
        <v>572</v>
      </c>
      <c r="AD17" s="75">
        <v>90</v>
      </c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P17" s="87">
        <f t="shared" si="4"/>
        <v>42307</v>
      </c>
      <c r="AQ17" s="73" t="str">
        <f t="shared" si="5"/>
        <v>CUBNSWOI-15</v>
      </c>
      <c r="AR17" s="75"/>
      <c r="AS17" s="75"/>
      <c r="AT17" s="75"/>
      <c r="AU17" s="75"/>
      <c r="AV17" s="75"/>
      <c r="AW17" s="75"/>
      <c r="AX17" s="75"/>
      <c r="AY17" s="75"/>
      <c r="AZ17" s="75"/>
      <c r="BK17" s="93"/>
      <c r="BM17" s="93"/>
    </row>
    <row r="18" spans="2:65">
      <c r="B18" s="36">
        <v>42307</v>
      </c>
      <c r="C18" s="153" t="s">
        <v>242</v>
      </c>
      <c r="D18" s="153" t="s">
        <v>220</v>
      </c>
      <c r="E18" s="153" t="s">
        <v>239</v>
      </c>
      <c r="F18" s="29">
        <v>5691</v>
      </c>
      <c r="G18" s="29">
        <v>5691</v>
      </c>
      <c r="H18" s="316">
        <v>0</v>
      </c>
      <c r="I18" s="183"/>
      <c r="J18" s="29"/>
      <c r="K18" s="29"/>
      <c r="L18" s="95">
        <v>100</v>
      </c>
      <c r="M18" s="95">
        <v>0</v>
      </c>
      <c r="N18" s="95">
        <v>0</v>
      </c>
      <c r="P18" s="87">
        <f t="shared" si="2"/>
        <v>42307</v>
      </c>
      <c r="Q18" s="73" t="str">
        <f t="shared" si="3"/>
        <v>CUBNSWOI-20</v>
      </c>
      <c r="R18" s="75">
        <v>5691</v>
      </c>
      <c r="S18" s="75"/>
      <c r="T18" s="75"/>
      <c r="U18" s="75">
        <v>1114</v>
      </c>
      <c r="V18" s="75">
        <v>167</v>
      </c>
      <c r="W18" s="75">
        <v>1304</v>
      </c>
      <c r="X18" s="75">
        <v>185</v>
      </c>
      <c r="Y18" s="75">
        <v>2065</v>
      </c>
      <c r="Z18" s="75">
        <v>300</v>
      </c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>
        <v>1208</v>
      </c>
      <c r="AN18" s="75">
        <v>214</v>
      </c>
      <c r="AP18" s="87">
        <f t="shared" si="4"/>
        <v>42307</v>
      </c>
      <c r="AQ18" s="73" t="str">
        <f t="shared" si="5"/>
        <v>CUBNSWOI-20</v>
      </c>
      <c r="AR18" s="75"/>
      <c r="AS18" s="75"/>
      <c r="AT18" s="75"/>
      <c r="AU18" s="75"/>
      <c r="AV18" s="75"/>
      <c r="AW18" s="75"/>
      <c r="AX18" s="75"/>
      <c r="AY18" s="75"/>
      <c r="AZ18" s="75"/>
      <c r="BK18" s="93"/>
      <c r="BM18" s="93"/>
    </row>
    <row r="19" spans="2:65">
      <c r="B19" s="36">
        <v>42307</v>
      </c>
      <c r="C19" s="29">
        <v>224012</v>
      </c>
      <c r="D19" s="153" t="s">
        <v>220</v>
      </c>
      <c r="E19" s="153" t="s">
        <v>195</v>
      </c>
      <c r="F19" s="29"/>
      <c r="G19" s="29"/>
      <c r="H19" s="316"/>
      <c r="I19" s="183">
        <v>7315</v>
      </c>
      <c r="J19" s="29">
        <v>7150</v>
      </c>
      <c r="K19" s="29">
        <v>165</v>
      </c>
      <c r="L19" s="95">
        <v>100</v>
      </c>
      <c r="M19" s="95">
        <v>0</v>
      </c>
      <c r="N19" s="95">
        <v>0</v>
      </c>
      <c r="P19" s="87">
        <f t="shared" si="2"/>
        <v>42307</v>
      </c>
      <c r="Q19" s="73">
        <f t="shared" si="3"/>
        <v>224012</v>
      </c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P19" s="87">
        <f t="shared" si="4"/>
        <v>42307</v>
      </c>
      <c r="AQ19" s="73">
        <f t="shared" si="5"/>
        <v>224012</v>
      </c>
      <c r="AR19" s="75">
        <v>7315</v>
      </c>
      <c r="AS19" s="75"/>
      <c r="AT19" s="75"/>
      <c r="AU19" s="75">
        <v>7315</v>
      </c>
      <c r="AV19" s="75">
        <v>870</v>
      </c>
      <c r="AW19" s="75"/>
      <c r="AX19" s="75"/>
      <c r="AY19" s="75"/>
      <c r="AZ19" s="75"/>
    </row>
    <row r="20" spans="2:65">
      <c r="B20" s="36"/>
      <c r="C20" s="29"/>
      <c r="D20" s="153"/>
      <c r="E20" s="29"/>
      <c r="F20" s="29"/>
      <c r="G20" s="29"/>
      <c r="H20" s="316"/>
      <c r="I20" s="183"/>
      <c r="J20" s="29"/>
      <c r="K20" s="29"/>
      <c r="L20" s="95"/>
      <c r="M20" s="95"/>
      <c r="N20" s="95"/>
      <c r="P20" s="87">
        <f t="shared" si="2"/>
        <v>0</v>
      </c>
      <c r="Q20" s="73">
        <f t="shared" si="3"/>
        <v>0</v>
      </c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P20" s="87">
        <f t="shared" si="4"/>
        <v>0</v>
      </c>
      <c r="AQ20" s="73">
        <f t="shared" si="5"/>
        <v>0</v>
      </c>
      <c r="AR20" s="75"/>
      <c r="AS20" s="75"/>
      <c r="AT20" s="75"/>
      <c r="AU20" s="75"/>
      <c r="AV20" s="75"/>
      <c r="AW20" s="75"/>
      <c r="AX20" s="75"/>
      <c r="AY20" s="75"/>
      <c r="AZ20" s="75"/>
    </row>
    <row r="21" spans="2:65">
      <c r="B21" s="36"/>
      <c r="C21" s="29"/>
      <c r="D21" s="153"/>
      <c r="E21" s="29"/>
      <c r="F21" s="29"/>
      <c r="G21" s="29"/>
      <c r="H21" s="316"/>
      <c r="I21" s="183"/>
      <c r="J21" s="29"/>
      <c r="K21" s="29"/>
      <c r="L21" s="95"/>
      <c r="M21" s="95"/>
      <c r="N21" s="95"/>
      <c r="P21" s="87">
        <f t="shared" si="2"/>
        <v>0</v>
      </c>
      <c r="Q21" s="73">
        <f t="shared" si="3"/>
        <v>0</v>
      </c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P21" s="87">
        <f t="shared" si="4"/>
        <v>0</v>
      </c>
      <c r="AQ21" s="73">
        <f t="shared" si="5"/>
        <v>0</v>
      </c>
      <c r="AR21" s="75"/>
      <c r="AS21" s="75"/>
      <c r="AT21" s="75"/>
      <c r="AU21" s="75"/>
      <c r="AV21" s="75"/>
      <c r="AW21" s="75"/>
      <c r="AX21" s="75"/>
      <c r="AY21" s="75"/>
      <c r="AZ21" s="75"/>
    </row>
    <row r="22" spans="2:65">
      <c r="B22" s="36"/>
      <c r="C22" s="29"/>
      <c r="D22" s="153"/>
      <c r="E22" s="29"/>
      <c r="F22" s="29"/>
      <c r="G22" s="29"/>
      <c r="H22" s="316"/>
      <c r="I22" s="183"/>
      <c r="J22" s="29"/>
      <c r="K22" s="29"/>
      <c r="L22" s="95"/>
      <c r="M22" s="95"/>
      <c r="N22" s="95"/>
      <c r="P22" s="87">
        <f t="shared" si="2"/>
        <v>0</v>
      </c>
      <c r="Q22" s="73">
        <f t="shared" si="3"/>
        <v>0</v>
      </c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P22" s="87">
        <f t="shared" si="4"/>
        <v>0</v>
      </c>
      <c r="AQ22" s="73">
        <f t="shared" si="5"/>
        <v>0</v>
      </c>
      <c r="AR22" s="75"/>
      <c r="AS22" s="75"/>
      <c r="AT22" s="75"/>
      <c r="AU22" s="75"/>
      <c r="AV22" s="75"/>
      <c r="AW22" s="75"/>
      <c r="AX22" s="75"/>
      <c r="AY22" s="75"/>
      <c r="AZ22" s="75"/>
    </row>
    <row r="23" spans="2:65">
      <c r="B23" s="36"/>
      <c r="C23" s="29"/>
      <c r="D23" s="153"/>
      <c r="E23" s="29"/>
      <c r="F23" s="29"/>
      <c r="G23" s="29"/>
      <c r="H23" s="316"/>
      <c r="I23" s="183"/>
      <c r="J23" s="29"/>
      <c r="K23" s="29"/>
      <c r="L23" s="95"/>
      <c r="M23" s="95"/>
      <c r="N23" s="95"/>
      <c r="P23" s="87">
        <f t="shared" si="2"/>
        <v>0</v>
      </c>
      <c r="Q23" s="73">
        <f t="shared" si="3"/>
        <v>0</v>
      </c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P23" s="87">
        <f t="shared" si="4"/>
        <v>0</v>
      </c>
      <c r="AQ23" s="73">
        <f t="shared" si="5"/>
        <v>0</v>
      </c>
      <c r="AR23" s="75"/>
      <c r="AS23" s="75"/>
      <c r="AT23" s="75"/>
      <c r="AU23" s="75"/>
      <c r="AV23" s="75"/>
      <c r="AW23" s="75"/>
      <c r="AX23" s="75"/>
      <c r="AY23" s="75"/>
      <c r="AZ23" s="75"/>
    </row>
    <row r="24" spans="2:65">
      <c r="B24" s="36"/>
      <c r="C24" s="29"/>
      <c r="D24" s="153"/>
      <c r="E24" s="29"/>
      <c r="F24" s="29"/>
      <c r="G24" s="29"/>
      <c r="H24" s="316"/>
      <c r="I24" s="183"/>
      <c r="J24" s="29"/>
      <c r="K24" s="29"/>
      <c r="L24" s="95"/>
      <c r="M24" s="95"/>
      <c r="N24" s="95"/>
      <c r="P24" s="87">
        <f t="shared" si="2"/>
        <v>0</v>
      </c>
      <c r="Q24" s="73">
        <f t="shared" si="3"/>
        <v>0</v>
      </c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P24" s="87">
        <f t="shared" si="4"/>
        <v>0</v>
      </c>
      <c r="AQ24" s="73">
        <f t="shared" si="5"/>
        <v>0</v>
      </c>
      <c r="AR24" s="75"/>
      <c r="AS24" s="75"/>
      <c r="AT24" s="75"/>
      <c r="AU24" s="75"/>
      <c r="AV24" s="75"/>
      <c r="AW24" s="75"/>
      <c r="AX24" s="75"/>
      <c r="AY24" s="75"/>
      <c r="AZ24" s="75"/>
    </row>
    <row r="25" spans="2:65">
      <c r="B25" s="36"/>
      <c r="C25" s="29"/>
      <c r="D25" s="153"/>
      <c r="E25" s="29"/>
      <c r="F25" s="29"/>
      <c r="G25" s="29"/>
      <c r="H25" s="316"/>
      <c r="I25" s="183"/>
      <c r="J25" s="29"/>
      <c r="K25" s="29"/>
      <c r="L25" s="95"/>
      <c r="M25" s="95"/>
      <c r="N25" s="95"/>
      <c r="P25" s="87">
        <f t="shared" si="2"/>
        <v>0</v>
      </c>
      <c r="Q25" s="73">
        <f t="shared" si="3"/>
        <v>0</v>
      </c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P25" s="87">
        <f t="shared" si="4"/>
        <v>0</v>
      </c>
      <c r="AQ25" s="73">
        <f t="shared" si="5"/>
        <v>0</v>
      </c>
      <c r="AR25" s="75"/>
      <c r="AS25" s="75"/>
      <c r="AT25" s="75"/>
      <c r="AU25" s="75"/>
      <c r="AV25" s="75"/>
      <c r="AW25" s="75"/>
      <c r="AX25" s="75"/>
      <c r="AY25" s="75"/>
      <c r="AZ25" s="75"/>
    </row>
    <row r="26" spans="2:65">
      <c r="B26" s="36"/>
      <c r="C26" s="29"/>
      <c r="D26" s="153"/>
      <c r="E26" s="29"/>
      <c r="F26" s="29"/>
      <c r="G26" s="29"/>
      <c r="H26" s="316"/>
      <c r="I26" s="183"/>
      <c r="J26" s="29"/>
      <c r="K26" s="29"/>
      <c r="L26" s="95"/>
      <c r="M26" s="95"/>
      <c r="N26" s="95"/>
      <c r="P26" s="87">
        <f t="shared" si="2"/>
        <v>0</v>
      </c>
      <c r="Q26" s="73">
        <f t="shared" si="3"/>
        <v>0</v>
      </c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P26" s="87">
        <f t="shared" si="4"/>
        <v>0</v>
      </c>
      <c r="AQ26" s="73">
        <f t="shared" si="5"/>
        <v>0</v>
      </c>
      <c r="AR26" s="75"/>
      <c r="AS26" s="75"/>
      <c r="AT26" s="75"/>
      <c r="AU26" s="75"/>
      <c r="AV26" s="75"/>
      <c r="AW26" s="75"/>
      <c r="AX26" s="75"/>
      <c r="AY26" s="75"/>
      <c r="AZ26" s="75"/>
    </row>
    <row r="27" spans="2:65">
      <c r="B27" s="36"/>
      <c r="C27" s="29"/>
      <c r="D27" s="153"/>
      <c r="E27" s="29"/>
      <c r="F27" s="29"/>
      <c r="G27" s="29"/>
      <c r="H27" s="316"/>
      <c r="I27" s="183"/>
      <c r="J27" s="29"/>
      <c r="K27" s="29"/>
      <c r="L27" s="95"/>
      <c r="M27" s="95"/>
      <c r="N27" s="95"/>
      <c r="P27" s="87">
        <f t="shared" si="2"/>
        <v>0</v>
      </c>
      <c r="Q27" s="73">
        <f t="shared" si="3"/>
        <v>0</v>
      </c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P27" s="87">
        <f t="shared" si="4"/>
        <v>0</v>
      </c>
      <c r="AQ27" s="73">
        <f t="shared" si="5"/>
        <v>0</v>
      </c>
      <c r="AR27" s="75"/>
      <c r="AS27" s="75"/>
      <c r="AT27" s="75"/>
      <c r="AU27" s="75"/>
      <c r="AV27" s="75"/>
      <c r="AW27" s="75"/>
      <c r="AX27" s="75"/>
      <c r="AY27" s="75"/>
      <c r="AZ27" s="75"/>
    </row>
    <row r="28" spans="2:65">
      <c r="B28" s="36"/>
      <c r="C28" s="29"/>
      <c r="D28" s="153"/>
      <c r="E28" s="29"/>
      <c r="F28" s="29"/>
      <c r="G28" s="29"/>
      <c r="H28" s="316"/>
      <c r="I28" s="183"/>
      <c r="J28" s="29"/>
      <c r="K28" s="29"/>
      <c r="L28" s="95"/>
      <c r="M28" s="95"/>
      <c r="N28" s="95"/>
      <c r="P28" s="87">
        <f t="shared" si="2"/>
        <v>0</v>
      </c>
      <c r="Q28" s="73">
        <f t="shared" si="3"/>
        <v>0</v>
      </c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P28" s="87">
        <f t="shared" si="4"/>
        <v>0</v>
      </c>
      <c r="AQ28" s="73">
        <f t="shared" si="5"/>
        <v>0</v>
      </c>
      <c r="AR28" s="75"/>
      <c r="AS28" s="75"/>
      <c r="AT28" s="75"/>
      <c r="AU28" s="75"/>
      <c r="AV28" s="75"/>
      <c r="AW28" s="75"/>
      <c r="AX28" s="75"/>
      <c r="AY28" s="75"/>
      <c r="AZ28" s="75"/>
    </row>
    <row r="29" spans="2:65">
      <c r="B29" s="36"/>
      <c r="C29" s="29"/>
      <c r="D29" s="153"/>
      <c r="E29" s="29"/>
      <c r="F29" s="29"/>
      <c r="G29" s="29"/>
      <c r="H29" s="316"/>
      <c r="I29" s="183"/>
      <c r="J29" s="29"/>
      <c r="K29" s="29"/>
      <c r="L29" s="95"/>
      <c r="M29" s="95"/>
      <c r="N29" s="95"/>
      <c r="P29" s="87">
        <f t="shared" si="2"/>
        <v>0</v>
      </c>
      <c r="Q29" s="73">
        <f t="shared" si="3"/>
        <v>0</v>
      </c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P29" s="87">
        <f t="shared" si="4"/>
        <v>0</v>
      </c>
      <c r="AQ29" s="73">
        <f t="shared" si="5"/>
        <v>0</v>
      </c>
      <c r="AR29" s="75"/>
      <c r="AS29" s="75"/>
      <c r="AT29" s="75"/>
      <c r="AU29" s="75"/>
      <c r="AV29" s="75"/>
      <c r="AW29" s="75"/>
      <c r="AX29" s="75"/>
      <c r="AY29" s="75"/>
      <c r="AZ29" s="75"/>
    </row>
    <row r="30" spans="2:65">
      <c r="B30" s="36"/>
      <c r="C30" s="29"/>
      <c r="D30" s="153"/>
      <c r="E30" s="29"/>
      <c r="F30" s="29"/>
      <c r="G30" s="29"/>
      <c r="H30" s="316"/>
      <c r="I30" s="183"/>
      <c r="J30" s="29"/>
      <c r="K30" s="29"/>
      <c r="L30" s="95"/>
      <c r="M30" s="95"/>
      <c r="N30" s="95"/>
      <c r="P30" s="87">
        <f t="shared" si="2"/>
        <v>0</v>
      </c>
      <c r="Q30" s="73">
        <f t="shared" si="3"/>
        <v>0</v>
      </c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P30" s="87">
        <f t="shared" si="4"/>
        <v>0</v>
      </c>
      <c r="AQ30" s="73">
        <f t="shared" si="5"/>
        <v>0</v>
      </c>
      <c r="AR30" s="75"/>
      <c r="AS30" s="75"/>
      <c r="AT30" s="75"/>
      <c r="AU30" s="75"/>
      <c r="AV30" s="75"/>
      <c r="AW30" s="75"/>
      <c r="AX30" s="75"/>
      <c r="AY30" s="75"/>
      <c r="AZ30" s="75"/>
    </row>
    <row r="31" spans="2:65">
      <c r="B31" s="36"/>
      <c r="C31" s="29"/>
      <c r="D31" s="153"/>
      <c r="E31" s="29"/>
      <c r="F31" s="29"/>
      <c r="G31" s="29"/>
      <c r="H31" s="316"/>
      <c r="I31" s="183"/>
      <c r="J31" s="29"/>
      <c r="K31" s="29"/>
      <c r="L31" s="95"/>
      <c r="M31" s="95"/>
      <c r="N31" s="95"/>
      <c r="P31" s="87">
        <f t="shared" si="2"/>
        <v>0</v>
      </c>
      <c r="Q31" s="73">
        <f t="shared" si="3"/>
        <v>0</v>
      </c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P31" s="87">
        <f t="shared" si="4"/>
        <v>0</v>
      </c>
      <c r="AQ31" s="73">
        <f t="shared" si="5"/>
        <v>0</v>
      </c>
      <c r="AR31" s="75"/>
      <c r="AS31" s="75"/>
      <c r="AT31" s="75"/>
      <c r="AU31" s="75"/>
      <c r="AV31" s="75"/>
      <c r="AW31" s="75"/>
      <c r="AX31" s="75"/>
      <c r="AY31" s="75"/>
      <c r="AZ31" s="75"/>
    </row>
    <row r="32" spans="2:65">
      <c r="B32" s="36"/>
      <c r="C32" s="29"/>
      <c r="D32" s="153"/>
      <c r="E32" s="29"/>
      <c r="F32" s="29"/>
      <c r="G32" s="29"/>
      <c r="H32" s="316"/>
      <c r="I32" s="183"/>
      <c r="J32" s="29"/>
      <c r="K32" s="29"/>
      <c r="L32" s="95"/>
      <c r="M32" s="95"/>
      <c r="N32" s="95"/>
      <c r="P32" s="87">
        <f t="shared" si="2"/>
        <v>0</v>
      </c>
      <c r="Q32" s="73">
        <f t="shared" si="3"/>
        <v>0</v>
      </c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P32" s="87">
        <f t="shared" si="4"/>
        <v>0</v>
      </c>
      <c r="AQ32" s="73">
        <f t="shared" si="5"/>
        <v>0</v>
      </c>
      <c r="AR32" s="75"/>
      <c r="AS32" s="75"/>
      <c r="AT32" s="75"/>
      <c r="AU32" s="75"/>
      <c r="AV32" s="75"/>
      <c r="AW32" s="75"/>
      <c r="AX32" s="75"/>
      <c r="AY32" s="75"/>
      <c r="AZ32" s="75"/>
    </row>
    <row r="33" spans="2:52">
      <c r="B33" s="36"/>
      <c r="C33" s="29"/>
      <c r="D33" s="153"/>
      <c r="E33" s="29"/>
      <c r="F33" s="29"/>
      <c r="G33" s="29"/>
      <c r="H33" s="316"/>
      <c r="I33" s="183"/>
      <c r="J33" s="29"/>
      <c r="K33" s="29"/>
      <c r="L33" s="95"/>
      <c r="M33" s="95"/>
      <c r="N33" s="95"/>
      <c r="P33" s="87">
        <f t="shared" si="2"/>
        <v>0</v>
      </c>
      <c r="Q33" s="73">
        <f t="shared" si="3"/>
        <v>0</v>
      </c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P33" s="87">
        <f t="shared" si="4"/>
        <v>0</v>
      </c>
      <c r="AQ33" s="73">
        <f t="shared" si="5"/>
        <v>0</v>
      </c>
      <c r="AR33" s="75"/>
      <c r="AS33" s="75"/>
      <c r="AT33" s="75"/>
      <c r="AU33" s="75"/>
      <c r="AV33" s="75"/>
      <c r="AW33" s="75"/>
      <c r="AX33" s="75"/>
      <c r="AY33" s="75"/>
      <c r="AZ33" s="75"/>
    </row>
    <row r="34" spans="2:52">
      <c r="B34" s="36"/>
      <c r="C34" s="29"/>
      <c r="D34" s="153"/>
      <c r="E34" s="29"/>
      <c r="F34" s="29"/>
      <c r="G34" s="29"/>
      <c r="H34" s="316"/>
      <c r="I34" s="183"/>
      <c r="J34" s="29"/>
      <c r="K34" s="29"/>
      <c r="L34" s="95"/>
      <c r="M34" s="95"/>
      <c r="N34" s="95"/>
      <c r="P34" s="87">
        <f t="shared" si="2"/>
        <v>0</v>
      </c>
      <c r="Q34" s="73">
        <f t="shared" si="3"/>
        <v>0</v>
      </c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P34" s="87">
        <f t="shared" si="4"/>
        <v>0</v>
      </c>
      <c r="AQ34" s="73">
        <f t="shared" si="5"/>
        <v>0</v>
      </c>
      <c r="AR34" s="75"/>
      <c r="AS34" s="75"/>
      <c r="AT34" s="75"/>
      <c r="AU34" s="75"/>
      <c r="AV34" s="75"/>
      <c r="AW34" s="75"/>
      <c r="AX34" s="75"/>
      <c r="AY34" s="75"/>
      <c r="AZ34" s="75"/>
    </row>
    <row r="35" spans="2:52">
      <c r="B35" s="36"/>
      <c r="C35" s="29"/>
      <c r="D35" s="153"/>
      <c r="E35" s="29"/>
      <c r="F35" s="29"/>
      <c r="G35" s="29"/>
      <c r="H35" s="316"/>
      <c r="I35" s="183"/>
      <c r="J35" s="29"/>
      <c r="K35" s="29"/>
      <c r="L35" s="95"/>
      <c r="M35" s="95"/>
      <c r="N35" s="95"/>
      <c r="P35" s="87">
        <f t="shared" si="2"/>
        <v>0</v>
      </c>
      <c r="Q35" s="73">
        <f t="shared" si="3"/>
        <v>0</v>
      </c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P35" s="87">
        <f t="shared" si="4"/>
        <v>0</v>
      </c>
      <c r="AQ35" s="73">
        <f t="shared" si="5"/>
        <v>0</v>
      </c>
      <c r="AR35" s="75"/>
      <c r="AS35" s="75"/>
      <c r="AT35" s="75"/>
      <c r="AU35" s="75"/>
      <c r="AV35" s="75"/>
      <c r="AW35" s="75"/>
      <c r="AX35" s="75"/>
      <c r="AY35" s="75"/>
      <c r="AZ35" s="75"/>
    </row>
    <row r="36" spans="2:52">
      <c r="B36" s="36"/>
      <c r="C36" s="29"/>
      <c r="D36" s="153"/>
      <c r="E36" s="29"/>
      <c r="F36" s="29"/>
      <c r="G36" s="29"/>
      <c r="H36" s="316"/>
      <c r="I36" s="183"/>
      <c r="J36" s="29"/>
      <c r="K36" s="29"/>
      <c r="L36" s="95"/>
      <c r="M36" s="95"/>
      <c r="N36" s="95"/>
      <c r="P36" s="87">
        <f t="shared" si="2"/>
        <v>0</v>
      </c>
      <c r="Q36" s="73">
        <f t="shared" si="3"/>
        <v>0</v>
      </c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P36" s="87">
        <f t="shared" si="4"/>
        <v>0</v>
      </c>
      <c r="AQ36" s="73">
        <f t="shared" si="5"/>
        <v>0</v>
      </c>
      <c r="AR36" s="75"/>
      <c r="AS36" s="75"/>
      <c r="AT36" s="75"/>
      <c r="AU36" s="75"/>
      <c r="AV36" s="75"/>
      <c r="AW36" s="75"/>
      <c r="AX36" s="75"/>
      <c r="AY36" s="75"/>
      <c r="AZ36" s="75"/>
    </row>
    <row r="37" spans="2:52">
      <c r="B37" s="36"/>
      <c r="C37" s="29"/>
      <c r="D37" s="153"/>
      <c r="E37" s="29"/>
      <c r="F37" s="29"/>
      <c r="G37" s="29"/>
      <c r="H37" s="316"/>
      <c r="I37" s="183"/>
      <c r="J37" s="29"/>
      <c r="K37" s="29"/>
      <c r="L37" s="95"/>
      <c r="M37" s="95"/>
      <c r="N37" s="95"/>
      <c r="P37" s="87">
        <f t="shared" si="2"/>
        <v>0</v>
      </c>
      <c r="Q37" s="73">
        <f t="shared" si="3"/>
        <v>0</v>
      </c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P37" s="87">
        <f t="shared" si="4"/>
        <v>0</v>
      </c>
      <c r="AQ37" s="73">
        <f t="shared" si="5"/>
        <v>0</v>
      </c>
      <c r="AR37" s="75"/>
      <c r="AS37" s="75"/>
      <c r="AT37" s="75"/>
      <c r="AU37" s="75"/>
      <c r="AV37" s="75"/>
      <c r="AW37" s="75"/>
      <c r="AX37" s="75"/>
      <c r="AY37" s="75"/>
      <c r="AZ37" s="75"/>
    </row>
    <row r="38" spans="2:52">
      <c r="B38" s="36"/>
      <c r="C38" s="29"/>
      <c r="D38" s="153"/>
      <c r="E38" s="29"/>
      <c r="F38" s="29"/>
      <c r="G38" s="29"/>
      <c r="H38" s="316"/>
      <c r="I38" s="183"/>
      <c r="J38" s="29"/>
      <c r="K38" s="29"/>
      <c r="L38" s="95"/>
      <c r="M38" s="95"/>
      <c r="N38" s="95"/>
      <c r="P38" s="87">
        <f t="shared" si="2"/>
        <v>0</v>
      </c>
      <c r="Q38" s="73">
        <f t="shared" si="3"/>
        <v>0</v>
      </c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P38" s="87">
        <f t="shared" si="4"/>
        <v>0</v>
      </c>
      <c r="AQ38" s="73">
        <f t="shared" si="5"/>
        <v>0</v>
      </c>
      <c r="AR38" s="75"/>
      <c r="AS38" s="75"/>
      <c r="AT38" s="75"/>
      <c r="AU38" s="75"/>
      <c r="AV38" s="75"/>
      <c r="AW38" s="75"/>
      <c r="AX38" s="75"/>
      <c r="AY38" s="75"/>
      <c r="AZ38" s="75"/>
    </row>
    <row r="39" spans="2:52">
      <c r="B39" s="36"/>
      <c r="C39" s="29"/>
      <c r="D39" s="153"/>
      <c r="E39" s="29"/>
      <c r="F39" s="29"/>
      <c r="G39" s="29"/>
      <c r="H39" s="316"/>
      <c r="I39" s="183"/>
      <c r="J39" s="29"/>
      <c r="K39" s="29"/>
      <c r="L39" s="95"/>
      <c r="M39" s="95"/>
      <c r="N39" s="95"/>
      <c r="P39" s="87">
        <f t="shared" si="2"/>
        <v>0</v>
      </c>
      <c r="Q39" s="73">
        <f t="shared" si="3"/>
        <v>0</v>
      </c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P39" s="87">
        <f t="shared" si="4"/>
        <v>0</v>
      </c>
      <c r="AQ39" s="73">
        <f t="shared" si="5"/>
        <v>0</v>
      </c>
      <c r="AR39" s="75"/>
      <c r="AS39" s="75"/>
      <c r="AT39" s="75"/>
      <c r="AU39" s="75"/>
      <c r="AV39" s="75"/>
      <c r="AW39" s="75"/>
      <c r="AX39" s="75"/>
      <c r="AY39" s="75"/>
      <c r="AZ39" s="75"/>
    </row>
    <row r="40" spans="2:52">
      <c r="B40" s="36"/>
      <c r="C40" s="29"/>
      <c r="D40" s="153"/>
      <c r="E40" s="29"/>
      <c r="F40" s="29"/>
      <c r="G40" s="29"/>
      <c r="H40" s="316"/>
      <c r="I40" s="183"/>
      <c r="J40" s="29"/>
      <c r="K40" s="29"/>
      <c r="L40" s="95"/>
      <c r="M40" s="95"/>
      <c r="N40" s="95"/>
      <c r="P40" s="87">
        <f t="shared" si="2"/>
        <v>0</v>
      </c>
      <c r="Q40" s="73">
        <f t="shared" si="3"/>
        <v>0</v>
      </c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P40" s="87">
        <f t="shared" si="4"/>
        <v>0</v>
      </c>
      <c r="AQ40" s="73">
        <f t="shared" si="5"/>
        <v>0</v>
      </c>
      <c r="AR40" s="75"/>
      <c r="AS40" s="75"/>
      <c r="AT40" s="75"/>
      <c r="AU40" s="75"/>
      <c r="AV40" s="75"/>
      <c r="AW40" s="75"/>
      <c r="AX40" s="75"/>
      <c r="AY40" s="75"/>
      <c r="AZ40" s="75"/>
    </row>
    <row r="41" spans="2:52">
      <c r="B41" s="36"/>
      <c r="C41" s="29"/>
      <c r="D41" s="153"/>
      <c r="E41" s="29"/>
      <c r="F41" s="29"/>
      <c r="G41" s="29"/>
      <c r="H41" s="316"/>
      <c r="I41" s="183"/>
      <c r="J41" s="29"/>
      <c r="K41" s="29"/>
      <c r="L41" s="95"/>
      <c r="M41" s="95"/>
      <c r="N41" s="95"/>
      <c r="P41" s="87">
        <f t="shared" si="2"/>
        <v>0</v>
      </c>
      <c r="Q41" s="73">
        <f t="shared" si="3"/>
        <v>0</v>
      </c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P41" s="87">
        <f t="shared" si="4"/>
        <v>0</v>
      </c>
      <c r="AQ41" s="73">
        <f t="shared" si="5"/>
        <v>0</v>
      </c>
      <c r="AR41" s="75"/>
      <c r="AS41" s="75"/>
      <c r="AT41" s="75"/>
      <c r="AU41" s="75"/>
      <c r="AV41" s="75"/>
      <c r="AW41" s="75"/>
      <c r="AX41" s="75"/>
      <c r="AY41" s="75"/>
      <c r="AZ41" s="75"/>
    </row>
    <row r="42" spans="2:52">
      <c r="B42" s="36"/>
      <c r="C42" s="29"/>
      <c r="D42" s="153"/>
      <c r="E42" s="29"/>
      <c r="F42" s="29"/>
      <c r="G42" s="29"/>
      <c r="H42" s="316"/>
      <c r="I42" s="183"/>
      <c r="J42" s="29"/>
      <c r="K42" s="29"/>
      <c r="L42" s="95"/>
      <c r="M42" s="95"/>
      <c r="N42" s="95"/>
      <c r="P42" s="87">
        <f t="shared" si="2"/>
        <v>0</v>
      </c>
      <c r="Q42" s="73">
        <f t="shared" si="3"/>
        <v>0</v>
      </c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P42" s="87">
        <f t="shared" si="4"/>
        <v>0</v>
      </c>
      <c r="AQ42" s="73">
        <f t="shared" si="5"/>
        <v>0</v>
      </c>
      <c r="AR42" s="75"/>
      <c r="AS42" s="75"/>
      <c r="AT42" s="75"/>
      <c r="AU42" s="75"/>
      <c r="AV42" s="75"/>
      <c r="AW42" s="75"/>
      <c r="AX42" s="75"/>
      <c r="AY42" s="75"/>
      <c r="AZ42" s="75"/>
    </row>
    <row r="43" spans="2:52">
      <c r="B43" s="36"/>
      <c r="C43" s="29"/>
      <c r="D43" s="153"/>
      <c r="E43" s="29"/>
      <c r="F43" s="29"/>
      <c r="G43" s="29"/>
      <c r="H43" s="316"/>
      <c r="I43" s="183"/>
      <c r="J43" s="29"/>
      <c r="K43" s="29"/>
      <c r="L43" s="95"/>
      <c r="M43" s="95"/>
      <c r="N43" s="95"/>
      <c r="P43" s="87">
        <f t="shared" si="2"/>
        <v>0</v>
      </c>
      <c r="Q43" s="73">
        <f t="shared" si="3"/>
        <v>0</v>
      </c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P43" s="87">
        <f t="shared" si="4"/>
        <v>0</v>
      </c>
      <c r="AQ43" s="73">
        <f t="shared" si="5"/>
        <v>0</v>
      </c>
      <c r="AR43" s="75"/>
      <c r="AS43" s="75"/>
      <c r="AT43" s="75"/>
      <c r="AU43" s="75"/>
      <c r="AV43" s="75"/>
      <c r="AW43" s="75"/>
      <c r="AX43" s="75"/>
      <c r="AY43" s="75"/>
      <c r="AZ43" s="75"/>
    </row>
    <row r="44" spans="2:52">
      <c r="B44" s="36"/>
      <c r="C44" s="29"/>
      <c r="D44" s="153"/>
      <c r="E44" s="29"/>
      <c r="F44" s="29"/>
      <c r="G44" s="29"/>
      <c r="H44" s="316"/>
      <c r="I44" s="183"/>
      <c r="J44" s="29"/>
      <c r="K44" s="29"/>
      <c r="L44" s="95"/>
      <c r="M44" s="95"/>
      <c r="N44" s="95"/>
      <c r="P44" s="87">
        <f t="shared" si="2"/>
        <v>0</v>
      </c>
      <c r="Q44" s="73">
        <f t="shared" si="3"/>
        <v>0</v>
      </c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P44" s="87">
        <f t="shared" si="4"/>
        <v>0</v>
      </c>
      <c r="AQ44" s="73">
        <f t="shared" si="5"/>
        <v>0</v>
      </c>
      <c r="AR44" s="75"/>
      <c r="AS44" s="75"/>
      <c r="AT44" s="75"/>
      <c r="AU44" s="75"/>
      <c r="AV44" s="75"/>
      <c r="AW44" s="75"/>
      <c r="AX44" s="75"/>
      <c r="AY44" s="75"/>
      <c r="AZ44" s="75"/>
    </row>
    <row r="45" spans="2:52">
      <c r="B45" s="36"/>
      <c r="C45" s="29"/>
      <c r="D45" s="153"/>
      <c r="E45" s="29"/>
      <c r="F45" s="29"/>
      <c r="G45" s="29"/>
      <c r="H45" s="316"/>
      <c r="I45" s="183"/>
      <c r="J45" s="29"/>
      <c r="K45" s="29"/>
      <c r="L45" s="95"/>
      <c r="M45" s="95"/>
      <c r="N45" s="95"/>
      <c r="P45" s="87">
        <f t="shared" si="2"/>
        <v>0</v>
      </c>
      <c r="Q45" s="73">
        <f t="shared" si="3"/>
        <v>0</v>
      </c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P45" s="87">
        <f t="shared" si="4"/>
        <v>0</v>
      </c>
      <c r="AQ45" s="73">
        <f t="shared" si="5"/>
        <v>0</v>
      </c>
      <c r="AR45" s="75"/>
      <c r="AS45" s="75"/>
      <c r="AT45" s="75"/>
      <c r="AU45" s="75"/>
      <c r="AV45" s="75"/>
      <c r="AW45" s="75"/>
      <c r="AX45" s="75"/>
      <c r="AY45" s="75"/>
      <c r="AZ45" s="75"/>
    </row>
    <row r="46" spans="2:52">
      <c r="B46" s="36"/>
      <c r="C46" s="29"/>
      <c r="D46" s="153"/>
      <c r="E46" s="29"/>
      <c r="F46" s="29"/>
      <c r="G46" s="29"/>
      <c r="H46" s="316"/>
      <c r="I46" s="183"/>
      <c r="J46" s="29"/>
      <c r="K46" s="29"/>
      <c r="L46" s="95"/>
      <c r="M46" s="95"/>
      <c r="N46" s="95"/>
      <c r="P46" s="87">
        <f t="shared" si="2"/>
        <v>0</v>
      </c>
      <c r="Q46" s="73">
        <f t="shared" si="3"/>
        <v>0</v>
      </c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P46" s="87">
        <f t="shared" si="4"/>
        <v>0</v>
      </c>
      <c r="AQ46" s="73">
        <f t="shared" si="5"/>
        <v>0</v>
      </c>
      <c r="AR46" s="75"/>
      <c r="AS46" s="75"/>
      <c r="AT46" s="75"/>
      <c r="AU46" s="75"/>
      <c r="AV46" s="75"/>
      <c r="AW46" s="75"/>
      <c r="AX46" s="75"/>
      <c r="AY46" s="75"/>
      <c r="AZ46" s="75"/>
    </row>
    <row r="47" spans="2:52">
      <c r="B47" s="36"/>
      <c r="C47" s="29"/>
      <c r="D47" s="153"/>
      <c r="E47" s="29"/>
      <c r="F47" s="29"/>
      <c r="G47" s="29"/>
      <c r="H47" s="316"/>
      <c r="I47" s="183"/>
      <c r="J47" s="29"/>
      <c r="K47" s="29"/>
      <c r="L47" s="95"/>
      <c r="M47" s="95"/>
      <c r="N47" s="95"/>
      <c r="P47" s="87">
        <f t="shared" si="2"/>
        <v>0</v>
      </c>
      <c r="Q47" s="73">
        <f t="shared" si="3"/>
        <v>0</v>
      </c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P47" s="87">
        <f t="shared" si="4"/>
        <v>0</v>
      </c>
      <c r="AQ47" s="73">
        <f t="shared" si="5"/>
        <v>0</v>
      </c>
      <c r="AR47" s="75"/>
      <c r="AS47" s="75"/>
      <c r="AT47" s="75"/>
      <c r="AU47" s="75"/>
      <c r="AV47" s="75"/>
      <c r="AW47" s="75"/>
      <c r="AX47" s="75"/>
      <c r="AY47" s="75"/>
      <c r="AZ47" s="75"/>
    </row>
    <row r="48" spans="2:52">
      <c r="B48" s="36"/>
      <c r="C48" s="29"/>
      <c r="D48" s="153"/>
      <c r="E48" s="29"/>
      <c r="F48" s="29"/>
      <c r="G48" s="29"/>
      <c r="H48" s="316"/>
      <c r="I48" s="183"/>
      <c r="J48" s="29"/>
      <c r="K48" s="29"/>
      <c r="L48" s="95"/>
      <c r="M48" s="95"/>
      <c r="N48" s="95"/>
      <c r="P48" s="87">
        <f t="shared" si="2"/>
        <v>0</v>
      </c>
      <c r="Q48" s="73">
        <f t="shared" si="3"/>
        <v>0</v>
      </c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P48" s="87">
        <f t="shared" si="4"/>
        <v>0</v>
      </c>
      <c r="AQ48" s="73">
        <f t="shared" si="5"/>
        <v>0</v>
      </c>
      <c r="AR48" s="75"/>
      <c r="AS48" s="75"/>
      <c r="AT48" s="75"/>
      <c r="AU48" s="75"/>
      <c r="AV48" s="75"/>
      <c r="AW48" s="75"/>
      <c r="AX48" s="75"/>
      <c r="AY48" s="75"/>
      <c r="AZ48" s="75"/>
    </row>
    <row r="49" spans="2:66">
      <c r="B49" s="36"/>
      <c r="C49" s="29"/>
      <c r="D49" s="153"/>
      <c r="E49" s="29"/>
      <c r="F49" s="29"/>
      <c r="G49" s="29"/>
      <c r="H49" s="316"/>
      <c r="I49" s="183"/>
      <c r="J49" s="29"/>
      <c r="K49" s="29"/>
      <c r="L49" s="95"/>
      <c r="M49" s="95"/>
      <c r="N49" s="95"/>
      <c r="P49" s="87">
        <f t="shared" si="2"/>
        <v>0</v>
      </c>
      <c r="Q49" s="73">
        <f t="shared" si="3"/>
        <v>0</v>
      </c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P49" s="87">
        <f t="shared" si="4"/>
        <v>0</v>
      </c>
      <c r="AQ49" s="73">
        <f t="shared" si="5"/>
        <v>0</v>
      </c>
      <c r="AR49" s="75"/>
      <c r="AS49" s="75"/>
      <c r="AT49" s="75"/>
      <c r="AU49" s="75"/>
      <c r="AV49" s="75"/>
      <c r="AW49" s="75"/>
      <c r="AX49" s="75"/>
      <c r="AY49" s="75"/>
      <c r="AZ49" s="75"/>
    </row>
    <row r="50" spans="2:66">
      <c r="B50" s="36"/>
      <c r="C50" s="29"/>
      <c r="D50" s="153"/>
      <c r="E50" s="29"/>
      <c r="F50" s="29"/>
      <c r="G50" s="29"/>
      <c r="H50" s="316"/>
      <c r="I50" s="183"/>
      <c r="J50" s="29"/>
      <c r="K50" s="29"/>
      <c r="L50" s="95"/>
      <c r="M50" s="95"/>
      <c r="N50" s="95"/>
      <c r="P50" s="87">
        <f t="shared" si="2"/>
        <v>0</v>
      </c>
      <c r="Q50" s="73">
        <f t="shared" si="3"/>
        <v>0</v>
      </c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P50" s="87">
        <f t="shared" si="4"/>
        <v>0</v>
      </c>
      <c r="AQ50" s="73">
        <f t="shared" si="5"/>
        <v>0</v>
      </c>
      <c r="AR50" s="75"/>
      <c r="AS50" s="75"/>
      <c r="AT50" s="75"/>
      <c r="AU50" s="75"/>
      <c r="AV50" s="75"/>
      <c r="AW50" s="75"/>
      <c r="AX50" s="75"/>
      <c r="AY50" s="75"/>
      <c r="AZ50" s="75"/>
    </row>
    <row r="51" spans="2:66">
      <c r="B51" s="36"/>
      <c r="C51" s="29"/>
      <c r="D51" s="153"/>
      <c r="E51" s="29"/>
      <c r="F51" s="29"/>
      <c r="G51" s="29"/>
      <c r="H51" s="316"/>
      <c r="I51" s="183"/>
      <c r="J51" s="29"/>
      <c r="K51" s="29"/>
      <c r="L51" s="95"/>
      <c r="M51" s="95"/>
      <c r="N51" s="95"/>
      <c r="P51" s="87">
        <f t="shared" si="2"/>
        <v>0</v>
      </c>
      <c r="Q51" s="73">
        <f t="shared" si="3"/>
        <v>0</v>
      </c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P51" s="87">
        <f t="shared" si="4"/>
        <v>0</v>
      </c>
      <c r="AQ51" s="73">
        <f t="shared" si="5"/>
        <v>0</v>
      </c>
      <c r="AR51" s="75"/>
      <c r="AS51" s="75"/>
      <c r="AT51" s="75"/>
      <c r="AU51" s="75"/>
      <c r="AV51" s="75"/>
      <c r="AW51" s="75"/>
      <c r="AX51" s="75"/>
      <c r="AY51" s="75"/>
      <c r="AZ51" s="75"/>
    </row>
    <row r="52" spans="2:66">
      <c r="B52" s="36"/>
      <c r="C52" s="29"/>
      <c r="D52" s="153"/>
      <c r="E52" s="29"/>
      <c r="F52" s="29"/>
      <c r="G52" s="29"/>
      <c r="H52" s="316"/>
      <c r="I52" s="183"/>
      <c r="J52" s="29"/>
      <c r="K52" s="29"/>
      <c r="L52" s="95"/>
      <c r="M52" s="95"/>
      <c r="N52" s="95"/>
      <c r="P52" s="87">
        <f t="shared" si="2"/>
        <v>0</v>
      </c>
      <c r="Q52" s="73">
        <f t="shared" si="3"/>
        <v>0</v>
      </c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P52" s="87">
        <f t="shared" si="4"/>
        <v>0</v>
      </c>
      <c r="AQ52" s="73">
        <f t="shared" si="5"/>
        <v>0</v>
      </c>
      <c r="AR52" s="75"/>
      <c r="AS52" s="75"/>
      <c r="AT52" s="75"/>
      <c r="AU52" s="75"/>
      <c r="AV52" s="75"/>
      <c r="AW52" s="75"/>
      <c r="AX52" s="75"/>
      <c r="AY52" s="75"/>
      <c r="AZ52" s="75"/>
    </row>
    <row r="53" spans="2:66">
      <c r="B53" s="36"/>
      <c r="C53" s="29"/>
      <c r="D53" s="153"/>
      <c r="E53" s="29"/>
      <c r="F53" s="29"/>
      <c r="G53" s="29"/>
      <c r="H53" s="316"/>
      <c r="I53" s="183"/>
      <c r="J53" s="29"/>
      <c r="K53" s="29"/>
      <c r="L53" s="95"/>
      <c r="M53" s="95"/>
      <c r="N53" s="95"/>
      <c r="P53" s="87">
        <f t="shared" si="2"/>
        <v>0</v>
      </c>
      <c r="Q53" s="73">
        <f t="shared" si="3"/>
        <v>0</v>
      </c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P53" s="87">
        <f t="shared" si="4"/>
        <v>0</v>
      </c>
      <c r="AQ53" s="73">
        <f t="shared" si="5"/>
        <v>0</v>
      </c>
      <c r="AR53" s="75"/>
      <c r="AS53" s="75"/>
      <c r="AT53" s="75"/>
      <c r="AU53" s="75"/>
      <c r="AV53" s="75"/>
      <c r="AW53" s="75"/>
      <c r="AX53" s="75"/>
      <c r="AY53" s="75"/>
      <c r="AZ53" s="75"/>
    </row>
    <row r="54" spans="2:66">
      <c r="B54" s="36"/>
      <c r="C54" s="29"/>
      <c r="D54" s="153"/>
      <c r="E54" s="29"/>
      <c r="F54" s="29"/>
      <c r="G54" s="29"/>
      <c r="H54" s="316"/>
      <c r="I54" s="183"/>
      <c r="J54" s="29"/>
      <c r="K54" s="29"/>
      <c r="L54" s="138"/>
      <c r="M54" s="138"/>
      <c r="N54" s="138"/>
      <c r="P54" s="87">
        <f t="shared" si="2"/>
        <v>0</v>
      </c>
      <c r="Q54" s="73">
        <f t="shared" si="3"/>
        <v>0</v>
      </c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P54" s="87">
        <f t="shared" si="4"/>
        <v>0</v>
      </c>
      <c r="AQ54" s="73">
        <f t="shared" si="5"/>
        <v>0</v>
      </c>
      <c r="AR54" s="75"/>
      <c r="AS54" s="75"/>
      <c r="AT54" s="75"/>
      <c r="AU54" s="75"/>
      <c r="AV54" s="75"/>
      <c r="AW54" s="75"/>
      <c r="AX54" s="75"/>
      <c r="AY54" s="75"/>
      <c r="AZ54" s="75"/>
    </row>
    <row r="55" spans="2:66" s="142" customFormat="1">
      <c r="B55" s="139"/>
      <c r="C55" s="140"/>
      <c r="D55" s="140"/>
      <c r="E55" s="140"/>
      <c r="F55" s="29"/>
      <c r="G55" s="140"/>
      <c r="H55" s="317"/>
      <c r="I55" s="318"/>
      <c r="J55" s="140"/>
      <c r="K55" s="140"/>
      <c r="L55" s="141">
        <f>SUM(L4:L54)</f>
        <v>1500</v>
      </c>
      <c r="M55" s="141">
        <f>SUM(M4:M54)</f>
        <v>50</v>
      </c>
      <c r="N55" s="141">
        <f>SUM(N4:N54)</f>
        <v>50</v>
      </c>
      <c r="O55" s="73"/>
      <c r="P55" s="87"/>
      <c r="Q55" s="73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3"/>
      <c r="AP55" s="87"/>
      <c r="AQ55" s="73"/>
      <c r="AR55" s="75"/>
      <c r="AS55" s="75"/>
      <c r="AT55" s="75"/>
      <c r="AU55" s="75"/>
      <c r="AV55" s="75"/>
      <c r="AW55" s="75"/>
      <c r="AX55" s="75"/>
      <c r="AY55" s="75"/>
      <c r="AZ55" s="75"/>
      <c r="BA55" s="73"/>
      <c r="BB55" s="73"/>
      <c r="BC55" s="73"/>
      <c r="BD55" s="73"/>
      <c r="BE55" s="73"/>
      <c r="BF55" s="73"/>
      <c r="BG55" s="73"/>
      <c r="BH55" s="73"/>
      <c r="BI55" s="73"/>
      <c r="BJ55" s="73"/>
      <c r="BK55" s="73"/>
      <c r="BL55" s="73"/>
      <c r="BM55" s="73"/>
      <c r="BN55" s="73"/>
    </row>
    <row r="56" spans="2:66">
      <c r="B56" s="143"/>
      <c r="C56" s="29"/>
      <c r="D56" s="153"/>
      <c r="E56" s="29"/>
      <c r="F56" s="29">
        <f t="shared" ref="F56:K56" si="6">SUM(F4:F55)</f>
        <v>40713</v>
      </c>
      <c r="G56" s="29">
        <f t="shared" si="6"/>
        <v>37457</v>
      </c>
      <c r="H56" s="316">
        <f t="shared" si="6"/>
        <v>3256</v>
      </c>
      <c r="I56" s="183">
        <f t="shared" si="6"/>
        <v>11000</v>
      </c>
      <c r="J56" s="29">
        <f t="shared" si="6"/>
        <v>10491</v>
      </c>
      <c r="K56" s="29">
        <f t="shared" si="6"/>
        <v>509</v>
      </c>
      <c r="L56" s="138">
        <f>L55/SUM(L55:N55)</f>
        <v>0.9375</v>
      </c>
      <c r="M56" s="138">
        <f>M55/SUM(L55:N55)</f>
        <v>3.125E-2</v>
      </c>
      <c r="N56" s="138">
        <f>N55/SUM(L55:N55)</f>
        <v>3.125E-2</v>
      </c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</row>
    <row r="57" spans="2:66" hidden="1">
      <c r="F57" s="73">
        <f>SUM(F4:F54)</f>
        <v>40713</v>
      </c>
      <c r="G57" s="73">
        <f>G56+H56</f>
        <v>40713</v>
      </c>
      <c r="I57" s="73">
        <f>SUM(I4:I54)</f>
        <v>11000</v>
      </c>
      <c r="J57" s="73">
        <f>J56+K56</f>
        <v>11000</v>
      </c>
    </row>
    <row r="59" spans="2:66">
      <c r="L59" s="73"/>
      <c r="M59" s="73"/>
      <c r="N59" s="73"/>
    </row>
    <row r="60" spans="2:66">
      <c r="L60" s="73"/>
      <c r="M60" s="73"/>
      <c r="N60" s="73"/>
    </row>
    <row r="61" spans="2:66">
      <c r="L61" s="73"/>
      <c r="M61" s="73"/>
      <c r="N61" s="73"/>
      <c r="S61" s="73">
        <f>SUM(S4:S60)</f>
        <v>1082</v>
      </c>
      <c r="T61" s="73">
        <f t="shared" ref="T61:AN61" si="7">SUM(T4:T60)</f>
        <v>150</v>
      </c>
      <c r="U61" s="73">
        <f t="shared" si="7"/>
        <v>15708</v>
      </c>
      <c r="V61" s="73">
        <f t="shared" si="7"/>
        <v>2031</v>
      </c>
      <c r="W61" s="73">
        <f t="shared" si="7"/>
        <v>8407</v>
      </c>
      <c r="X61" s="73">
        <f t="shared" si="7"/>
        <v>1138</v>
      </c>
      <c r="Y61" s="73">
        <f t="shared" si="7"/>
        <v>6045</v>
      </c>
      <c r="Z61" s="73">
        <f t="shared" si="7"/>
        <v>963</v>
      </c>
      <c r="AA61" s="73">
        <f t="shared" si="7"/>
        <v>1080</v>
      </c>
      <c r="AB61" s="73">
        <f t="shared" si="7"/>
        <v>360</v>
      </c>
      <c r="AC61" s="73">
        <f t="shared" si="7"/>
        <v>572</v>
      </c>
      <c r="AD61" s="73">
        <f t="shared" si="7"/>
        <v>90</v>
      </c>
      <c r="AE61" s="73">
        <f t="shared" si="7"/>
        <v>1080</v>
      </c>
      <c r="AF61" s="73">
        <f t="shared" si="7"/>
        <v>360</v>
      </c>
      <c r="AG61" s="73">
        <f t="shared" si="7"/>
        <v>0</v>
      </c>
      <c r="AH61" s="73">
        <f t="shared" si="7"/>
        <v>0</v>
      </c>
      <c r="AI61" s="73">
        <f t="shared" si="7"/>
        <v>3971</v>
      </c>
      <c r="AJ61" s="73">
        <f t="shared" si="7"/>
        <v>542</v>
      </c>
      <c r="AK61" s="73">
        <f t="shared" si="7"/>
        <v>0</v>
      </c>
      <c r="AL61" s="73">
        <f t="shared" si="7"/>
        <v>0</v>
      </c>
      <c r="AM61" s="73">
        <f t="shared" si="7"/>
        <v>2768</v>
      </c>
      <c r="AN61" s="73">
        <f t="shared" si="7"/>
        <v>506</v>
      </c>
      <c r="AS61" s="73">
        <f>SUM(AS4:AS60)</f>
        <v>0</v>
      </c>
      <c r="AT61" s="73">
        <f t="shared" ref="AT61:BN61" si="8">SUM(AT4:AT60)</f>
        <v>0</v>
      </c>
      <c r="AU61" s="73">
        <f t="shared" si="8"/>
        <v>11000</v>
      </c>
      <c r="AV61" s="73">
        <f t="shared" si="8"/>
        <v>1500</v>
      </c>
      <c r="AW61" s="73">
        <f t="shared" si="8"/>
        <v>0</v>
      </c>
      <c r="AX61" s="73">
        <f t="shared" si="8"/>
        <v>0</v>
      </c>
      <c r="AY61" s="73">
        <f t="shared" si="8"/>
        <v>0</v>
      </c>
      <c r="AZ61" s="73">
        <f t="shared" si="8"/>
        <v>0</v>
      </c>
      <c r="BA61" s="73">
        <f t="shared" si="8"/>
        <v>0</v>
      </c>
      <c r="BB61" s="73">
        <f t="shared" si="8"/>
        <v>0</v>
      </c>
      <c r="BC61" s="73">
        <f t="shared" si="8"/>
        <v>0</v>
      </c>
      <c r="BD61" s="73">
        <f t="shared" si="8"/>
        <v>0</v>
      </c>
      <c r="BE61" s="73">
        <f t="shared" si="8"/>
        <v>0</v>
      </c>
      <c r="BF61" s="73">
        <f t="shared" si="8"/>
        <v>0</v>
      </c>
      <c r="BG61" s="73">
        <f t="shared" si="8"/>
        <v>0</v>
      </c>
      <c r="BH61" s="73">
        <f t="shared" si="8"/>
        <v>0</v>
      </c>
      <c r="BI61" s="73">
        <f t="shared" si="8"/>
        <v>0</v>
      </c>
      <c r="BJ61" s="73">
        <f t="shared" si="8"/>
        <v>0</v>
      </c>
      <c r="BK61" s="73">
        <f t="shared" si="8"/>
        <v>0</v>
      </c>
      <c r="BL61" s="73">
        <f t="shared" si="8"/>
        <v>0</v>
      </c>
      <c r="BM61" s="73">
        <f t="shared" si="8"/>
        <v>0</v>
      </c>
      <c r="BN61" s="73">
        <f t="shared" si="8"/>
        <v>0</v>
      </c>
    </row>
    <row r="62" spans="2:66">
      <c r="L62" s="73"/>
      <c r="M62" s="73"/>
      <c r="N62" s="73"/>
      <c r="Y62" s="93"/>
      <c r="AK62" s="93"/>
      <c r="AM62" s="93"/>
      <c r="AY62" s="93"/>
      <c r="BK62" s="93"/>
      <c r="BM62" s="93"/>
    </row>
    <row r="63" spans="2:66">
      <c r="L63" s="73"/>
      <c r="M63" s="73"/>
      <c r="N63" s="73"/>
      <c r="P63" s="73"/>
      <c r="Q63" s="73" t="s">
        <v>149</v>
      </c>
      <c r="S63" s="154">
        <f>S61+U61+W61+Y61+AA61+AC61+AE61+AG61+AI61+AK61+AM61</f>
        <v>40713</v>
      </c>
      <c r="T63" s="120">
        <f>G56+H56</f>
        <v>40713</v>
      </c>
      <c r="U63" s="154"/>
      <c r="AP63" s="73"/>
      <c r="AS63" s="118">
        <f>AS61+AU61+AW61+AY61+BA61+BC61+BE61+BG61+BI61+BK61+BM61</f>
        <v>11000</v>
      </c>
      <c r="AT63" s="120">
        <f>J56+K56</f>
        <v>11000</v>
      </c>
    </row>
    <row r="64" spans="2:66" hidden="1">
      <c r="L64" s="73"/>
      <c r="M64" s="73"/>
      <c r="N64" s="73"/>
      <c r="P64" s="73"/>
      <c r="S64" s="118">
        <f>G57</f>
        <v>40713</v>
      </c>
      <c r="T64" s="120"/>
      <c r="AP64" s="73"/>
      <c r="AS64" s="118">
        <f>J57</f>
        <v>11000</v>
      </c>
      <c r="AT64" s="120"/>
    </row>
    <row r="65" spans="12:46">
      <c r="L65" s="73"/>
      <c r="M65" s="73"/>
      <c r="N65" s="73"/>
      <c r="Q65" s="73" t="s">
        <v>119</v>
      </c>
      <c r="S65" s="73">
        <f>T61+V61+X61+Z61+AB61+AD61+AF61+AH61+AJ61+AL61+AN61</f>
        <v>6140</v>
      </c>
      <c r="T65" s="120"/>
      <c r="AS65" s="73">
        <f>AT61+AV61+AX61+AZ61+BB61+BD61+BF61+BH61+BJ61+BL61+BN61</f>
        <v>1500</v>
      </c>
      <c r="AT65" s="120"/>
    </row>
    <row r="66" spans="12:46">
      <c r="L66" s="73"/>
      <c r="M66" s="73"/>
      <c r="N66" s="73"/>
    </row>
    <row r="67" spans="12:46">
      <c r="L67" s="73"/>
      <c r="M67" s="73"/>
      <c r="N67" s="73"/>
      <c r="U67" s="200"/>
    </row>
    <row r="68" spans="12:46" ht="15.75" thickBot="1">
      <c r="L68" s="73"/>
      <c r="M68" s="73"/>
      <c r="N68" s="73"/>
      <c r="Q68" s="236" t="s">
        <v>19</v>
      </c>
      <c r="R68" s="238" t="s">
        <v>177</v>
      </c>
      <c r="S68" s="238" t="s">
        <v>178</v>
      </c>
      <c r="T68" s="237" t="s">
        <v>179</v>
      </c>
      <c r="U68" s="200"/>
    </row>
    <row r="69" spans="12:46">
      <c r="L69" s="73"/>
      <c r="M69" s="73"/>
      <c r="N69" s="73"/>
      <c r="Q69" s="232" t="str">
        <f>S3</f>
        <v>AB</v>
      </c>
      <c r="R69" s="239">
        <f>S61</f>
        <v>1082</v>
      </c>
      <c r="S69" s="240">
        <f>(T61/60)</f>
        <v>2.5</v>
      </c>
      <c r="T69" s="233">
        <f>R69/S69</f>
        <v>432.8</v>
      </c>
    </row>
    <row r="70" spans="12:46">
      <c r="L70" s="73"/>
      <c r="M70" s="73"/>
      <c r="N70" s="73"/>
      <c r="Q70" s="242" t="str">
        <f>U3</f>
        <v>BF</v>
      </c>
      <c r="R70" s="153">
        <f>U61</f>
        <v>15708</v>
      </c>
      <c r="S70" s="243">
        <f>(V61/60)</f>
        <v>33.85</v>
      </c>
      <c r="T70" s="244">
        <f t="shared" ref="T70:T75" si="9">R70/S70</f>
        <v>464.04726735598223</v>
      </c>
      <c r="AK70" s="87"/>
      <c r="AP70" s="73"/>
    </row>
    <row r="71" spans="12:46">
      <c r="L71" s="73"/>
      <c r="M71" s="73"/>
      <c r="N71" s="73"/>
      <c r="Q71" s="242" t="str">
        <f>W3</f>
        <v>DJ</v>
      </c>
      <c r="R71" s="153">
        <f>W61</f>
        <v>8407</v>
      </c>
      <c r="S71" s="243">
        <f>(X61/60)</f>
        <v>18.966666666666665</v>
      </c>
      <c r="T71" s="244">
        <f t="shared" si="9"/>
        <v>443.25131810193324</v>
      </c>
      <c r="AK71" s="87"/>
      <c r="AP71" s="73"/>
    </row>
    <row r="72" spans="12:46">
      <c r="Q72" s="242" t="str">
        <f>Y3</f>
        <v>DM</v>
      </c>
      <c r="R72" s="153">
        <f>Y61</f>
        <v>6045</v>
      </c>
      <c r="S72" s="243">
        <f>(Z61/60)</f>
        <v>16.05</v>
      </c>
      <c r="T72" s="244">
        <f t="shared" si="9"/>
        <v>376.63551401869159</v>
      </c>
      <c r="AK72" s="87"/>
      <c r="AP72" s="73"/>
    </row>
    <row r="73" spans="12:46">
      <c r="Q73" s="242" t="str">
        <f>AA3</f>
        <v>DS</v>
      </c>
      <c r="R73" s="153">
        <f>AA61</f>
        <v>1080</v>
      </c>
      <c r="S73" s="243">
        <f>(AB61/60)</f>
        <v>6</v>
      </c>
      <c r="T73" s="244">
        <f t="shared" si="9"/>
        <v>180</v>
      </c>
      <c r="AK73" s="87"/>
      <c r="AM73" s="93"/>
      <c r="AP73" s="73"/>
    </row>
    <row r="74" spans="12:46">
      <c r="Q74" s="242" t="str">
        <f>AC3</f>
        <v>IN</v>
      </c>
      <c r="R74" s="153">
        <f>AC61</f>
        <v>572</v>
      </c>
      <c r="S74" s="243">
        <f>(AD61/60)</f>
        <v>1.5</v>
      </c>
      <c r="T74" s="244">
        <f t="shared" si="9"/>
        <v>381.33333333333331</v>
      </c>
      <c r="AK74" s="87"/>
      <c r="AP74" s="73"/>
    </row>
    <row r="75" spans="12:46">
      <c r="Q75" s="242" t="str">
        <f>AE3</f>
        <v>KK</v>
      </c>
      <c r="R75" s="153">
        <f>AE61</f>
        <v>1080</v>
      </c>
      <c r="S75" s="243">
        <f>(AF61/60)</f>
        <v>6</v>
      </c>
      <c r="T75" s="244">
        <f t="shared" si="9"/>
        <v>180</v>
      </c>
      <c r="AK75" s="87"/>
      <c r="AP75" s="73"/>
    </row>
    <row r="76" spans="12:46">
      <c r="Q76" s="234" t="str">
        <f>AI3</f>
        <v>NP</v>
      </c>
      <c r="R76" s="27">
        <f>AI61</f>
        <v>3971</v>
      </c>
      <c r="S76" s="241">
        <f>(AJ61/60)</f>
        <v>9.0333333333333332</v>
      </c>
      <c r="T76" s="235">
        <f t="shared" ref="T76" si="10">R76/S76</f>
        <v>439.59409594095939</v>
      </c>
      <c r="AK76" s="87"/>
      <c r="AP76" s="73"/>
    </row>
    <row r="77" spans="12:46">
      <c r="Q77" s="138" t="str">
        <f>AM3</f>
        <v>RH</v>
      </c>
      <c r="R77" s="153">
        <f>AM61</f>
        <v>2768</v>
      </c>
      <c r="S77" s="243">
        <f>(AN61/60)</f>
        <v>8.4333333333333336</v>
      </c>
      <c r="T77" s="95">
        <f>R77/S77</f>
        <v>328.22134387351775</v>
      </c>
    </row>
    <row r="79" spans="12:46">
      <c r="R79" s="73" t="s">
        <v>180</v>
      </c>
      <c r="T79" s="231">
        <f>AVERAGE(T69:T77)</f>
        <v>358.43143029160194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pane ySplit="3" topLeftCell="A4" activePane="bottomLeft" state="frozen"/>
      <selection pane="bottomLeft" activeCell="F13" sqref="F13"/>
    </sheetView>
  </sheetViews>
  <sheetFormatPr defaultRowHeight="15"/>
  <cols>
    <col min="1" max="1" width="4.5703125" style="73" customWidth="1"/>
    <col min="2" max="2" width="9.140625" customWidth="1"/>
    <col min="3" max="3" width="18.7109375" style="1" customWidth="1"/>
    <col min="4" max="4" width="13.42578125" customWidth="1"/>
    <col min="5" max="5" width="11" customWidth="1"/>
    <col min="6" max="7" width="12.42578125" customWidth="1"/>
    <col min="8" max="8" width="14.28515625" style="73" customWidth="1"/>
    <col min="9" max="9" width="11" style="73" customWidth="1"/>
    <col min="10" max="10" width="14.28515625" customWidth="1"/>
    <col min="11" max="11" width="11" customWidth="1"/>
    <col min="13" max="13" width="28.28515625" customWidth="1"/>
  </cols>
  <sheetData>
    <row r="1" spans="1:11" ht="15.75" thickBot="1">
      <c r="A1"/>
    </row>
    <row r="2" spans="1:11" ht="15" customHeight="1" thickTop="1">
      <c r="A2"/>
      <c r="B2" s="329" t="s">
        <v>150</v>
      </c>
      <c r="C2" s="331" t="s">
        <v>151</v>
      </c>
      <c r="D2" s="333" t="s">
        <v>152</v>
      </c>
      <c r="E2" s="334"/>
      <c r="F2" s="335" t="s">
        <v>153</v>
      </c>
      <c r="G2" s="335" t="s">
        <v>154</v>
      </c>
      <c r="H2" s="327" t="s">
        <v>155</v>
      </c>
      <c r="I2" s="337"/>
      <c r="J2" s="327" t="s">
        <v>156</v>
      </c>
      <c r="K2" s="328"/>
    </row>
    <row r="3" spans="1:11" ht="30.75" thickBot="1">
      <c r="A3"/>
      <c r="B3" s="330"/>
      <c r="C3" s="332"/>
      <c r="D3" s="173" t="s">
        <v>157</v>
      </c>
      <c r="E3" s="173" t="s">
        <v>158</v>
      </c>
      <c r="F3" s="336"/>
      <c r="G3" s="336"/>
      <c r="H3" s="173" t="s">
        <v>157</v>
      </c>
      <c r="I3" s="173" t="s">
        <v>158</v>
      </c>
      <c r="J3" s="173" t="s">
        <v>157</v>
      </c>
      <c r="K3" s="174" t="s">
        <v>158</v>
      </c>
    </row>
    <row r="4" spans="1:11" ht="15.75" thickTop="1">
      <c r="A4"/>
      <c r="B4" s="35"/>
      <c r="C4" s="94"/>
      <c r="D4" s="175"/>
      <c r="E4" s="175"/>
      <c r="F4" s="35">
        <v>42303</v>
      </c>
      <c r="G4" s="175">
        <f>20*120</f>
        <v>2400</v>
      </c>
      <c r="H4" s="175">
        <v>2400</v>
      </c>
      <c r="I4" s="175">
        <v>2400</v>
      </c>
      <c r="J4" s="175">
        <v>17</v>
      </c>
      <c r="K4" s="175">
        <v>1</v>
      </c>
    </row>
    <row r="5" spans="1:11">
      <c r="A5"/>
      <c r="B5" s="36"/>
      <c r="C5" s="95"/>
      <c r="D5" s="176"/>
      <c r="E5" s="176"/>
      <c r="F5" s="36">
        <v>42303</v>
      </c>
      <c r="G5" s="176">
        <f>5*120</f>
        <v>600</v>
      </c>
      <c r="H5" s="176">
        <v>600</v>
      </c>
      <c r="I5" s="176">
        <v>600</v>
      </c>
      <c r="J5" s="176">
        <v>4</v>
      </c>
      <c r="K5" s="176"/>
    </row>
    <row r="6" spans="1:11">
      <c r="A6"/>
      <c r="B6" s="36"/>
      <c r="C6" s="95"/>
      <c r="D6" s="176"/>
      <c r="E6" s="176"/>
      <c r="F6" s="36">
        <v>42304</v>
      </c>
      <c r="G6" s="176">
        <f>22*120</f>
        <v>2640</v>
      </c>
      <c r="H6" s="176">
        <v>2640</v>
      </c>
      <c r="I6" s="176">
        <v>2640</v>
      </c>
      <c r="J6" s="176">
        <v>11</v>
      </c>
      <c r="K6" s="176"/>
    </row>
    <row r="7" spans="1:11">
      <c r="A7"/>
      <c r="B7" s="36"/>
      <c r="C7" s="95"/>
      <c r="D7" s="176"/>
      <c r="E7" s="176"/>
      <c r="F7" s="36">
        <v>42305</v>
      </c>
      <c r="G7" s="176">
        <f>22*120</f>
        <v>2640</v>
      </c>
      <c r="H7" s="176">
        <v>2640</v>
      </c>
      <c r="I7" s="176">
        <v>2640</v>
      </c>
      <c r="J7" s="176">
        <v>15</v>
      </c>
      <c r="K7" s="176">
        <v>1</v>
      </c>
    </row>
    <row r="8" spans="1:11">
      <c r="A8"/>
      <c r="B8" s="36"/>
      <c r="C8" s="95"/>
      <c r="D8" s="176"/>
      <c r="E8" s="176"/>
      <c r="F8" s="36">
        <v>42305</v>
      </c>
      <c r="G8" s="176">
        <f>20*120</f>
        <v>2400</v>
      </c>
      <c r="H8" s="176">
        <v>2400</v>
      </c>
      <c r="I8" s="176">
        <v>2400</v>
      </c>
      <c r="J8" s="176">
        <v>10</v>
      </c>
      <c r="K8" s="176">
        <v>1</v>
      </c>
    </row>
    <row r="9" spans="1:11">
      <c r="A9"/>
      <c r="B9" s="36"/>
      <c r="C9" s="95"/>
      <c r="D9" s="176"/>
      <c r="E9" s="176"/>
      <c r="F9" s="36">
        <v>42305</v>
      </c>
      <c r="G9" s="176">
        <f>11*120</f>
        <v>1320</v>
      </c>
      <c r="H9" s="176">
        <v>1320</v>
      </c>
      <c r="I9" s="176">
        <v>1320</v>
      </c>
      <c r="J9" s="176">
        <v>8</v>
      </c>
      <c r="K9" s="176"/>
    </row>
    <row r="10" spans="1:11">
      <c r="A10"/>
      <c r="B10" s="36"/>
      <c r="C10" s="95"/>
      <c r="D10" s="176"/>
      <c r="E10" s="176"/>
      <c r="F10" s="36">
        <v>42306</v>
      </c>
      <c r="G10" s="176">
        <f>10*120</f>
        <v>1200</v>
      </c>
      <c r="H10" s="176">
        <v>1200</v>
      </c>
      <c r="I10" s="176">
        <v>1200</v>
      </c>
      <c r="J10" s="176">
        <v>8</v>
      </c>
      <c r="K10" s="176"/>
    </row>
    <row r="11" spans="1:11">
      <c r="A11"/>
      <c r="B11" s="36"/>
      <c r="C11" s="95"/>
      <c r="D11" s="176"/>
      <c r="E11" s="176"/>
      <c r="F11" s="36">
        <v>42306</v>
      </c>
      <c r="G11" s="176">
        <f>23*120</f>
        <v>2760</v>
      </c>
      <c r="H11" s="176">
        <v>2760</v>
      </c>
      <c r="I11" s="176">
        <v>2760</v>
      </c>
      <c r="J11" s="176">
        <v>23</v>
      </c>
      <c r="K11" s="176">
        <v>1</v>
      </c>
    </row>
    <row r="12" spans="1:11">
      <c r="A12"/>
      <c r="B12" s="36"/>
      <c r="C12" s="95"/>
      <c r="D12" s="176"/>
      <c r="E12" s="176"/>
      <c r="F12" s="36">
        <v>42307</v>
      </c>
      <c r="G12" s="176">
        <f>22*120</f>
        <v>2640</v>
      </c>
      <c r="H12" s="176">
        <v>2640</v>
      </c>
      <c r="I12" s="176">
        <v>2640</v>
      </c>
      <c r="J12" s="176">
        <v>13</v>
      </c>
      <c r="K12" s="176">
        <v>1</v>
      </c>
    </row>
    <row r="13" spans="1:11">
      <c r="A13"/>
      <c r="B13" s="177"/>
      <c r="C13" s="95"/>
      <c r="D13" s="176"/>
      <c r="E13" s="176"/>
      <c r="F13" s="36"/>
      <c r="G13" s="176"/>
      <c r="H13" s="176"/>
      <c r="I13" s="176"/>
      <c r="J13" s="176"/>
      <c r="K13" s="176"/>
    </row>
    <row r="14" spans="1:11">
      <c r="A14"/>
      <c r="B14" s="36"/>
      <c r="C14" s="95"/>
      <c r="D14" s="178"/>
      <c r="E14" s="178"/>
      <c r="F14" s="36"/>
      <c r="G14" s="176"/>
      <c r="H14" s="176"/>
      <c r="I14" s="176"/>
      <c r="J14" s="176"/>
      <c r="K14" s="176"/>
    </row>
    <row r="15" spans="1:11">
      <c r="A15"/>
      <c r="B15" s="36"/>
      <c r="C15" s="95"/>
      <c r="D15" s="176"/>
      <c r="E15" s="176"/>
      <c r="F15" s="36"/>
      <c r="G15" s="176"/>
      <c r="H15" s="176"/>
      <c r="I15" s="176"/>
      <c r="J15" s="176"/>
      <c r="K15" s="176"/>
    </row>
    <row r="16" spans="1:11">
      <c r="A16"/>
      <c r="B16" s="177"/>
      <c r="C16" s="95"/>
      <c r="D16" s="176"/>
      <c r="E16" s="176"/>
      <c r="F16" s="36"/>
      <c r="G16" s="176"/>
      <c r="H16" s="176"/>
      <c r="I16" s="176"/>
      <c r="J16" s="176"/>
      <c r="K16" s="176"/>
    </row>
    <row r="17" spans="1:11">
      <c r="A17"/>
      <c r="B17" s="36"/>
      <c r="C17" s="95"/>
      <c r="D17" s="176"/>
      <c r="E17" s="176"/>
      <c r="F17" s="36"/>
      <c r="G17" s="176"/>
      <c r="H17" s="176"/>
      <c r="I17" s="176"/>
      <c r="J17" s="176"/>
      <c r="K17" s="176"/>
    </row>
    <row r="18" spans="1:11">
      <c r="A18"/>
      <c r="B18" s="36"/>
      <c r="C18" s="95"/>
      <c r="D18" s="176"/>
      <c r="E18" s="176"/>
      <c r="F18" s="36"/>
      <c r="G18" s="176"/>
      <c r="H18" s="176"/>
      <c r="I18" s="176"/>
      <c r="J18" s="176"/>
      <c r="K18" s="176"/>
    </row>
    <row r="19" spans="1:11">
      <c r="A19"/>
      <c r="B19" s="36"/>
      <c r="C19" s="95"/>
      <c r="D19" s="176"/>
      <c r="E19" s="176"/>
      <c r="F19" s="36"/>
      <c r="G19" s="176"/>
      <c r="H19" s="176"/>
      <c r="I19" s="176"/>
      <c r="J19" s="176"/>
      <c r="K19" s="176"/>
    </row>
    <row r="20" spans="1:11">
      <c r="A20"/>
      <c r="B20" s="36"/>
      <c r="C20" s="95"/>
      <c r="D20" s="176"/>
      <c r="E20" s="176"/>
      <c r="F20" s="36"/>
      <c r="G20" s="176"/>
      <c r="H20" s="176"/>
      <c r="I20" s="176"/>
      <c r="J20" s="176"/>
      <c r="K20" s="176"/>
    </row>
    <row r="21" spans="1:11">
      <c r="A21"/>
      <c r="B21" s="36"/>
      <c r="C21" s="95"/>
      <c r="D21" s="176"/>
      <c r="E21" s="176"/>
      <c r="F21" s="36"/>
      <c r="G21" s="176"/>
      <c r="H21" s="176"/>
      <c r="I21" s="176"/>
      <c r="J21" s="176"/>
      <c r="K21" s="176"/>
    </row>
    <row r="22" spans="1:11">
      <c r="A22"/>
      <c r="B22" s="36"/>
      <c r="C22" s="95"/>
      <c r="D22" s="176"/>
      <c r="E22" s="176"/>
      <c r="F22" s="36"/>
      <c r="G22" s="176"/>
      <c r="H22" s="176"/>
      <c r="I22" s="176"/>
      <c r="J22" s="176"/>
      <c r="K22" s="176"/>
    </row>
    <row r="23" spans="1:11">
      <c r="A23"/>
      <c r="B23" s="36"/>
      <c r="C23" s="95"/>
      <c r="D23" s="176"/>
      <c r="E23" s="176"/>
      <c r="F23" s="36"/>
      <c r="G23" s="176"/>
      <c r="H23" s="176"/>
      <c r="I23" s="176"/>
      <c r="J23" s="176"/>
      <c r="K23" s="176"/>
    </row>
    <row r="24" spans="1:11">
      <c r="A24"/>
      <c r="B24" s="36"/>
      <c r="C24" s="95"/>
      <c r="D24" s="176"/>
      <c r="E24" s="176"/>
      <c r="F24" s="36"/>
      <c r="G24" s="176"/>
      <c r="H24" s="176"/>
      <c r="I24" s="176"/>
      <c r="J24" s="176"/>
      <c r="K24" s="176"/>
    </row>
    <row r="25" spans="1:11">
      <c r="A25"/>
      <c r="B25" s="36"/>
      <c r="C25" s="95"/>
      <c r="D25" s="176"/>
      <c r="E25" s="176"/>
      <c r="F25" s="36"/>
      <c r="G25" s="176"/>
      <c r="H25" s="176"/>
      <c r="I25" s="176"/>
      <c r="J25" s="176"/>
      <c r="K25" s="176"/>
    </row>
    <row r="26" spans="1:11">
      <c r="A26"/>
      <c r="B26" s="37"/>
      <c r="C26" s="38"/>
      <c r="D26" s="179">
        <f>SUM(D4:D25)</f>
        <v>0</v>
      </c>
      <c r="E26" s="179">
        <f>SUM(E4:E25)</f>
        <v>0</v>
      </c>
      <c r="F26" s="179"/>
      <c r="G26" s="179">
        <f t="shared" ref="G26:K26" si="0">SUM(G4:G25)</f>
        <v>18600</v>
      </c>
      <c r="H26" s="179">
        <f t="shared" si="0"/>
        <v>18600</v>
      </c>
      <c r="I26" s="179">
        <f t="shared" si="0"/>
        <v>18600</v>
      </c>
      <c r="J26" s="179">
        <f t="shared" si="0"/>
        <v>109</v>
      </c>
      <c r="K26" s="179">
        <f t="shared" si="0"/>
        <v>5</v>
      </c>
    </row>
  </sheetData>
  <mergeCells count="7">
    <mergeCell ref="J2:K2"/>
    <mergeCell ref="B2:B3"/>
    <mergeCell ref="C2:C3"/>
    <mergeCell ref="D2:E2"/>
    <mergeCell ref="F2:F3"/>
    <mergeCell ref="G2:G3"/>
    <mergeCell ref="H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9"/>
  <sheetViews>
    <sheetView workbookViewId="0">
      <pane ySplit="3" topLeftCell="A4" activePane="bottomLeft" state="frozen"/>
      <selection pane="bottomLeft" activeCell="B24" sqref="B24"/>
    </sheetView>
  </sheetViews>
  <sheetFormatPr defaultRowHeight="15"/>
  <cols>
    <col min="1" max="1" width="8.85546875" style="83"/>
    <col min="2" max="2" width="12.140625" customWidth="1"/>
    <col min="3" max="3" width="9.42578125" customWidth="1"/>
    <col min="4" max="4" width="8.7109375" customWidth="1"/>
    <col min="7" max="8" width="8.7109375" customWidth="1"/>
    <col min="11" max="11" width="8.7109375" customWidth="1"/>
  </cols>
  <sheetData>
    <row r="1" spans="2:13" customFormat="1" ht="15.75" thickBot="1"/>
    <row r="2" spans="2:13" customFormat="1" ht="15.75" customHeight="1" thickTop="1">
      <c r="B2" s="48" t="s">
        <v>21</v>
      </c>
      <c r="C2" s="50" t="s">
        <v>72</v>
      </c>
      <c r="D2" s="91"/>
      <c r="E2" s="52" t="s">
        <v>26</v>
      </c>
      <c r="F2" s="52"/>
      <c r="G2" s="92"/>
      <c r="H2" s="91"/>
      <c r="I2" s="52">
        <v>400</v>
      </c>
      <c r="J2" s="52"/>
      <c r="K2" s="92"/>
      <c r="L2" s="52" t="s">
        <v>73</v>
      </c>
      <c r="M2" s="53"/>
    </row>
    <row r="3" spans="2:13" customFormat="1" ht="15.75" thickBot="1">
      <c r="B3" s="49"/>
      <c r="C3" s="51" t="s">
        <v>19</v>
      </c>
      <c r="D3" s="8" t="s">
        <v>84</v>
      </c>
      <c r="E3" s="4" t="s">
        <v>22</v>
      </c>
      <c r="F3" s="4" t="s">
        <v>23</v>
      </c>
      <c r="G3" s="8" t="s">
        <v>20</v>
      </c>
      <c r="H3" s="8" t="s">
        <v>84</v>
      </c>
      <c r="I3" s="4" t="s">
        <v>22</v>
      </c>
      <c r="J3" s="4" t="s">
        <v>23</v>
      </c>
      <c r="K3" s="8" t="s">
        <v>20</v>
      </c>
      <c r="L3" s="5" t="s">
        <v>24</v>
      </c>
      <c r="M3" s="6" t="s">
        <v>25</v>
      </c>
    </row>
    <row r="4" spans="2:13" customFormat="1" ht="15.75" thickTop="1">
      <c r="B4" s="144">
        <v>42303</v>
      </c>
      <c r="C4" s="321" t="s">
        <v>222</v>
      </c>
      <c r="D4" s="145">
        <f>E4+F4</f>
        <v>700</v>
      </c>
      <c r="E4" s="145">
        <v>657</v>
      </c>
      <c r="F4" s="145">
        <v>43</v>
      </c>
      <c r="G4" s="145">
        <v>840</v>
      </c>
      <c r="H4" s="145">
        <f t="shared" ref="H4:H37" si="0">I4+J4</f>
        <v>0</v>
      </c>
      <c r="I4" s="145"/>
      <c r="J4" s="145"/>
      <c r="K4" s="145"/>
      <c r="L4" s="145">
        <v>657</v>
      </c>
      <c r="M4" s="146"/>
    </row>
    <row r="5" spans="2:13" customFormat="1">
      <c r="B5" s="147">
        <v>42303</v>
      </c>
      <c r="C5" s="153" t="s">
        <v>198</v>
      </c>
      <c r="D5" s="29">
        <f>E5+F5</f>
        <v>170</v>
      </c>
      <c r="E5" s="29">
        <v>158</v>
      </c>
      <c r="F5" s="29">
        <v>12</v>
      </c>
      <c r="G5" s="29">
        <v>54</v>
      </c>
      <c r="H5" s="29">
        <f t="shared" si="0"/>
        <v>0</v>
      </c>
      <c r="I5" s="29"/>
      <c r="J5" s="29"/>
      <c r="K5" s="29"/>
      <c r="L5" s="29"/>
      <c r="M5" s="148"/>
    </row>
    <row r="6" spans="2:13" customFormat="1">
      <c r="B6" s="147">
        <v>42303</v>
      </c>
      <c r="C6" s="153" t="s">
        <v>198</v>
      </c>
      <c r="D6" s="153">
        <f t="shared" ref="D6:D38" si="1">E6+F6</f>
        <v>0</v>
      </c>
      <c r="E6" s="29"/>
      <c r="F6" s="29"/>
      <c r="G6" s="29"/>
      <c r="H6" s="153">
        <f t="shared" si="0"/>
        <v>240</v>
      </c>
      <c r="I6" s="29">
        <v>240</v>
      </c>
      <c r="J6" s="29">
        <v>0</v>
      </c>
      <c r="K6" s="29">
        <v>150</v>
      </c>
      <c r="L6" s="29"/>
      <c r="M6" s="148"/>
    </row>
    <row r="7" spans="2:13" customFormat="1">
      <c r="B7" s="147">
        <v>42303</v>
      </c>
      <c r="C7" s="153" t="s">
        <v>201</v>
      </c>
      <c r="D7" s="153">
        <f t="shared" si="1"/>
        <v>0</v>
      </c>
      <c r="E7" s="29"/>
      <c r="F7" s="29"/>
      <c r="G7" s="29"/>
      <c r="H7" s="153">
        <f t="shared" si="0"/>
        <v>420</v>
      </c>
      <c r="I7" s="29">
        <v>420</v>
      </c>
      <c r="J7" s="29">
        <v>0</v>
      </c>
      <c r="K7" s="29">
        <v>210</v>
      </c>
      <c r="L7" s="29"/>
      <c r="M7" s="148"/>
    </row>
    <row r="8" spans="2:13" customFormat="1">
      <c r="B8" s="147">
        <v>42304</v>
      </c>
      <c r="C8" s="153" t="s">
        <v>223</v>
      </c>
      <c r="D8" s="153">
        <f t="shared" si="1"/>
        <v>640</v>
      </c>
      <c r="E8" s="29">
        <v>605</v>
      </c>
      <c r="F8" s="29">
        <v>35</v>
      </c>
      <c r="G8" s="29">
        <v>780</v>
      </c>
      <c r="H8" s="153">
        <f t="shared" si="0"/>
        <v>0</v>
      </c>
      <c r="I8" s="29"/>
      <c r="J8" s="29"/>
      <c r="K8" s="29"/>
      <c r="L8" s="29">
        <v>605</v>
      </c>
      <c r="M8" s="148"/>
    </row>
    <row r="9" spans="2:13" customFormat="1">
      <c r="B9" s="147">
        <v>42304</v>
      </c>
      <c r="C9" s="153" t="s">
        <v>198</v>
      </c>
      <c r="D9" s="153">
        <f t="shared" si="1"/>
        <v>320</v>
      </c>
      <c r="E9" s="29">
        <v>277</v>
      </c>
      <c r="F9" s="29">
        <v>43</v>
      </c>
      <c r="G9" s="29">
        <v>96</v>
      </c>
      <c r="H9" s="153">
        <f t="shared" si="0"/>
        <v>0</v>
      </c>
      <c r="I9" s="29"/>
      <c r="J9" s="29"/>
      <c r="K9" s="29"/>
      <c r="L9" s="29"/>
      <c r="M9" s="148"/>
    </row>
    <row r="10" spans="2:13" customFormat="1">
      <c r="B10" s="147">
        <v>42304</v>
      </c>
      <c r="C10" s="153" t="s">
        <v>208</v>
      </c>
      <c r="D10" s="153">
        <f t="shared" si="1"/>
        <v>800</v>
      </c>
      <c r="E10" s="29">
        <v>600</v>
      </c>
      <c r="F10" s="29">
        <v>200</v>
      </c>
      <c r="G10" s="29">
        <v>240</v>
      </c>
      <c r="H10" s="29">
        <f t="shared" si="0"/>
        <v>0</v>
      </c>
      <c r="I10" s="29"/>
      <c r="J10" s="29"/>
      <c r="K10" s="29"/>
      <c r="L10" s="29"/>
      <c r="M10" s="148"/>
    </row>
    <row r="11" spans="2:13" customFormat="1">
      <c r="B11" s="147">
        <v>42304</v>
      </c>
      <c r="C11" s="153" t="s">
        <v>198</v>
      </c>
      <c r="D11" s="153">
        <f t="shared" si="1"/>
        <v>0</v>
      </c>
      <c r="E11" s="29"/>
      <c r="F11" s="29"/>
      <c r="G11" s="29"/>
      <c r="H11" s="29">
        <f t="shared" si="0"/>
        <v>60</v>
      </c>
      <c r="I11" s="29">
        <v>60</v>
      </c>
      <c r="J11" s="29">
        <v>0</v>
      </c>
      <c r="K11" s="29">
        <v>30</v>
      </c>
      <c r="L11" s="29"/>
      <c r="M11" s="148"/>
    </row>
    <row r="12" spans="2:13" customFormat="1">
      <c r="B12" s="147">
        <v>42305</v>
      </c>
      <c r="C12" s="153" t="s">
        <v>232</v>
      </c>
      <c r="D12" s="153">
        <f t="shared" si="1"/>
        <v>480</v>
      </c>
      <c r="E12" s="29">
        <v>431</v>
      </c>
      <c r="F12" s="29">
        <v>49</v>
      </c>
      <c r="G12" s="29">
        <v>720</v>
      </c>
      <c r="H12" s="29">
        <f t="shared" si="0"/>
        <v>0</v>
      </c>
      <c r="I12" s="29"/>
      <c r="J12" s="29"/>
      <c r="K12" s="29"/>
      <c r="L12" s="29">
        <v>431</v>
      </c>
      <c r="M12" s="148"/>
    </row>
    <row r="13" spans="2:13" customFormat="1">
      <c r="B13" s="147">
        <v>43401</v>
      </c>
      <c r="C13" s="153" t="s">
        <v>208</v>
      </c>
      <c r="D13" s="153">
        <f t="shared" si="1"/>
        <v>80</v>
      </c>
      <c r="E13" s="29">
        <v>60</v>
      </c>
      <c r="F13" s="29">
        <v>20</v>
      </c>
      <c r="G13" s="29">
        <v>24</v>
      </c>
      <c r="H13" s="29">
        <f t="shared" si="0"/>
        <v>0</v>
      </c>
      <c r="I13" s="29"/>
      <c r="J13" s="29"/>
      <c r="K13" s="29"/>
      <c r="L13" s="29"/>
      <c r="M13" s="148"/>
    </row>
    <row r="14" spans="2:13" customFormat="1">
      <c r="B14" s="147">
        <v>42305</v>
      </c>
      <c r="C14" s="153" t="s">
        <v>224</v>
      </c>
      <c r="D14" s="153">
        <f t="shared" si="1"/>
        <v>720</v>
      </c>
      <c r="E14" s="29">
        <v>652</v>
      </c>
      <c r="F14" s="29">
        <v>68</v>
      </c>
      <c r="G14" s="29">
        <v>216</v>
      </c>
      <c r="H14" s="29">
        <f t="shared" si="0"/>
        <v>0</v>
      </c>
      <c r="I14" s="29"/>
      <c r="J14" s="29"/>
      <c r="K14" s="29"/>
      <c r="L14" s="29"/>
      <c r="M14" s="148"/>
    </row>
    <row r="15" spans="2:13" customFormat="1">
      <c r="B15" s="147">
        <v>42305</v>
      </c>
      <c r="C15" s="153" t="s">
        <v>202</v>
      </c>
      <c r="D15" s="153">
        <f t="shared" si="1"/>
        <v>0</v>
      </c>
      <c r="E15" s="29"/>
      <c r="F15" s="29"/>
      <c r="G15" s="29"/>
      <c r="H15" s="29">
        <f t="shared" si="0"/>
        <v>590</v>
      </c>
      <c r="I15" s="29">
        <v>540</v>
      </c>
      <c r="J15" s="29">
        <v>50</v>
      </c>
      <c r="K15" s="29">
        <v>360</v>
      </c>
      <c r="L15" s="29"/>
      <c r="M15" s="148"/>
    </row>
    <row r="16" spans="2:13" customFormat="1">
      <c r="B16" s="147">
        <v>42306</v>
      </c>
      <c r="C16" s="322" t="s">
        <v>233</v>
      </c>
      <c r="D16" s="153">
        <f t="shared" si="1"/>
        <v>800</v>
      </c>
      <c r="E16" s="29">
        <v>701</v>
      </c>
      <c r="F16" s="29">
        <v>99</v>
      </c>
      <c r="G16" s="29">
        <v>840</v>
      </c>
      <c r="H16" s="29">
        <f t="shared" si="0"/>
        <v>0</v>
      </c>
      <c r="I16" s="29"/>
      <c r="J16" s="29"/>
      <c r="K16" s="29"/>
      <c r="L16" s="29">
        <v>701</v>
      </c>
      <c r="M16" s="148"/>
    </row>
    <row r="17" spans="2:13" customFormat="1">
      <c r="B17" s="147">
        <v>42306</v>
      </c>
      <c r="C17" s="153" t="s">
        <v>202</v>
      </c>
      <c r="D17" s="153">
        <f t="shared" si="1"/>
        <v>0</v>
      </c>
      <c r="E17" s="29"/>
      <c r="F17" s="29"/>
      <c r="G17" s="29"/>
      <c r="H17" s="29">
        <f t="shared" si="0"/>
        <v>1070</v>
      </c>
      <c r="I17" s="29">
        <v>1020</v>
      </c>
      <c r="J17" s="29">
        <v>50</v>
      </c>
      <c r="K17" s="29">
        <v>570</v>
      </c>
      <c r="L17" s="29"/>
      <c r="M17" s="148"/>
    </row>
    <row r="18" spans="2:13" customFormat="1">
      <c r="B18" s="147">
        <v>42307</v>
      </c>
      <c r="C18" s="153" t="s">
        <v>198</v>
      </c>
      <c r="D18" s="153">
        <f t="shared" si="1"/>
        <v>0</v>
      </c>
      <c r="E18" s="29"/>
      <c r="F18" s="29"/>
      <c r="G18" s="29"/>
      <c r="H18" s="29">
        <f t="shared" si="0"/>
        <v>150</v>
      </c>
      <c r="I18" s="29">
        <v>150</v>
      </c>
      <c r="J18" s="29">
        <v>0</v>
      </c>
      <c r="K18" s="29">
        <v>90</v>
      </c>
      <c r="L18" s="29"/>
      <c r="M18" s="148"/>
    </row>
    <row r="19" spans="2:13" customFormat="1">
      <c r="B19" s="147">
        <v>42307</v>
      </c>
      <c r="C19" s="153" t="s">
        <v>244</v>
      </c>
      <c r="D19" s="153">
        <f t="shared" si="1"/>
        <v>800</v>
      </c>
      <c r="E19" s="29">
        <v>726</v>
      </c>
      <c r="F19" s="29">
        <v>74</v>
      </c>
      <c r="G19" s="29">
        <v>840</v>
      </c>
      <c r="H19" s="29">
        <f t="shared" si="0"/>
        <v>0</v>
      </c>
      <c r="I19" s="29"/>
      <c r="J19" s="29"/>
      <c r="K19" s="29"/>
      <c r="L19" s="29">
        <v>726</v>
      </c>
      <c r="M19" s="148"/>
    </row>
    <row r="20" spans="2:13" customFormat="1">
      <c r="B20" s="147">
        <v>42307</v>
      </c>
      <c r="C20" s="153" t="s">
        <v>224</v>
      </c>
      <c r="D20" s="153">
        <f t="shared" si="1"/>
        <v>0</v>
      </c>
      <c r="E20" s="29"/>
      <c r="F20" s="29"/>
      <c r="G20" s="29"/>
      <c r="H20" s="29">
        <f t="shared" si="0"/>
        <v>650</v>
      </c>
      <c r="I20" s="29">
        <v>600</v>
      </c>
      <c r="J20" s="29">
        <v>50</v>
      </c>
      <c r="K20" s="29">
        <v>330</v>
      </c>
      <c r="L20" s="29"/>
      <c r="M20" s="148"/>
    </row>
    <row r="21" spans="2:13" customFormat="1">
      <c r="B21" s="147">
        <v>42307</v>
      </c>
      <c r="C21" s="153" t="s">
        <v>198</v>
      </c>
      <c r="D21" s="153">
        <f t="shared" si="1"/>
        <v>110</v>
      </c>
      <c r="E21" s="29">
        <v>42</v>
      </c>
      <c r="F21" s="29">
        <v>68</v>
      </c>
      <c r="G21" s="29">
        <v>30</v>
      </c>
      <c r="H21" s="29">
        <f t="shared" si="0"/>
        <v>0</v>
      </c>
      <c r="I21" s="29"/>
      <c r="J21" s="29"/>
      <c r="K21" s="29"/>
      <c r="L21" s="29"/>
      <c r="M21" s="148"/>
    </row>
    <row r="22" spans="2:13" customFormat="1">
      <c r="B22" s="147">
        <v>42307</v>
      </c>
      <c r="C22" s="153" t="s">
        <v>224</v>
      </c>
      <c r="D22" s="153">
        <f t="shared" si="1"/>
        <v>120</v>
      </c>
      <c r="E22" s="29">
        <v>100</v>
      </c>
      <c r="F22" s="29">
        <v>20</v>
      </c>
      <c r="G22" s="29">
        <v>36</v>
      </c>
      <c r="H22" s="29">
        <f t="shared" si="0"/>
        <v>0</v>
      </c>
      <c r="I22" s="29"/>
      <c r="J22" s="29"/>
      <c r="K22" s="29"/>
      <c r="L22" s="29"/>
      <c r="M22" s="148"/>
    </row>
    <row r="23" spans="2:13" customFormat="1">
      <c r="B23" s="147">
        <v>42307</v>
      </c>
      <c r="C23" s="153" t="s">
        <v>208</v>
      </c>
      <c r="D23" s="153">
        <f t="shared" si="1"/>
        <v>400</v>
      </c>
      <c r="E23" s="29">
        <v>300</v>
      </c>
      <c r="F23" s="29">
        <v>100</v>
      </c>
      <c r="G23" s="29">
        <v>120</v>
      </c>
      <c r="H23" s="29">
        <f t="shared" si="0"/>
        <v>0</v>
      </c>
      <c r="I23" s="29"/>
      <c r="J23" s="29"/>
      <c r="K23" s="29"/>
      <c r="L23" s="29"/>
      <c r="M23" s="148"/>
    </row>
    <row r="24" spans="2:13" customFormat="1">
      <c r="B24" s="147"/>
      <c r="C24" s="29"/>
      <c r="D24" s="153">
        <f t="shared" si="1"/>
        <v>0</v>
      </c>
      <c r="E24" s="29"/>
      <c r="F24" s="29"/>
      <c r="G24" s="29"/>
      <c r="H24" s="29">
        <f t="shared" si="0"/>
        <v>0</v>
      </c>
      <c r="I24" s="29"/>
      <c r="J24" s="29"/>
      <c r="K24" s="29"/>
      <c r="L24" s="29"/>
      <c r="M24" s="148"/>
    </row>
    <row r="25" spans="2:13" customFormat="1">
      <c r="B25" s="147"/>
      <c r="C25" s="29"/>
      <c r="D25" s="153">
        <f t="shared" si="1"/>
        <v>0</v>
      </c>
      <c r="E25" s="29"/>
      <c r="F25" s="29"/>
      <c r="G25" s="29"/>
      <c r="H25" s="29">
        <f t="shared" si="0"/>
        <v>0</v>
      </c>
      <c r="I25" s="29"/>
      <c r="J25" s="29"/>
      <c r="K25" s="29"/>
      <c r="L25" s="29"/>
      <c r="M25" s="148"/>
    </row>
    <row r="26" spans="2:13" customFormat="1">
      <c r="B26" s="147"/>
      <c r="C26" s="29"/>
      <c r="D26" s="153">
        <f t="shared" si="1"/>
        <v>0</v>
      </c>
      <c r="E26" s="29"/>
      <c r="F26" s="29"/>
      <c r="G26" s="29"/>
      <c r="H26" s="29">
        <f t="shared" si="0"/>
        <v>0</v>
      </c>
      <c r="I26" s="29"/>
      <c r="J26" s="29"/>
      <c r="K26" s="29"/>
      <c r="L26" s="29"/>
      <c r="M26" s="148"/>
    </row>
    <row r="27" spans="2:13" customFormat="1">
      <c r="B27" s="147"/>
      <c r="C27" s="29"/>
      <c r="D27" s="153">
        <f t="shared" si="1"/>
        <v>0</v>
      </c>
      <c r="E27" s="29"/>
      <c r="F27" s="29"/>
      <c r="G27" s="29"/>
      <c r="H27" s="29">
        <f t="shared" si="0"/>
        <v>0</v>
      </c>
      <c r="I27" s="29"/>
      <c r="J27" s="29"/>
      <c r="K27" s="29"/>
      <c r="L27" s="29"/>
      <c r="M27" s="148"/>
    </row>
    <row r="28" spans="2:13" customFormat="1">
      <c r="B28" s="147"/>
      <c r="C28" s="29"/>
      <c r="D28" s="153">
        <f t="shared" si="1"/>
        <v>0</v>
      </c>
      <c r="E28" s="29"/>
      <c r="F28" s="29"/>
      <c r="G28" s="29"/>
      <c r="H28" s="29">
        <f t="shared" si="0"/>
        <v>0</v>
      </c>
      <c r="I28" s="29"/>
      <c r="J28" s="29"/>
      <c r="K28" s="29"/>
      <c r="L28" s="29"/>
      <c r="M28" s="148"/>
    </row>
    <row r="29" spans="2:13" customFormat="1">
      <c r="B29" s="147"/>
      <c r="C29" s="29"/>
      <c r="D29" s="153">
        <f t="shared" si="1"/>
        <v>0</v>
      </c>
      <c r="E29" s="29"/>
      <c r="F29" s="29"/>
      <c r="G29" s="29"/>
      <c r="H29" s="29">
        <f t="shared" si="0"/>
        <v>0</v>
      </c>
      <c r="I29" s="29"/>
      <c r="J29" s="29"/>
      <c r="K29" s="29"/>
      <c r="L29" s="29"/>
      <c r="M29" s="148"/>
    </row>
    <row r="30" spans="2:13" customFormat="1">
      <c r="B30" s="147"/>
      <c r="C30" s="29"/>
      <c r="D30" s="153">
        <f t="shared" si="1"/>
        <v>0</v>
      </c>
      <c r="E30" s="29"/>
      <c r="F30" s="29"/>
      <c r="G30" s="29"/>
      <c r="H30" s="29">
        <f t="shared" si="0"/>
        <v>0</v>
      </c>
      <c r="I30" s="29"/>
      <c r="J30" s="29"/>
      <c r="K30" s="29"/>
      <c r="L30" s="29"/>
      <c r="M30" s="148"/>
    </row>
    <row r="31" spans="2:13" customFormat="1">
      <c r="B31" s="147"/>
      <c r="C31" s="29"/>
      <c r="D31" s="153">
        <f t="shared" si="1"/>
        <v>0</v>
      </c>
      <c r="E31" s="29"/>
      <c r="F31" s="29"/>
      <c r="G31" s="29"/>
      <c r="H31" s="29">
        <f t="shared" si="0"/>
        <v>0</v>
      </c>
      <c r="I31" s="29"/>
      <c r="J31" s="29"/>
      <c r="K31" s="29"/>
      <c r="L31" s="29"/>
      <c r="M31" s="148"/>
    </row>
    <row r="32" spans="2:13" customFormat="1">
      <c r="B32" s="147"/>
      <c r="C32" s="29"/>
      <c r="D32" s="153">
        <f t="shared" si="1"/>
        <v>0</v>
      </c>
      <c r="E32" s="29"/>
      <c r="F32" s="29"/>
      <c r="G32" s="29"/>
      <c r="H32" s="29">
        <f t="shared" si="0"/>
        <v>0</v>
      </c>
      <c r="I32" s="29"/>
      <c r="J32" s="29"/>
      <c r="K32" s="29"/>
      <c r="L32" s="29"/>
      <c r="M32" s="148"/>
    </row>
    <row r="33" spans="2:13" customFormat="1">
      <c r="B33" s="147"/>
      <c r="C33" s="29"/>
      <c r="D33" s="153">
        <f t="shared" si="1"/>
        <v>0</v>
      </c>
      <c r="E33" s="29"/>
      <c r="F33" s="29"/>
      <c r="G33" s="29"/>
      <c r="H33" s="29">
        <f t="shared" si="0"/>
        <v>0</v>
      </c>
      <c r="I33" s="29"/>
      <c r="J33" s="29"/>
      <c r="K33" s="29"/>
      <c r="L33" s="29"/>
      <c r="M33" s="148"/>
    </row>
    <row r="34" spans="2:13" customFormat="1">
      <c r="B34" s="147"/>
      <c r="C34" s="29"/>
      <c r="D34" s="153">
        <f t="shared" si="1"/>
        <v>0</v>
      </c>
      <c r="E34" s="29"/>
      <c r="F34" s="29"/>
      <c r="G34" s="29"/>
      <c r="H34" s="29">
        <f t="shared" si="0"/>
        <v>0</v>
      </c>
      <c r="I34" s="29"/>
      <c r="J34" s="29"/>
      <c r="K34" s="29"/>
      <c r="L34" s="29"/>
      <c r="M34" s="148"/>
    </row>
    <row r="35" spans="2:13" customFormat="1">
      <c r="B35" s="147"/>
      <c r="C35" s="29"/>
      <c r="D35" s="153">
        <f t="shared" si="1"/>
        <v>0</v>
      </c>
      <c r="E35" s="29"/>
      <c r="F35" s="29"/>
      <c r="G35" s="29"/>
      <c r="H35" s="29">
        <f t="shared" si="0"/>
        <v>0</v>
      </c>
      <c r="I35" s="29"/>
      <c r="J35" s="29"/>
      <c r="K35" s="29"/>
      <c r="L35" s="29"/>
      <c r="M35" s="148"/>
    </row>
    <row r="36" spans="2:13" customFormat="1">
      <c r="B36" s="147"/>
      <c r="C36" s="29"/>
      <c r="D36" s="153">
        <f t="shared" si="1"/>
        <v>0</v>
      </c>
      <c r="E36" s="29"/>
      <c r="F36" s="29"/>
      <c r="G36" s="29"/>
      <c r="H36" s="29">
        <f t="shared" si="0"/>
        <v>0</v>
      </c>
      <c r="I36" s="29"/>
      <c r="J36" s="29"/>
      <c r="K36" s="29"/>
      <c r="L36" s="29"/>
      <c r="M36" s="148"/>
    </row>
    <row r="37" spans="2:13" customFormat="1">
      <c r="B37" s="147"/>
      <c r="C37" s="29"/>
      <c r="D37" s="153">
        <f t="shared" si="1"/>
        <v>0</v>
      </c>
      <c r="E37" s="29"/>
      <c r="F37" s="29"/>
      <c r="G37" s="29"/>
      <c r="H37" s="29">
        <f t="shared" si="0"/>
        <v>0</v>
      </c>
      <c r="I37" s="29"/>
      <c r="J37" s="29"/>
      <c r="K37" s="29"/>
      <c r="L37" s="29"/>
      <c r="M37" s="148"/>
    </row>
    <row r="38" spans="2:13" customFormat="1">
      <c r="B38" s="143"/>
      <c r="C38" s="27"/>
      <c r="D38" s="153">
        <f t="shared" si="1"/>
        <v>6140</v>
      </c>
      <c r="E38" s="27">
        <f t="shared" ref="E38:M38" si="2">SUM(E4:E37)</f>
        <v>5309</v>
      </c>
      <c r="F38" s="27">
        <f t="shared" si="2"/>
        <v>831</v>
      </c>
      <c r="G38" s="27">
        <f t="shared" si="2"/>
        <v>4836</v>
      </c>
      <c r="H38" s="27">
        <f t="shared" si="2"/>
        <v>3180</v>
      </c>
      <c r="I38" s="27">
        <f t="shared" si="2"/>
        <v>3030</v>
      </c>
      <c r="J38" s="27">
        <f t="shared" si="2"/>
        <v>150</v>
      </c>
      <c r="K38" s="27">
        <f t="shared" si="2"/>
        <v>1740</v>
      </c>
      <c r="L38" s="27">
        <f t="shared" si="2"/>
        <v>3120</v>
      </c>
      <c r="M38" s="27">
        <f t="shared" si="2"/>
        <v>0</v>
      </c>
    </row>
    <row r="39" spans="2:13" customFormat="1">
      <c r="B39" s="1"/>
      <c r="G39" s="15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U26"/>
  <sheetViews>
    <sheetView workbookViewId="0">
      <pane ySplit="3" topLeftCell="A4" activePane="bottomLeft" state="frozen"/>
      <selection pane="bottomLeft" activeCell="B13" sqref="B13"/>
    </sheetView>
  </sheetViews>
  <sheetFormatPr defaultRowHeight="15"/>
  <cols>
    <col min="2" max="2" width="12.140625" style="1" customWidth="1"/>
    <col min="3" max="3" width="9.42578125" customWidth="1"/>
    <col min="4" max="4" width="8.7109375" customWidth="1"/>
    <col min="7" max="8" width="8.7109375" customWidth="1"/>
    <col min="14" max="14" width="9.42578125" customWidth="1"/>
    <col min="15" max="15" width="12.28515625" customWidth="1"/>
    <col min="16" max="16" width="11.5703125" customWidth="1"/>
    <col min="17" max="17" width="12.28515625" customWidth="1"/>
    <col min="18" max="18" width="11.85546875" customWidth="1"/>
    <col min="19" max="20" width="12.28515625" customWidth="1"/>
    <col min="21" max="21" width="9.7109375" customWidth="1"/>
  </cols>
  <sheetData>
    <row r="1" spans="2:21" ht="15.75" thickBot="1"/>
    <row r="2" spans="2:21" ht="15.75" customHeight="1" thickTop="1">
      <c r="B2" s="68"/>
      <c r="C2" s="50"/>
      <c r="D2" s="90"/>
      <c r="E2" s="52" t="s">
        <v>85</v>
      </c>
      <c r="F2" s="52"/>
      <c r="G2" s="89"/>
      <c r="H2" s="90"/>
      <c r="I2" s="52" t="s">
        <v>86</v>
      </c>
      <c r="J2" s="52"/>
      <c r="K2" s="9"/>
      <c r="L2" s="52" t="s">
        <v>74</v>
      </c>
      <c r="M2" s="52"/>
      <c r="N2" s="52"/>
      <c r="O2" s="52"/>
      <c r="P2" s="52"/>
      <c r="Q2" s="52"/>
      <c r="R2" s="52"/>
      <c r="S2" s="52"/>
      <c r="T2" s="52"/>
      <c r="U2" s="53"/>
    </row>
    <row r="3" spans="2:21" ht="49.5" customHeight="1" thickBot="1">
      <c r="B3" s="69" t="s">
        <v>39</v>
      </c>
      <c r="C3" s="54" t="s">
        <v>28</v>
      </c>
      <c r="D3" s="54" t="s">
        <v>87</v>
      </c>
      <c r="E3" s="4" t="s">
        <v>22</v>
      </c>
      <c r="F3" s="4" t="s">
        <v>29</v>
      </c>
      <c r="G3" s="88" t="s">
        <v>20</v>
      </c>
      <c r="H3" s="54" t="s">
        <v>87</v>
      </c>
      <c r="I3" s="4" t="s">
        <v>22</v>
      </c>
      <c r="J3" s="4" t="s">
        <v>29</v>
      </c>
      <c r="K3" s="56" t="s">
        <v>20</v>
      </c>
      <c r="L3" s="5" t="s">
        <v>5</v>
      </c>
      <c r="M3" s="11" t="s">
        <v>30</v>
      </c>
      <c r="N3" s="11" t="s">
        <v>31</v>
      </c>
      <c r="O3" s="3" t="s">
        <v>33</v>
      </c>
      <c r="P3" s="3" t="s">
        <v>32</v>
      </c>
      <c r="Q3" s="3" t="s">
        <v>34</v>
      </c>
      <c r="R3" s="3" t="s">
        <v>36</v>
      </c>
      <c r="S3" s="3" t="s">
        <v>35</v>
      </c>
      <c r="T3" s="3" t="s">
        <v>37</v>
      </c>
      <c r="U3" s="6" t="s">
        <v>38</v>
      </c>
    </row>
    <row r="4" spans="2:21" ht="15.75" thickTop="1">
      <c r="B4" s="144">
        <v>42303</v>
      </c>
      <c r="C4" s="145" t="s">
        <v>198</v>
      </c>
      <c r="D4" s="145">
        <f>E4+F4</f>
        <v>12</v>
      </c>
      <c r="E4" s="145">
        <v>12</v>
      </c>
      <c r="F4" s="145">
        <v>0</v>
      </c>
      <c r="G4" s="145">
        <v>24</v>
      </c>
      <c r="H4" s="145">
        <f>I4+J4</f>
        <v>0</v>
      </c>
      <c r="I4" s="145"/>
      <c r="J4" s="145"/>
      <c r="K4" s="145"/>
      <c r="L4" s="150"/>
      <c r="M4" s="146"/>
      <c r="N4" s="146"/>
      <c r="O4" s="151"/>
      <c r="P4" s="146"/>
      <c r="Q4" s="146"/>
      <c r="R4" s="146"/>
      <c r="S4" s="146">
        <v>13</v>
      </c>
      <c r="T4" s="146">
        <v>2</v>
      </c>
      <c r="U4" s="146"/>
    </row>
    <row r="5" spans="2:21">
      <c r="B5" s="147">
        <v>42304</v>
      </c>
      <c r="C5" s="153" t="s">
        <v>198</v>
      </c>
      <c r="D5" s="29">
        <f>E5+F5</f>
        <v>43</v>
      </c>
      <c r="E5" s="29">
        <v>23</v>
      </c>
      <c r="F5" s="29">
        <v>20</v>
      </c>
      <c r="G5" s="29">
        <v>84</v>
      </c>
      <c r="H5" s="29">
        <f>I5+J5</f>
        <v>0</v>
      </c>
      <c r="I5" s="29"/>
      <c r="J5" s="29"/>
      <c r="K5" s="29"/>
      <c r="L5" s="148"/>
      <c r="M5" s="148"/>
      <c r="N5" s="148"/>
      <c r="O5" s="148"/>
      <c r="P5" s="148"/>
      <c r="Q5" s="148"/>
      <c r="R5" s="148"/>
      <c r="S5" s="148">
        <v>26</v>
      </c>
      <c r="T5" s="148">
        <v>1</v>
      </c>
      <c r="U5" s="148"/>
    </row>
    <row r="6" spans="2:21">
      <c r="B6" s="147">
        <v>42304</v>
      </c>
      <c r="C6" s="153" t="s">
        <v>208</v>
      </c>
      <c r="D6" s="153">
        <f t="shared" ref="D6:D25" si="0">E6+F6</f>
        <v>200</v>
      </c>
      <c r="E6" s="29">
        <v>140</v>
      </c>
      <c r="F6" s="29">
        <v>60</v>
      </c>
      <c r="G6" s="29">
        <v>162</v>
      </c>
      <c r="H6" s="153">
        <f t="shared" ref="H6:H24" si="1">I6+J6</f>
        <v>0</v>
      </c>
      <c r="I6" s="29"/>
      <c r="J6" s="29"/>
      <c r="K6" s="29"/>
      <c r="L6" s="29"/>
      <c r="M6" s="148"/>
      <c r="N6" s="148"/>
      <c r="O6" s="148"/>
      <c r="P6" s="148"/>
      <c r="Q6" s="148"/>
      <c r="R6" s="148"/>
      <c r="S6" s="148">
        <v>147</v>
      </c>
      <c r="T6" s="148">
        <v>7</v>
      </c>
      <c r="U6" s="148"/>
    </row>
    <row r="7" spans="2:21">
      <c r="B7" s="147">
        <v>42305</v>
      </c>
      <c r="C7" s="153" t="s">
        <v>208</v>
      </c>
      <c r="D7" s="153">
        <f t="shared" si="0"/>
        <v>20</v>
      </c>
      <c r="E7" s="29">
        <v>20</v>
      </c>
      <c r="F7" s="29">
        <v>0</v>
      </c>
      <c r="G7" s="29">
        <v>36</v>
      </c>
      <c r="H7" s="153">
        <f t="shared" si="1"/>
        <v>0</v>
      </c>
      <c r="I7" s="29"/>
      <c r="J7" s="29"/>
      <c r="K7" s="29"/>
      <c r="L7" s="29"/>
      <c r="M7" s="148"/>
      <c r="N7" s="148"/>
      <c r="O7" s="148"/>
      <c r="P7" s="148"/>
      <c r="Q7" s="148"/>
      <c r="R7" s="148"/>
      <c r="S7" s="148">
        <v>30</v>
      </c>
      <c r="T7" s="148">
        <v>7</v>
      </c>
      <c r="U7" s="148"/>
    </row>
    <row r="8" spans="2:21">
      <c r="B8" s="147">
        <v>42305</v>
      </c>
      <c r="C8" s="153" t="s">
        <v>224</v>
      </c>
      <c r="D8" s="153">
        <f t="shared" si="0"/>
        <v>68</v>
      </c>
      <c r="E8" s="29">
        <v>8</v>
      </c>
      <c r="F8" s="29">
        <v>60</v>
      </c>
      <c r="G8" s="29">
        <v>84</v>
      </c>
      <c r="H8" s="153">
        <f t="shared" si="1"/>
        <v>0</v>
      </c>
      <c r="I8" s="29"/>
      <c r="J8" s="29"/>
      <c r="K8" s="29"/>
      <c r="L8" s="29"/>
      <c r="M8" s="148"/>
      <c r="N8" s="148"/>
      <c r="O8" s="148"/>
      <c r="P8" s="148"/>
      <c r="Q8" s="148"/>
      <c r="R8" s="148"/>
      <c r="S8" s="148">
        <v>8</v>
      </c>
      <c r="T8" s="148"/>
      <c r="U8" s="148"/>
    </row>
    <row r="9" spans="2:21">
      <c r="B9" s="147">
        <v>42305</v>
      </c>
      <c r="C9" s="153" t="s">
        <v>208</v>
      </c>
      <c r="D9" s="153">
        <f t="shared" si="0"/>
        <v>120</v>
      </c>
      <c r="E9" s="29">
        <v>100</v>
      </c>
      <c r="F9" s="29">
        <v>20</v>
      </c>
      <c r="G9" s="29">
        <v>210</v>
      </c>
      <c r="H9" s="153">
        <f t="shared" si="1"/>
        <v>0</v>
      </c>
      <c r="I9" s="29"/>
      <c r="J9" s="29"/>
      <c r="K9" s="29"/>
      <c r="L9" s="29"/>
      <c r="M9" s="148"/>
      <c r="N9" s="148"/>
      <c r="O9" s="148"/>
      <c r="P9" s="148"/>
      <c r="Q9" s="148"/>
      <c r="R9" s="148"/>
      <c r="S9" s="148">
        <v>187</v>
      </c>
      <c r="T9" s="148">
        <v>9</v>
      </c>
      <c r="U9" s="148"/>
    </row>
    <row r="10" spans="2:21">
      <c r="B10" s="147">
        <v>42307</v>
      </c>
      <c r="C10" s="153" t="s">
        <v>198</v>
      </c>
      <c r="D10" s="153">
        <f t="shared" si="0"/>
        <v>68</v>
      </c>
      <c r="E10" s="29">
        <v>48</v>
      </c>
      <c r="F10" s="29">
        <v>20</v>
      </c>
      <c r="G10" s="29">
        <v>48</v>
      </c>
      <c r="H10" s="153">
        <f t="shared" si="1"/>
        <v>0</v>
      </c>
      <c r="I10" s="29"/>
      <c r="J10" s="29"/>
      <c r="K10" s="29"/>
      <c r="L10" s="29"/>
      <c r="M10" s="148"/>
      <c r="N10" s="148"/>
      <c r="O10" s="148"/>
      <c r="P10" s="148"/>
      <c r="Q10" s="148"/>
      <c r="R10" s="148"/>
      <c r="S10" s="148">
        <v>53</v>
      </c>
      <c r="T10" s="148"/>
      <c r="U10" s="148"/>
    </row>
    <row r="11" spans="2:21">
      <c r="B11" s="147">
        <v>42307</v>
      </c>
      <c r="C11" s="153" t="s">
        <v>224</v>
      </c>
      <c r="D11" s="153">
        <f t="shared" si="0"/>
        <v>20</v>
      </c>
      <c r="E11" s="29">
        <v>0</v>
      </c>
      <c r="F11" s="29">
        <v>20</v>
      </c>
      <c r="G11" s="29">
        <v>12</v>
      </c>
      <c r="H11" s="153">
        <f t="shared" si="1"/>
        <v>0</v>
      </c>
      <c r="I11" s="29"/>
      <c r="J11" s="29"/>
      <c r="K11" s="29"/>
      <c r="L11" s="29"/>
      <c r="M11" s="148"/>
      <c r="N11" s="148"/>
      <c r="O11" s="148"/>
      <c r="P11" s="148"/>
      <c r="Q11" s="148"/>
      <c r="R11" s="148"/>
      <c r="S11" s="148"/>
      <c r="T11" s="148"/>
      <c r="U11" s="148"/>
    </row>
    <row r="12" spans="2:21">
      <c r="B12" s="147">
        <v>42307</v>
      </c>
      <c r="C12" s="153" t="s">
        <v>208</v>
      </c>
      <c r="D12" s="153">
        <f t="shared" si="0"/>
        <v>100</v>
      </c>
      <c r="E12" s="29">
        <v>80</v>
      </c>
      <c r="F12" s="29">
        <v>20</v>
      </c>
      <c r="G12" s="29">
        <v>204</v>
      </c>
      <c r="H12" s="153">
        <f t="shared" si="1"/>
        <v>0</v>
      </c>
      <c r="I12" s="29"/>
      <c r="J12" s="29"/>
      <c r="K12" s="29"/>
      <c r="L12" s="29"/>
      <c r="M12" s="148"/>
      <c r="N12" s="148"/>
      <c r="O12" s="148"/>
      <c r="P12" s="148"/>
      <c r="Q12" s="148"/>
      <c r="R12" s="148"/>
      <c r="S12" s="148">
        <v>99</v>
      </c>
      <c r="T12" s="148">
        <v>7</v>
      </c>
      <c r="U12" s="148"/>
    </row>
    <row r="13" spans="2:21">
      <c r="B13" s="147">
        <v>42307</v>
      </c>
      <c r="C13" s="153" t="s">
        <v>208</v>
      </c>
      <c r="D13" s="153">
        <f t="shared" si="0"/>
        <v>200</v>
      </c>
      <c r="E13" s="29">
        <v>160</v>
      </c>
      <c r="F13" s="29">
        <v>40</v>
      </c>
      <c r="G13" s="29">
        <v>222</v>
      </c>
      <c r="H13" s="153">
        <f t="shared" si="1"/>
        <v>0</v>
      </c>
      <c r="I13" s="29"/>
      <c r="J13" s="29"/>
      <c r="K13" s="29"/>
      <c r="L13" s="29"/>
      <c r="M13" s="148"/>
      <c r="N13" s="148"/>
      <c r="O13" s="148"/>
      <c r="P13" s="148"/>
      <c r="Q13" s="148"/>
      <c r="R13" s="148"/>
      <c r="S13" s="148">
        <v>187</v>
      </c>
      <c r="T13" s="148"/>
      <c r="U13" s="148"/>
    </row>
    <row r="14" spans="2:21">
      <c r="B14" s="147"/>
      <c r="C14" s="29"/>
      <c r="D14" s="153">
        <f t="shared" si="0"/>
        <v>0</v>
      </c>
      <c r="E14" s="29"/>
      <c r="F14" s="29"/>
      <c r="G14" s="29"/>
      <c r="H14" s="153">
        <f t="shared" si="1"/>
        <v>0</v>
      </c>
      <c r="I14" s="29"/>
      <c r="J14" s="29"/>
      <c r="K14" s="29"/>
      <c r="L14" s="29"/>
      <c r="M14" s="148"/>
      <c r="N14" s="148"/>
      <c r="O14" s="148"/>
      <c r="P14" s="148"/>
      <c r="Q14" s="148"/>
      <c r="R14" s="148"/>
      <c r="S14" s="148"/>
      <c r="T14" s="148"/>
      <c r="U14" s="148"/>
    </row>
    <row r="15" spans="2:21">
      <c r="B15" s="147"/>
      <c r="C15" s="29"/>
      <c r="D15" s="153">
        <f t="shared" si="0"/>
        <v>0</v>
      </c>
      <c r="E15" s="29"/>
      <c r="F15" s="29"/>
      <c r="G15" s="29"/>
      <c r="H15" s="153">
        <f t="shared" si="1"/>
        <v>0</v>
      </c>
      <c r="I15" s="29"/>
      <c r="J15" s="29"/>
      <c r="K15" s="29"/>
      <c r="L15" s="29"/>
      <c r="M15" s="148"/>
      <c r="N15" s="148"/>
      <c r="O15" s="148"/>
      <c r="P15" s="148"/>
      <c r="Q15" s="148"/>
      <c r="R15" s="148"/>
      <c r="S15" s="148"/>
      <c r="T15" s="148"/>
      <c r="U15" s="148"/>
    </row>
    <row r="16" spans="2:21">
      <c r="B16" s="147"/>
      <c r="C16" s="29"/>
      <c r="D16" s="153">
        <f t="shared" si="0"/>
        <v>0</v>
      </c>
      <c r="E16" s="29"/>
      <c r="F16" s="29"/>
      <c r="G16" s="29"/>
      <c r="H16" s="153">
        <f t="shared" si="1"/>
        <v>0</v>
      </c>
      <c r="I16" s="29"/>
      <c r="J16" s="29"/>
      <c r="K16" s="29"/>
      <c r="L16" s="29"/>
      <c r="M16" s="148"/>
      <c r="N16" s="148"/>
      <c r="O16" s="148"/>
      <c r="P16" s="148"/>
      <c r="Q16" s="148"/>
      <c r="R16" s="148"/>
      <c r="S16" s="148"/>
      <c r="T16" s="148"/>
      <c r="U16" s="148"/>
    </row>
    <row r="17" spans="2:21">
      <c r="B17" s="147"/>
      <c r="C17" s="29"/>
      <c r="D17" s="153">
        <f t="shared" si="0"/>
        <v>0</v>
      </c>
      <c r="E17" s="29"/>
      <c r="F17" s="29"/>
      <c r="G17" s="29"/>
      <c r="H17" s="153">
        <f t="shared" si="1"/>
        <v>0</v>
      </c>
      <c r="I17" s="29"/>
      <c r="J17" s="29"/>
      <c r="K17" s="29"/>
      <c r="L17" s="29"/>
      <c r="M17" s="148"/>
      <c r="N17" s="148"/>
      <c r="O17" s="148"/>
      <c r="P17" s="148"/>
      <c r="Q17" s="148"/>
      <c r="R17" s="148"/>
      <c r="S17" s="148"/>
      <c r="T17" s="148"/>
      <c r="U17" s="148"/>
    </row>
    <row r="18" spans="2:21">
      <c r="B18" s="147"/>
      <c r="C18" s="29"/>
      <c r="D18" s="153">
        <f t="shared" si="0"/>
        <v>0</v>
      </c>
      <c r="E18" s="29"/>
      <c r="F18" s="29"/>
      <c r="G18" s="29"/>
      <c r="H18" s="153">
        <f t="shared" si="1"/>
        <v>0</v>
      </c>
      <c r="I18" s="29"/>
      <c r="J18" s="29"/>
      <c r="K18" s="29"/>
      <c r="L18" s="29"/>
      <c r="M18" s="148"/>
      <c r="N18" s="148"/>
      <c r="O18" s="148"/>
      <c r="P18" s="148"/>
      <c r="Q18" s="148"/>
      <c r="R18" s="148"/>
      <c r="S18" s="148"/>
      <c r="T18" s="148"/>
      <c r="U18" s="148"/>
    </row>
    <row r="19" spans="2:21">
      <c r="B19" s="147"/>
      <c r="C19" s="29"/>
      <c r="D19" s="153">
        <f t="shared" si="0"/>
        <v>0</v>
      </c>
      <c r="E19" s="29"/>
      <c r="F19" s="29"/>
      <c r="G19" s="29"/>
      <c r="H19" s="153">
        <f t="shared" si="1"/>
        <v>0</v>
      </c>
      <c r="I19" s="29"/>
      <c r="J19" s="29"/>
      <c r="K19" s="29"/>
      <c r="L19" s="29"/>
      <c r="M19" s="148"/>
      <c r="N19" s="148"/>
      <c r="O19" s="148"/>
      <c r="P19" s="148"/>
      <c r="Q19" s="148"/>
      <c r="R19" s="148"/>
      <c r="S19" s="148"/>
      <c r="T19" s="148"/>
      <c r="U19" s="148"/>
    </row>
    <row r="20" spans="2:21">
      <c r="B20" s="147"/>
      <c r="C20" s="29"/>
      <c r="D20" s="153">
        <f t="shared" si="0"/>
        <v>0</v>
      </c>
      <c r="E20" s="29"/>
      <c r="F20" s="29"/>
      <c r="G20" s="29"/>
      <c r="H20" s="153">
        <f t="shared" si="1"/>
        <v>0</v>
      </c>
      <c r="I20" s="29"/>
      <c r="J20" s="29"/>
      <c r="K20" s="29"/>
      <c r="L20" s="29"/>
      <c r="M20" s="148"/>
      <c r="N20" s="148"/>
      <c r="O20" s="148"/>
      <c r="P20" s="148"/>
      <c r="Q20" s="148"/>
      <c r="R20" s="148"/>
      <c r="S20" s="148"/>
      <c r="T20" s="148"/>
      <c r="U20" s="148"/>
    </row>
    <row r="21" spans="2:21">
      <c r="B21" s="147"/>
      <c r="C21" s="29"/>
      <c r="D21" s="153">
        <f t="shared" si="0"/>
        <v>0</v>
      </c>
      <c r="E21" s="29"/>
      <c r="F21" s="29"/>
      <c r="G21" s="29"/>
      <c r="H21" s="153">
        <f t="shared" si="1"/>
        <v>0</v>
      </c>
      <c r="I21" s="29"/>
      <c r="J21" s="29"/>
      <c r="K21" s="29"/>
      <c r="L21" s="29"/>
      <c r="M21" s="148"/>
      <c r="N21" s="148"/>
      <c r="O21" s="148"/>
      <c r="P21" s="148"/>
      <c r="Q21" s="148"/>
      <c r="R21" s="148"/>
      <c r="S21" s="148"/>
      <c r="T21" s="148"/>
      <c r="U21" s="148"/>
    </row>
    <row r="22" spans="2:21">
      <c r="B22" s="147"/>
      <c r="C22" s="29"/>
      <c r="D22" s="153">
        <f t="shared" si="0"/>
        <v>0</v>
      </c>
      <c r="E22" s="29"/>
      <c r="F22" s="29"/>
      <c r="G22" s="29"/>
      <c r="H22" s="153">
        <f t="shared" si="1"/>
        <v>0</v>
      </c>
      <c r="I22" s="29"/>
      <c r="J22" s="29"/>
      <c r="K22" s="29"/>
      <c r="L22" s="29"/>
      <c r="M22" s="148"/>
      <c r="N22" s="148"/>
      <c r="O22" s="148"/>
      <c r="P22" s="148"/>
      <c r="Q22" s="148"/>
      <c r="R22" s="148"/>
      <c r="S22" s="148"/>
      <c r="T22" s="148"/>
      <c r="U22" s="148"/>
    </row>
    <row r="23" spans="2:21">
      <c r="B23" s="147"/>
      <c r="C23" s="29"/>
      <c r="D23" s="153">
        <f t="shared" si="0"/>
        <v>0</v>
      </c>
      <c r="E23" s="29"/>
      <c r="F23" s="29"/>
      <c r="G23" s="29"/>
      <c r="H23" s="153">
        <f t="shared" si="1"/>
        <v>0</v>
      </c>
      <c r="I23" s="29"/>
      <c r="J23" s="29"/>
      <c r="K23" s="29"/>
      <c r="L23" s="29"/>
      <c r="M23" s="148"/>
      <c r="N23" s="148"/>
      <c r="O23" s="148"/>
      <c r="P23" s="148"/>
      <c r="Q23" s="148"/>
      <c r="R23" s="148"/>
      <c r="S23" s="148"/>
      <c r="T23" s="148"/>
      <c r="U23" s="148"/>
    </row>
    <row r="24" spans="2:21">
      <c r="B24" s="147"/>
      <c r="C24" s="29"/>
      <c r="D24" s="153">
        <f t="shared" si="0"/>
        <v>0</v>
      </c>
      <c r="E24" s="29"/>
      <c r="F24" s="29"/>
      <c r="G24" s="29"/>
      <c r="H24" s="153">
        <f t="shared" si="1"/>
        <v>0</v>
      </c>
      <c r="I24" s="29"/>
      <c r="J24" s="29"/>
      <c r="K24" s="29"/>
      <c r="L24" s="29"/>
      <c r="M24" s="148"/>
      <c r="N24" s="148"/>
      <c r="O24" s="148"/>
      <c r="P24" s="148"/>
      <c r="Q24" s="148"/>
      <c r="R24" s="148"/>
      <c r="S24" s="148"/>
      <c r="T24" s="148"/>
      <c r="U24" s="148"/>
    </row>
    <row r="25" spans="2:21">
      <c r="B25" s="147"/>
      <c r="C25" s="29"/>
      <c r="D25" s="153">
        <f t="shared" si="0"/>
        <v>0</v>
      </c>
      <c r="E25" s="29"/>
      <c r="F25" s="29"/>
      <c r="G25" s="29"/>
      <c r="H25" s="153">
        <f t="shared" ref="H25" si="2">I25+J25</f>
        <v>0</v>
      </c>
      <c r="I25" s="29"/>
      <c r="J25" s="29"/>
      <c r="K25" s="29"/>
      <c r="L25" s="29"/>
      <c r="M25" s="148"/>
      <c r="N25" s="148"/>
      <c r="O25" s="148"/>
      <c r="P25" s="148"/>
      <c r="Q25" s="148"/>
      <c r="R25" s="149"/>
      <c r="S25" s="149"/>
      <c r="T25" s="149"/>
      <c r="U25" s="148"/>
    </row>
    <row r="26" spans="2:21">
      <c r="B26" s="143"/>
      <c r="C26" s="27"/>
      <c r="D26" s="27">
        <f t="shared" ref="D26:U26" si="3">SUM(D4:D25)</f>
        <v>851</v>
      </c>
      <c r="E26" s="27">
        <f t="shared" si="3"/>
        <v>591</v>
      </c>
      <c r="F26" s="27">
        <f t="shared" si="3"/>
        <v>260</v>
      </c>
      <c r="G26" s="27">
        <f t="shared" si="3"/>
        <v>1086</v>
      </c>
      <c r="H26" s="27">
        <f t="shared" si="3"/>
        <v>0</v>
      </c>
      <c r="I26" s="27">
        <f t="shared" si="3"/>
        <v>0</v>
      </c>
      <c r="J26" s="27">
        <f t="shared" si="3"/>
        <v>0</v>
      </c>
      <c r="K26" s="27">
        <f t="shared" si="3"/>
        <v>0</v>
      </c>
      <c r="L26" s="27">
        <f t="shared" si="3"/>
        <v>0</v>
      </c>
      <c r="M26" s="27">
        <f t="shared" si="3"/>
        <v>0</v>
      </c>
      <c r="N26" s="27">
        <f t="shared" si="3"/>
        <v>0</v>
      </c>
      <c r="O26" s="27">
        <f t="shared" si="3"/>
        <v>0</v>
      </c>
      <c r="P26" s="27">
        <f t="shared" si="3"/>
        <v>0</v>
      </c>
      <c r="Q26" s="27">
        <f t="shared" si="3"/>
        <v>0</v>
      </c>
      <c r="R26" s="27">
        <f t="shared" si="3"/>
        <v>0</v>
      </c>
      <c r="S26" s="27">
        <f t="shared" si="3"/>
        <v>750</v>
      </c>
      <c r="T26" s="27">
        <f t="shared" si="3"/>
        <v>33</v>
      </c>
      <c r="U26" s="27">
        <f t="shared" si="3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J25"/>
  <sheetViews>
    <sheetView workbookViewId="0">
      <pane ySplit="3" topLeftCell="A4" activePane="bottomLeft" state="frozen"/>
      <selection pane="bottomLeft" activeCell="B9" sqref="B9"/>
    </sheetView>
  </sheetViews>
  <sheetFormatPr defaultRowHeight="15"/>
  <cols>
    <col min="2" max="2" width="12.140625" style="1" customWidth="1"/>
    <col min="3" max="3" width="10.5703125" style="83" customWidth="1"/>
    <col min="4" max="4" width="10.5703125" customWidth="1"/>
    <col min="6" max="6" width="10" customWidth="1"/>
    <col min="8" max="8" width="13.28515625" customWidth="1"/>
    <col min="9" max="10" width="15.28515625" customWidth="1"/>
  </cols>
  <sheetData>
    <row r="1" spans="2:10" ht="15.75" thickBot="1"/>
    <row r="2" spans="2:10" ht="15.75" customHeight="1" thickTop="1">
      <c r="B2" s="68"/>
      <c r="C2" s="85"/>
      <c r="D2" s="58"/>
      <c r="E2" s="7"/>
      <c r="F2" s="50"/>
      <c r="G2" s="7"/>
      <c r="H2" s="10" t="s">
        <v>75</v>
      </c>
      <c r="I2" s="52"/>
      <c r="J2" s="53"/>
    </row>
    <row r="3" spans="2:10" ht="49.5" customHeight="1" thickBot="1">
      <c r="B3" s="82" t="s">
        <v>40</v>
      </c>
      <c r="C3" s="84" t="s">
        <v>41</v>
      </c>
      <c r="D3" s="54" t="s">
        <v>88</v>
      </c>
      <c r="E3" s="55" t="s">
        <v>20</v>
      </c>
      <c r="F3" s="54" t="s">
        <v>89</v>
      </c>
      <c r="G3" s="55" t="s">
        <v>20</v>
      </c>
      <c r="H3" s="3" t="s">
        <v>36</v>
      </c>
      <c r="I3" s="12" t="s">
        <v>37</v>
      </c>
      <c r="J3" s="86" t="s">
        <v>35</v>
      </c>
    </row>
    <row r="4" spans="2:10" ht="15.75" thickTop="1">
      <c r="B4" s="246">
        <v>42304</v>
      </c>
      <c r="C4" s="218" t="s">
        <v>224</v>
      </c>
      <c r="D4" s="218">
        <v>152</v>
      </c>
      <c r="E4" s="218">
        <v>690</v>
      </c>
      <c r="F4" s="218"/>
      <c r="G4" s="218"/>
      <c r="H4" s="247"/>
      <c r="I4" s="247">
        <v>1368</v>
      </c>
      <c r="J4" s="247">
        <v>1216</v>
      </c>
    </row>
    <row r="5" spans="2:10">
      <c r="B5" s="144">
        <v>42305</v>
      </c>
      <c r="C5" s="239" t="s">
        <v>224</v>
      </c>
      <c r="D5" s="239">
        <v>60</v>
      </c>
      <c r="E5" s="239">
        <v>300</v>
      </c>
      <c r="F5" s="239"/>
      <c r="G5" s="239"/>
      <c r="H5" s="146"/>
      <c r="I5" s="146">
        <v>480</v>
      </c>
      <c r="J5" s="146">
        <v>660</v>
      </c>
    </row>
    <row r="6" spans="2:10">
      <c r="B6" s="147">
        <v>42305</v>
      </c>
      <c r="C6" s="153" t="s">
        <v>208</v>
      </c>
      <c r="D6" s="29">
        <v>12</v>
      </c>
      <c r="E6" s="29">
        <v>60</v>
      </c>
      <c r="F6" s="29"/>
      <c r="G6" s="29"/>
      <c r="H6" s="148"/>
      <c r="I6" s="148">
        <v>97</v>
      </c>
      <c r="J6" s="148">
        <v>118</v>
      </c>
    </row>
    <row r="7" spans="2:10">
      <c r="B7" s="147">
        <v>42306</v>
      </c>
      <c r="C7" s="153" t="s">
        <v>208</v>
      </c>
      <c r="D7" s="29">
        <v>45</v>
      </c>
      <c r="E7" s="29">
        <v>210</v>
      </c>
      <c r="F7" s="29"/>
      <c r="G7" s="29"/>
      <c r="H7" s="148"/>
      <c r="I7" s="148">
        <v>347</v>
      </c>
      <c r="J7" s="148">
        <v>439</v>
      </c>
    </row>
    <row r="8" spans="2:10">
      <c r="B8" s="147">
        <v>42307</v>
      </c>
      <c r="C8" s="153" t="s">
        <v>224</v>
      </c>
      <c r="D8" s="29">
        <v>55</v>
      </c>
      <c r="E8" s="29">
        <v>240</v>
      </c>
      <c r="F8" s="29"/>
      <c r="G8" s="29"/>
      <c r="H8" s="148"/>
      <c r="I8" s="148">
        <v>440</v>
      </c>
      <c r="J8" s="148">
        <v>605</v>
      </c>
    </row>
    <row r="9" spans="2:10">
      <c r="B9" s="147"/>
      <c r="C9" s="29"/>
      <c r="D9" s="29"/>
      <c r="E9" s="29"/>
      <c r="F9" s="29"/>
      <c r="G9" s="29"/>
      <c r="H9" s="148"/>
      <c r="I9" s="148"/>
      <c r="J9" s="148"/>
    </row>
    <row r="10" spans="2:10">
      <c r="B10" s="147"/>
      <c r="C10" s="29"/>
      <c r="D10" s="29"/>
      <c r="E10" s="29"/>
      <c r="F10" s="29"/>
      <c r="G10" s="29"/>
      <c r="H10" s="148"/>
      <c r="I10" s="148"/>
      <c r="J10" s="148"/>
    </row>
    <row r="11" spans="2:10">
      <c r="B11" s="147"/>
      <c r="C11" s="29"/>
      <c r="D11" s="29"/>
      <c r="E11" s="29"/>
      <c r="F11" s="29"/>
      <c r="G11" s="29"/>
      <c r="H11" s="148"/>
      <c r="I11" s="148"/>
      <c r="J11" s="148"/>
    </row>
    <row r="12" spans="2:10">
      <c r="B12" s="147"/>
      <c r="C12" s="29"/>
      <c r="D12" s="29"/>
      <c r="E12" s="29"/>
      <c r="F12" s="29"/>
      <c r="G12" s="29"/>
      <c r="H12" s="148"/>
      <c r="I12" s="148"/>
      <c r="J12" s="148"/>
    </row>
    <row r="13" spans="2:10">
      <c r="B13" s="147"/>
      <c r="C13" s="29"/>
      <c r="D13" s="29"/>
      <c r="E13" s="29"/>
      <c r="F13" s="29"/>
      <c r="G13" s="29"/>
      <c r="H13" s="148"/>
      <c r="I13" s="148"/>
      <c r="J13" s="148"/>
    </row>
    <row r="14" spans="2:10">
      <c r="B14" s="147"/>
      <c r="C14" s="29"/>
      <c r="D14" s="29"/>
      <c r="E14" s="29"/>
      <c r="F14" s="29"/>
      <c r="G14" s="29"/>
      <c r="H14" s="148"/>
      <c r="I14" s="148"/>
      <c r="J14" s="148"/>
    </row>
    <row r="15" spans="2:10">
      <c r="B15" s="147"/>
      <c r="C15" s="29"/>
      <c r="D15" s="29"/>
      <c r="E15" s="29"/>
      <c r="F15" s="29"/>
      <c r="G15" s="29"/>
      <c r="H15" s="148"/>
      <c r="I15" s="148"/>
      <c r="J15" s="148"/>
    </row>
    <row r="16" spans="2:10">
      <c r="B16" s="147"/>
      <c r="C16" s="29"/>
      <c r="D16" s="29"/>
      <c r="E16" s="29"/>
      <c r="F16" s="29"/>
      <c r="G16" s="29"/>
      <c r="H16" s="148"/>
      <c r="I16" s="148"/>
      <c r="J16" s="148"/>
    </row>
    <row r="17" spans="2:10">
      <c r="B17" s="147"/>
      <c r="C17" s="29"/>
      <c r="D17" s="29"/>
      <c r="E17" s="29"/>
      <c r="F17" s="29"/>
      <c r="G17" s="29"/>
      <c r="H17" s="148"/>
      <c r="I17" s="148"/>
      <c r="J17" s="148"/>
    </row>
    <row r="18" spans="2:10">
      <c r="B18" s="147"/>
      <c r="C18" s="29"/>
      <c r="D18" s="29"/>
      <c r="E18" s="29"/>
      <c r="F18" s="29"/>
      <c r="G18" s="29"/>
      <c r="H18" s="148"/>
      <c r="I18" s="148"/>
      <c r="J18" s="148"/>
    </row>
    <row r="19" spans="2:10">
      <c r="B19" s="147"/>
      <c r="C19" s="29"/>
      <c r="D19" s="29"/>
      <c r="E19" s="29"/>
      <c r="F19" s="29"/>
      <c r="G19" s="29"/>
      <c r="H19" s="148"/>
      <c r="I19" s="148"/>
      <c r="J19" s="148"/>
    </row>
    <row r="20" spans="2:10">
      <c r="B20" s="147"/>
      <c r="C20" s="29"/>
      <c r="D20" s="29"/>
      <c r="E20" s="29"/>
      <c r="F20" s="29"/>
      <c r="G20" s="29"/>
      <c r="H20" s="148"/>
      <c r="I20" s="148"/>
      <c r="J20" s="148"/>
    </row>
    <row r="21" spans="2:10">
      <c r="B21" s="147"/>
      <c r="C21" s="29"/>
      <c r="D21" s="29"/>
      <c r="E21" s="29"/>
      <c r="F21" s="29"/>
      <c r="G21" s="29"/>
      <c r="H21" s="148"/>
      <c r="I21" s="148"/>
      <c r="J21" s="148"/>
    </row>
    <row r="22" spans="2:10">
      <c r="B22" s="147"/>
      <c r="C22" s="29"/>
      <c r="D22" s="29"/>
      <c r="E22" s="29"/>
      <c r="F22" s="29"/>
      <c r="G22" s="29"/>
      <c r="H22" s="148"/>
      <c r="I22" s="148"/>
      <c r="J22" s="148"/>
    </row>
    <row r="23" spans="2:10">
      <c r="B23" s="147"/>
      <c r="C23" s="29"/>
      <c r="D23" s="29"/>
      <c r="E23" s="29"/>
      <c r="F23" s="29"/>
      <c r="G23" s="29"/>
      <c r="H23" s="148"/>
      <c r="I23" s="148"/>
      <c r="J23" s="148"/>
    </row>
    <row r="24" spans="2:10">
      <c r="B24" s="147"/>
      <c r="C24" s="29"/>
      <c r="D24" s="29"/>
      <c r="E24" s="29"/>
      <c r="F24" s="29"/>
      <c r="G24" s="29"/>
      <c r="H24" s="149"/>
      <c r="I24" s="149"/>
      <c r="J24" s="149"/>
    </row>
    <row r="25" spans="2:10">
      <c r="B25" s="32"/>
      <c r="C25" s="33"/>
      <c r="D25" s="2">
        <f>SUM(D4:D24)</f>
        <v>324</v>
      </c>
      <c r="E25" s="2">
        <f t="shared" ref="E25:J25" si="0">SUM(E4:E24)</f>
        <v>1500</v>
      </c>
      <c r="F25" s="2">
        <f t="shared" si="0"/>
        <v>0</v>
      </c>
      <c r="G25" s="2">
        <f t="shared" si="0"/>
        <v>0</v>
      </c>
      <c r="H25" s="2">
        <f t="shared" si="0"/>
        <v>0</v>
      </c>
      <c r="I25" s="2">
        <f t="shared" si="0"/>
        <v>2732</v>
      </c>
      <c r="J25" s="2">
        <f t="shared" si="0"/>
        <v>3038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49"/>
  <sheetViews>
    <sheetView workbookViewId="0">
      <pane ySplit="3" topLeftCell="A16" activePane="bottomLeft" state="frozen"/>
      <selection pane="bottomLeft" activeCell="B41" sqref="B41"/>
    </sheetView>
  </sheetViews>
  <sheetFormatPr defaultRowHeight="15"/>
  <cols>
    <col min="1" max="1" width="6.28515625" style="216" customWidth="1"/>
    <col min="2" max="2" width="13" style="73" customWidth="1"/>
    <col min="3" max="3" width="17.28515625" style="75" customWidth="1"/>
    <col min="4" max="4" width="14.7109375" style="34" bestFit="1" customWidth="1"/>
    <col min="5" max="5" width="17.7109375" customWidth="1"/>
    <col min="6" max="6" width="10.28515625" style="1" customWidth="1"/>
    <col min="7" max="7" width="11.42578125" style="18" customWidth="1"/>
    <col min="8" max="9" width="9.85546875" style="30" customWidth="1"/>
    <col min="10" max="10" width="8.28515625" customWidth="1"/>
    <col min="11" max="11" width="9.7109375" customWidth="1"/>
    <col min="12" max="14" width="8.28515625" hidden="1" customWidth="1"/>
    <col min="15" max="16" width="8.28515625" customWidth="1"/>
    <col min="17" max="17" width="8.28515625" hidden="1" customWidth="1"/>
    <col min="18" max="21" width="8.28515625" customWidth="1"/>
    <col min="22" max="23" width="8.28515625" hidden="1" customWidth="1"/>
    <col min="24" max="24" width="8.28515625" customWidth="1"/>
    <col min="25" max="26" width="8.28515625" hidden="1" customWidth="1"/>
    <col min="27" max="27" width="8.28515625" customWidth="1"/>
  </cols>
  <sheetData>
    <row r="1" spans="2:27" ht="15.75" thickBot="1"/>
    <row r="2" spans="2:27" ht="15.75" customHeight="1" thickTop="1">
      <c r="B2" s="80" t="s">
        <v>42</v>
      </c>
      <c r="C2" s="78" t="s">
        <v>76</v>
      </c>
      <c r="D2" s="61" t="s">
        <v>77</v>
      </c>
      <c r="E2" s="63" t="s">
        <v>0</v>
      </c>
      <c r="F2" s="65" t="s">
        <v>15</v>
      </c>
      <c r="G2" s="57" t="s">
        <v>43</v>
      </c>
      <c r="H2" s="66" t="s">
        <v>71</v>
      </c>
      <c r="I2" s="66" t="s">
        <v>71</v>
      </c>
      <c r="J2" s="90">
        <v>100</v>
      </c>
      <c r="K2" s="190"/>
      <c r="L2" s="191">
        <v>100</v>
      </c>
      <c r="M2" s="190"/>
      <c r="N2" s="92"/>
      <c r="O2" s="338">
        <v>201</v>
      </c>
      <c r="P2" s="339"/>
      <c r="Q2" s="339"/>
      <c r="R2" s="340"/>
      <c r="S2" s="10">
        <v>300</v>
      </c>
      <c r="T2" s="191">
        <v>300</v>
      </c>
      <c r="U2" s="190"/>
      <c r="V2" s="189">
        <v>301</v>
      </c>
      <c r="W2" s="195">
        <v>315</v>
      </c>
      <c r="X2" s="10">
        <v>400</v>
      </c>
      <c r="Y2" s="52">
        <v>400</v>
      </c>
      <c r="Z2" s="52"/>
      <c r="AA2" s="53"/>
    </row>
    <row r="3" spans="2:27" ht="13.5" customHeight="1" thickBot="1">
      <c r="B3" s="81"/>
      <c r="C3" s="79" t="s">
        <v>67</v>
      </c>
      <c r="D3" s="60" t="s">
        <v>67</v>
      </c>
      <c r="E3" s="62"/>
      <c r="F3" s="64"/>
      <c r="G3" s="56"/>
      <c r="H3" s="67" t="s">
        <v>78</v>
      </c>
      <c r="I3" s="67" t="s">
        <v>79</v>
      </c>
      <c r="J3" s="192" t="s">
        <v>22</v>
      </c>
      <c r="K3" s="192" t="s">
        <v>163</v>
      </c>
      <c r="L3" s="192" t="s">
        <v>44</v>
      </c>
      <c r="M3" s="192" t="s">
        <v>23</v>
      </c>
      <c r="N3" s="192" t="s">
        <v>29</v>
      </c>
      <c r="O3" s="193" t="s">
        <v>162</v>
      </c>
      <c r="P3" s="193" t="s">
        <v>22</v>
      </c>
      <c r="Q3" s="193" t="s">
        <v>44</v>
      </c>
      <c r="R3" s="192" t="s">
        <v>29</v>
      </c>
      <c r="S3" s="192" t="s">
        <v>22</v>
      </c>
      <c r="T3" s="192" t="s">
        <v>44</v>
      </c>
      <c r="U3" s="192" t="s">
        <v>29</v>
      </c>
      <c r="V3" s="192" t="s">
        <v>22</v>
      </c>
      <c r="W3" s="192" t="s">
        <v>22</v>
      </c>
      <c r="X3" s="192" t="s">
        <v>22</v>
      </c>
      <c r="Y3" s="192" t="s">
        <v>44</v>
      </c>
      <c r="Z3" s="192" t="s">
        <v>23</v>
      </c>
      <c r="AA3" s="194" t="s">
        <v>29</v>
      </c>
    </row>
    <row r="4" spans="2:27" ht="15.75" thickTop="1">
      <c r="B4" s="203">
        <v>6495</v>
      </c>
      <c r="C4" s="77">
        <v>5107922472</v>
      </c>
      <c r="D4" s="95">
        <v>4500582680</v>
      </c>
      <c r="E4" s="153" t="s">
        <v>210</v>
      </c>
      <c r="F4" s="319">
        <v>42303</v>
      </c>
      <c r="G4" s="220" t="s">
        <v>211</v>
      </c>
      <c r="H4" s="221">
        <v>0.28125</v>
      </c>
      <c r="I4" s="221">
        <v>0.29166666666666669</v>
      </c>
      <c r="J4" s="220">
        <v>36</v>
      </c>
      <c r="K4" s="220"/>
      <c r="L4" s="220"/>
      <c r="M4" s="220"/>
      <c r="N4" s="220"/>
      <c r="O4" s="220"/>
      <c r="P4" s="220">
        <v>3360</v>
      </c>
      <c r="Q4" s="220"/>
      <c r="R4" s="220"/>
      <c r="S4" s="220"/>
      <c r="T4" s="220"/>
      <c r="U4" s="220"/>
      <c r="V4" s="220"/>
      <c r="W4" s="220"/>
      <c r="X4" s="220">
        <v>240</v>
      </c>
      <c r="Y4" s="220"/>
      <c r="Z4" s="220"/>
      <c r="AA4" s="222"/>
    </row>
    <row r="5" spans="2:27">
      <c r="B5" s="183">
        <v>6496</v>
      </c>
      <c r="C5" s="77">
        <v>5107922472</v>
      </c>
      <c r="D5" s="95">
        <v>4500582680</v>
      </c>
      <c r="E5" s="153" t="s">
        <v>210</v>
      </c>
      <c r="F5" s="319">
        <v>42303</v>
      </c>
      <c r="G5" s="220" t="s">
        <v>211</v>
      </c>
      <c r="H5" s="221">
        <v>0.34722222222222227</v>
      </c>
      <c r="I5" s="221">
        <v>0.3576388888888889</v>
      </c>
      <c r="J5" s="220">
        <v>36</v>
      </c>
      <c r="K5" s="220"/>
      <c r="L5" s="220"/>
      <c r="M5" s="220"/>
      <c r="N5" s="220"/>
      <c r="O5" s="220"/>
      <c r="P5" s="220">
        <v>3360</v>
      </c>
      <c r="Q5" s="220"/>
      <c r="R5" s="220"/>
      <c r="S5" s="220"/>
      <c r="T5" s="220"/>
      <c r="U5" s="220"/>
      <c r="V5" s="220"/>
      <c r="W5" s="220"/>
      <c r="X5" s="220">
        <v>240</v>
      </c>
      <c r="Y5" s="220"/>
      <c r="Z5" s="220"/>
      <c r="AA5" s="222"/>
    </row>
    <row r="6" spans="2:27">
      <c r="B6" s="183">
        <v>6497</v>
      </c>
      <c r="C6" s="77">
        <v>5107922472</v>
      </c>
      <c r="D6" s="95">
        <v>4500582680</v>
      </c>
      <c r="E6" s="153" t="s">
        <v>210</v>
      </c>
      <c r="F6" s="319">
        <v>42303</v>
      </c>
      <c r="G6" s="220" t="s">
        <v>211</v>
      </c>
      <c r="H6" s="221">
        <v>0.40277777777777773</v>
      </c>
      <c r="I6" s="221">
        <v>0.40972222222222227</v>
      </c>
      <c r="J6" s="220">
        <v>360</v>
      </c>
      <c r="K6" s="220">
        <v>360</v>
      </c>
      <c r="L6" s="220"/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2"/>
    </row>
    <row r="7" spans="2:27">
      <c r="B7" s="183">
        <v>6498</v>
      </c>
      <c r="C7" s="77">
        <v>5107922472</v>
      </c>
      <c r="D7" s="95">
        <v>4500582680</v>
      </c>
      <c r="E7" s="153" t="s">
        <v>210</v>
      </c>
      <c r="F7" s="319">
        <v>42303</v>
      </c>
      <c r="G7" s="220" t="s">
        <v>211</v>
      </c>
      <c r="H7" s="221">
        <v>0.49305555555555558</v>
      </c>
      <c r="I7" s="221">
        <v>0.5</v>
      </c>
      <c r="J7" s="220">
        <v>360</v>
      </c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0"/>
      <c r="V7" s="220"/>
      <c r="W7" s="220"/>
      <c r="X7" s="220"/>
      <c r="Y7" s="220"/>
      <c r="Z7" s="220"/>
      <c r="AA7" s="222"/>
    </row>
    <row r="8" spans="2:27">
      <c r="B8" s="184">
        <v>6499</v>
      </c>
      <c r="C8" s="77">
        <v>5107922472</v>
      </c>
      <c r="D8" s="95">
        <v>4500582680</v>
      </c>
      <c r="E8" s="153" t="s">
        <v>210</v>
      </c>
      <c r="F8" s="319">
        <v>42303</v>
      </c>
      <c r="G8" s="220" t="s">
        <v>211</v>
      </c>
      <c r="H8" s="221">
        <v>8.3333333333333329E-2</v>
      </c>
      <c r="I8" s="221">
        <v>9.7222222222222224E-2</v>
      </c>
      <c r="J8" s="223">
        <v>54</v>
      </c>
      <c r="K8" s="223"/>
      <c r="L8" s="223"/>
      <c r="M8" s="223"/>
      <c r="N8" s="223"/>
      <c r="O8" s="223"/>
      <c r="P8" s="223"/>
      <c r="Q8" s="223"/>
      <c r="R8" s="223"/>
      <c r="S8" s="223"/>
      <c r="T8" s="223"/>
      <c r="U8" s="223"/>
      <c r="V8" s="223"/>
      <c r="W8" s="223"/>
      <c r="X8" s="223">
        <v>1620</v>
      </c>
      <c r="Y8" s="223"/>
      <c r="Z8" s="223"/>
      <c r="AA8" s="224"/>
    </row>
    <row r="9" spans="2:27">
      <c r="B9" s="183">
        <v>6500</v>
      </c>
      <c r="C9" s="77">
        <v>5107923706</v>
      </c>
      <c r="D9" s="95">
        <v>4500582680</v>
      </c>
      <c r="E9" s="153" t="s">
        <v>210</v>
      </c>
      <c r="F9" s="319">
        <v>42304</v>
      </c>
      <c r="G9" s="220" t="s">
        <v>211</v>
      </c>
      <c r="H9" s="221"/>
      <c r="I9" s="221"/>
      <c r="J9" s="220">
        <v>36</v>
      </c>
      <c r="K9" s="220"/>
      <c r="L9" s="220"/>
      <c r="M9" s="220"/>
      <c r="N9" s="220"/>
      <c r="O9" s="220"/>
      <c r="P9" s="220">
        <v>3360</v>
      </c>
      <c r="Q9" s="220"/>
      <c r="R9" s="220"/>
      <c r="S9" s="220"/>
      <c r="T9" s="220"/>
      <c r="U9" s="220"/>
      <c r="V9" s="220"/>
      <c r="W9" s="220"/>
      <c r="X9" s="220">
        <v>240</v>
      </c>
      <c r="Y9" s="220"/>
      <c r="Z9" s="220"/>
      <c r="AA9" s="222"/>
    </row>
    <row r="10" spans="2:27">
      <c r="B10" s="183">
        <v>6501</v>
      </c>
      <c r="C10" s="77">
        <v>5107923706</v>
      </c>
      <c r="D10" s="95">
        <v>4500582680</v>
      </c>
      <c r="E10" s="153" t="s">
        <v>210</v>
      </c>
      <c r="F10" s="319">
        <v>42304</v>
      </c>
      <c r="G10" s="220" t="s">
        <v>211</v>
      </c>
      <c r="H10" s="221"/>
      <c r="I10" s="221"/>
      <c r="J10" s="220">
        <v>36</v>
      </c>
      <c r="K10" s="220"/>
      <c r="L10" s="220"/>
      <c r="M10" s="220"/>
      <c r="N10" s="220"/>
      <c r="O10" s="220"/>
      <c r="P10" s="220">
        <v>3360</v>
      </c>
      <c r="Q10" s="220"/>
      <c r="R10" s="220"/>
      <c r="S10" s="220"/>
      <c r="T10" s="220"/>
      <c r="U10" s="220"/>
      <c r="V10" s="220"/>
      <c r="W10" s="220"/>
      <c r="X10" s="220">
        <v>240</v>
      </c>
      <c r="Y10" s="220"/>
      <c r="Z10" s="220"/>
      <c r="AA10" s="222"/>
    </row>
    <row r="11" spans="2:27">
      <c r="B11" s="183">
        <v>6502</v>
      </c>
      <c r="C11" s="77">
        <v>5107923706</v>
      </c>
      <c r="D11" s="95">
        <v>4500582680</v>
      </c>
      <c r="E11" s="153" t="s">
        <v>210</v>
      </c>
      <c r="F11" s="319">
        <v>42304</v>
      </c>
      <c r="G11" s="220" t="s">
        <v>211</v>
      </c>
      <c r="H11" s="221"/>
      <c r="I11" s="221"/>
      <c r="J11" s="220">
        <v>36</v>
      </c>
      <c r="K11" s="220"/>
      <c r="L11" s="220"/>
      <c r="M11" s="220"/>
      <c r="N11" s="220"/>
      <c r="O11" s="220"/>
      <c r="P11" s="220">
        <v>3360</v>
      </c>
      <c r="Q11" s="220"/>
      <c r="R11" s="220"/>
      <c r="S11" s="220"/>
      <c r="T11" s="220"/>
      <c r="U11" s="220"/>
      <c r="V11" s="220"/>
      <c r="W11" s="220"/>
      <c r="X11" s="220">
        <v>240</v>
      </c>
      <c r="Y11" s="220"/>
      <c r="Z11" s="220"/>
      <c r="AA11" s="222"/>
    </row>
    <row r="12" spans="2:27">
      <c r="B12" s="183">
        <v>6503</v>
      </c>
      <c r="C12" s="77">
        <v>5107923706</v>
      </c>
      <c r="D12" s="95">
        <v>4500582680</v>
      </c>
      <c r="E12" s="153" t="s">
        <v>210</v>
      </c>
      <c r="F12" s="319">
        <v>42304</v>
      </c>
      <c r="G12" s="220" t="s">
        <v>211</v>
      </c>
      <c r="H12" s="221"/>
      <c r="I12" s="221"/>
      <c r="J12" s="220">
        <v>360</v>
      </c>
      <c r="K12" s="220">
        <v>360</v>
      </c>
      <c r="L12" s="220"/>
      <c r="M12" s="220"/>
      <c r="N12" s="220"/>
      <c r="O12" s="220"/>
      <c r="P12" s="220"/>
      <c r="Q12" s="220"/>
      <c r="R12" s="220"/>
      <c r="S12" s="220"/>
      <c r="T12" s="220"/>
      <c r="U12" s="220"/>
      <c r="V12" s="220"/>
      <c r="W12" s="220"/>
      <c r="X12" s="220"/>
      <c r="Y12" s="220"/>
      <c r="Z12" s="220"/>
      <c r="AA12" s="222"/>
    </row>
    <row r="13" spans="2:27">
      <c r="B13" s="183">
        <v>6504</v>
      </c>
      <c r="C13" s="77">
        <v>5107923706</v>
      </c>
      <c r="D13" s="95">
        <v>4500582680</v>
      </c>
      <c r="E13" s="153" t="s">
        <v>210</v>
      </c>
      <c r="F13" s="319">
        <v>42304</v>
      </c>
      <c r="G13" s="220" t="s">
        <v>211</v>
      </c>
      <c r="H13" s="221"/>
      <c r="I13" s="221"/>
      <c r="J13" s="225">
        <v>360</v>
      </c>
      <c r="K13" s="220"/>
      <c r="L13" s="220"/>
      <c r="M13" s="220"/>
      <c r="N13" s="220"/>
      <c r="O13" s="220"/>
      <c r="P13" s="220"/>
      <c r="Q13" s="220"/>
      <c r="R13" s="220"/>
      <c r="S13" s="220"/>
      <c r="T13" s="220"/>
      <c r="U13" s="220"/>
      <c r="V13" s="220"/>
      <c r="W13" s="220"/>
      <c r="X13" s="220"/>
      <c r="Y13" s="220"/>
      <c r="Z13" s="220"/>
      <c r="AA13" s="222"/>
    </row>
    <row r="14" spans="2:27">
      <c r="B14" s="183">
        <v>6050</v>
      </c>
      <c r="C14" s="77">
        <v>5107923706</v>
      </c>
      <c r="D14" s="95">
        <v>4500582680</v>
      </c>
      <c r="E14" s="153" t="s">
        <v>210</v>
      </c>
      <c r="F14" s="319">
        <v>42304</v>
      </c>
      <c r="G14" s="220" t="s">
        <v>211</v>
      </c>
      <c r="H14" s="221"/>
      <c r="I14" s="221"/>
      <c r="J14" s="220">
        <v>360</v>
      </c>
      <c r="K14" s="220">
        <v>360</v>
      </c>
      <c r="L14" s="220"/>
      <c r="M14" s="220"/>
      <c r="N14" s="220"/>
      <c r="O14" s="220"/>
      <c r="P14" s="220"/>
      <c r="Q14" s="220"/>
      <c r="R14" s="220"/>
      <c r="S14" s="220"/>
      <c r="T14" s="220"/>
      <c r="U14" s="220"/>
      <c r="V14" s="220"/>
      <c r="W14" s="220"/>
      <c r="X14" s="220"/>
      <c r="Y14" s="220"/>
      <c r="Z14" s="220"/>
      <c r="AA14" s="222"/>
    </row>
    <row r="15" spans="2:27">
      <c r="B15" s="183">
        <v>6506</v>
      </c>
      <c r="C15" s="77">
        <v>5107923706</v>
      </c>
      <c r="D15" s="95">
        <v>4500582680</v>
      </c>
      <c r="E15" s="153" t="s">
        <v>210</v>
      </c>
      <c r="F15" s="319">
        <v>42304</v>
      </c>
      <c r="G15" s="220" t="s">
        <v>211</v>
      </c>
      <c r="H15" s="221"/>
      <c r="I15" s="221"/>
      <c r="J15" s="220">
        <v>360</v>
      </c>
      <c r="K15" s="220"/>
      <c r="L15" s="220"/>
      <c r="M15" s="220"/>
      <c r="N15" s="220"/>
      <c r="O15" s="220"/>
      <c r="P15" s="220"/>
      <c r="Q15" s="220"/>
      <c r="R15" s="220"/>
      <c r="S15" s="220"/>
      <c r="T15" s="220"/>
      <c r="U15" s="220"/>
      <c r="V15" s="220"/>
      <c r="W15" s="220"/>
      <c r="X15" s="220"/>
      <c r="Y15" s="220"/>
      <c r="Z15" s="220"/>
      <c r="AA15" s="222"/>
    </row>
    <row r="16" spans="2:27">
      <c r="B16" s="183">
        <v>6507</v>
      </c>
      <c r="C16" s="76" t="s">
        <v>220</v>
      </c>
      <c r="D16" s="95" t="s">
        <v>220</v>
      </c>
      <c r="E16" s="153" t="s">
        <v>195</v>
      </c>
      <c r="F16" s="319">
        <v>42305</v>
      </c>
      <c r="G16" s="220" t="s">
        <v>211</v>
      </c>
      <c r="H16" s="221">
        <v>0.13194444444444445</v>
      </c>
      <c r="I16" s="221">
        <v>0.14583333333333334</v>
      </c>
      <c r="J16" s="220">
        <v>59</v>
      </c>
      <c r="K16" s="220"/>
      <c r="L16" s="220"/>
      <c r="M16" s="220"/>
      <c r="N16" s="220"/>
      <c r="O16" s="220"/>
      <c r="P16" s="220"/>
      <c r="Q16" s="220"/>
      <c r="R16" s="220"/>
      <c r="S16" s="220"/>
      <c r="T16" s="220">
        <v>7950</v>
      </c>
      <c r="U16" s="220"/>
      <c r="V16" s="220"/>
      <c r="W16" s="220"/>
      <c r="X16" s="220"/>
      <c r="Y16" s="220"/>
      <c r="Z16" s="220"/>
      <c r="AA16" s="222"/>
    </row>
    <row r="17" spans="2:27">
      <c r="B17" s="183">
        <v>6058</v>
      </c>
      <c r="C17" s="76">
        <v>5107926387</v>
      </c>
      <c r="D17" s="95">
        <v>4500582680</v>
      </c>
      <c r="E17" s="153" t="s">
        <v>210</v>
      </c>
      <c r="F17" s="319">
        <v>42305</v>
      </c>
      <c r="G17" s="220" t="s">
        <v>211</v>
      </c>
      <c r="H17" s="221">
        <v>0.30208333333333331</v>
      </c>
      <c r="I17" s="221">
        <v>0.32291666666666669</v>
      </c>
      <c r="J17" s="220">
        <v>360</v>
      </c>
      <c r="K17" s="220">
        <v>360</v>
      </c>
      <c r="L17" s="220"/>
      <c r="M17" s="220"/>
      <c r="N17" s="220"/>
      <c r="O17" s="220"/>
      <c r="P17" s="220"/>
      <c r="Q17" s="220"/>
      <c r="R17" s="220"/>
      <c r="S17" s="220"/>
      <c r="T17" s="220"/>
      <c r="U17" s="220"/>
      <c r="V17" s="220"/>
      <c r="W17" s="220"/>
      <c r="X17" s="220"/>
      <c r="Y17" s="220"/>
      <c r="Z17" s="220"/>
      <c r="AA17" s="222"/>
    </row>
    <row r="18" spans="2:27">
      <c r="B18" s="183">
        <v>6509</v>
      </c>
      <c r="C18" s="76">
        <v>5107926387</v>
      </c>
      <c r="D18" s="95">
        <v>4500582680</v>
      </c>
      <c r="E18" s="153" t="s">
        <v>210</v>
      </c>
      <c r="F18" s="319">
        <v>42305</v>
      </c>
      <c r="G18" s="220" t="s">
        <v>211</v>
      </c>
      <c r="H18" s="221">
        <v>0.43055555555555558</v>
      </c>
      <c r="I18" s="221">
        <v>0.44444444444444442</v>
      </c>
      <c r="J18" s="220">
        <v>360</v>
      </c>
      <c r="K18" s="220"/>
      <c r="L18" s="220"/>
      <c r="M18" s="220"/>
      <c r="N18" s="220"/>
      <c r="O18" s="220"/>
      <c r="P18" s="220"/>
      <c r="Q18" s="220"/>
      <c r="R18" s="220"/>
      <c r="S18" s="220"/>
      <c r="T18" s="220"/>
      <c r="U18" s="220"/>
      <c r="V18" s="220"/>
      <c r="W18" s="220"/>
      <c r="X18" s="220"/>
      <c r="Y18" s="220"/>
      <c r="Z18" s="220"/>
      <c r="AA18" s="222"/>
    </row>
    <row r="19" spans="2:27">
      <c r="B19" s="183">
        <v>6510</v>
      </c>
      <c r="C19" s="76">
        <v>5107926387</v>
      </c>
      <c r="D19" s="95">
        <v>4500582680</v>
      </c>
      <c r="E19" s="153" t="s">
        <v>210</v>
      </c>
      <c r="F19" s="319">
        <v>42305</v>
      </c>
      <c r="G19" s="220" t="s">
        <v>211</v>
      </c>
      <c r="H19" s="221">
        <v>0.48958333333333331</v>
      </c>
      <c r="I19" s="221">
        <v>0.5</v>
      </c>
      <c r="J19" s="220">
        <v>360</v>
      </c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20"/>
      <c r="X19" s="220"/>
      <c r="Y19" s="220"/>
      <c r="Z19" s="220"/>
      <c r="AA19" s="222"/>
    </row>
    <row r="20" spans="2:27">
      <c r="B20" s="183">
        <v>6511</v>
      </c>
      <c r="C20" s="76">
        <v>5107926387</v>
      </c>
      <c r="D20" s="95">
        <v>4500582680</v>
      </c>
      <c r="E20" s="153" t="s">
        <v>210</v>
      </c>
      <c r="F20" s="319">
        <v>42305</v>
      </c>
      <c r="G20" s="220" t="s">
        <v>211</v>
      </c>
      <c r="H20" s="221">
        <v>0.5</v>
      </c>
      <c r="I20" s="221">
        <v>0.51736111111111105</v>
      </c>
      <c r="J20" s="220">
        <v>36</v>
      </c>
      <c r="K20" s="220"/>
      <c r="L20" s="220"/>
      <c r="M20" s="220"/>
      <c r="N20" s="220"/>
      <c r="O20" s="220"/>
      <c r="P20" s="220">
        <v>3360</v>
      </c>
      <c r="Q20" s="220"/>
      <c r="R20" s="220"/>
      <c r="S20" s="220"/>
      <c r="T20" s="220"/>
      <c r="U20" s="220"/>
      <c r="V20" s="220"/>
      <c r="W20" s="220"/>
      <c r="X20" s="220">
        <v>240</v>
      </c>
      <c r="Y20" s="220"/>
      <c r="Z20" s="220"/>
      <c r="AA20" s="222"/>
    </row>
    <row r="21" spans="2:27">
      <c r="B21" s="183">
        <v>6512</v>
      </c>
      <c r="C21" s="76">
        <v>5107926387</v>
      </c>
      <c r="D21" s="95">
        <v>4500582680</v>
      </c>
      <c r="E21" s="153" t="s">
        <v>210</v>
      </c>
      <c r="F21" s="319">
        <v>42305</v>
      </c>
      <c r="G21" s="220" t="s">
        <v>211</v>
      </c>
      <c r="H21" s="221">
        <v>4.1666666666666664E-2</v>
      </c>
      <c r="I21" s="221">
        <v>5.5555555555555552E-2</v>
      </c>
      <c r="J21" s="220">
        <v>36</v>
      </c>
      <c r="K21" s="220"/>
      <c r="L21" s="220"/>
      <c r="M21" s="220"/>
      <c r="N21" s="220"/>
      <c r="O21" s="220"/>
      <c r="P21" s="220">
        <v>3360</v>
      </c>
      <c r="Q21" s="220"/>
      <c r="R21" s="220"/>
      <c r="S21" s="220"/>
      <c r="T21" s="220"/>
      <c r="U21" s="220"/>
      <c r="V21" s="220"/>
      <c r="W21" s="220"/>
      <c r="X21" s="220">
        <v>240</v>
      </c>
      <c r="Y21" s="220"/>
      <c r="Z21" s="220"/>
      <c r="AA21" s="222"/>
    </row>
    <row r="22" spans="2:27">
      <c r="B22" s="183">
        <v>6513</v>
      </c>
      <c r="C22" s="76">
        <v>5107926387</v>
      </c>
      <c r="D22" s="95">
        <v>4500582680</v>
      </c>
      <c r="E22" s="153" t="s">
        <v>210</v>
      </c>
      <c r="F22" s="319">
        <v>42305</v>
      </c>
      <c r="G22" s="220" t="s">
        <v>211</v>
      </c>
      <c r="H22" s="221">
        <v>7.6388888888888895E-2</v>
      </c>
      <c r="I22" s="221">
        <v>9.375E-2</v>
      </c>
      <c r="J22" s="220">
        <v>36</v>
      </c>
      <c r="K22" s="220"/>
      <c r="L22" s="220"/>
      <c r="M22" s="220"/>
      <c r="N22" s="220"/>
      <c r="O22" s="220"/>
      <c r="P22" s="220">
        <v>3360</v>
      </c>
      <c r="Q22" s="220"/>
      <c r="R22" s="220"/>
      <c r="S22" s="220"/>
      <c r="T22" s="220"/>
      <c r="U22" s="220"/>
      <c r="V22" s="220"/>
      <c r="W22" s="220"/>
      <c r="X22" s="220">
        <v>240</v>
      </c>
      <c r="Y22" s="220"/>
      <c r="Z22" s="220"/>
      <c r="AA22" s="222"/>
    </row>
    <row r="23" spans="2:27">
      <c r="B23" s="183">
        <v>6514</v>
      </c>
      <c r="C23" s="76">
        <v>5107926387</v>
      </c>
      <c r="D23" s="95">
        <v>4500582680</v>
      </c>
      <c r="E23" s="153" t="s">
        <v>210</v>
      </c>
      <c r="F23" s="319">
        <v>42305</v>
      </c>
      <c r="G23" s="220" t="s">
        <v>211</v>
      </c>
      <c r="H23" s="221">
        <v>0.11458333333333333</v>
      </c>
      <c r="I23" s="221">
        <v>0.13541666666666666</v>
      </c>
      <c r="J23" s="220">
        <v>54</v>
      </c>
      <c r="K23" s="220"/>
      <c r="L23" s="220"/>
      <c r="M23" s="220"/>
      <c r="N23" s="220"/>
      <c r="O23" s="220"/>
      <c r="P23" s="220"/>
      <c r="Q23" s="220"/>
      <c r="R23" s="220"/>
      <c r="S23" s="220">
        <v>8100</v>
      </c>
      <c r="T23" s="220"/>
      <c r="U23" s="220"/>
      <c r="V23" s="220"/>
      <c r="W23" s="220"/>
      <c r="X23" s="220"/>
      <c r="Y23" s="220"/>
      <c r="Z23" s="220"/>
      <c r="AA23" s="222"/>
    </row>
    <row r="24" spans="2:27">
      <c r="B24" s="183">
        <v>6515</v>
      </c>
      <c r="C24" s="77">
        <v>5107926433</v>
      </c>
      <c r="D24" s="95">
        <v>4500582680</v>
      </c>
      <c r="E24" s="153" t="s">
        <v>210</v>
      </c>
      <c r="F24" s="319">
        <v>42306</v>
      </c>
      <c r="G24" s="220" t="s">
        <v>211</v>
      </c>
      <c r="H24" s="221">
        <v>0.28125</v>
      </c>
      <c r="I24" s="221">
        <v>0.2951388888888889</v>
      </c>
      <c r="J24" s="220">
        <v>36</v>
      </c>
      <c r="K24" s="220"/>
      <c r="L24" s="220"/>
      <c r="M24" s="220"/>
      <c r="N24" s="220"/>
      <c r="O24" s="220"/>
      <c r="P24" s="220">
        <v>3360</v>
      </c>
      <c r="Q24" s="220"/>
      <c r="R24" s="220"/>
      <c r="S24" s="220"/>
      <c r="T24" s="220"/>
      <c r="U24" s="220"/>
      <c r="V24" s="220"/>
      <c r="W24" s="220"/>
      <c r="X24" s="220">
        <v>240</v>
      </c>
      <c r="Y24" s="220"/>
      <c r="Z24" s="220"/>
      <c r="AA24" s="222"/>
    </row>
    <row r="25" spans="2:27">
      <c r="B25" s="183">
        <v>6516</v>
      </c>
      <c r="C25" s="77">
        <v>5107926433</v>
      </c>
      <c r="D25" s="95">
        <v>4500582680</v>
      </c>
      <c r="E25" s="153" t="s">
        <v>210</v>
      </c>
      <c r="F25" s="319">
        <v>42306</v>
      </c>
      <c r="G25" s="220" t="s">
        <v>211</v>
      </c>
      <c r="H25" s="221">
        <v>0.34375</v>
      </c>
      <c r="I25" s="221">
        <v>0.35416666666666669</v>
      </c>
      <c r="J25" s="220">
        <v>36</v>
      </c>
      <c r="K25" s="220"/>
      <c r="L25" s="220"/>
      <c r="M25" s="220"/>
      <c r="N25" s="220"/>
      <c r="O25" s="220"/>
      <c r="P25" s="220">
        <v>3360</v>
      </c>
      <c r="Q25" s="220"/>
      <c r="R25" s="220"/>
      <c r="S25" s="220"/>
      <c r="T25" s="220"/>
      <c r="U25" s="220"/>
      <c r="V25" s="220"/>
      <c r="W25" s="220"/>
      <c r="X25" s="220">
        <v>240</v>
      </c>
      <c r="Y25" s="220"/>
      <c r="Z25" s="220"/>
      <c r="AA25" s="222"/>
    </row>
    <row r="26" spans="2:27">
      <c r="B26" s="183">
        <v>6517</v>
      </c>
      <c r="C26" s="77">
        <v>5107926433</v>
      </c>
      <c r="D26" s="95">
        <v>4500582680</v>
      </c>
      <c r="E26" s="153" t="s">
        <v>210</v>
      </c>
      <c r="F26" s="319">
        <v>42306</v>
      </c>
      <c r="G26" s="220" t="s">
        <v>211</v>
      </c>
      <c r="H26" s="221">
        <v>0.3888888888888889</v>
      </c>
      <c r="I26" s="221">
        <v>0.40277777777777773</v>
      </c>
      <c r="J26" s="220">
        <v>36</v>
      </c>
      <c r="K26" s="220"/>
      <c r="L26" s="220"/>
      <c r="M26" s="220"/>
      <c r="N26" s="220"/>
      <c r="O26" s="220"/>
      <c r="P26" s="220">
        <v>3360</v>
      </c>
      <c r="Q26" s="220"/>
      <c r="R26" s="220"/>
      <c r="S26" s="220"/>
      <c r="T26" s="220"/>
      <c r="U26" s="220"/>
      <c r="V26" s="220"/>
      <c r="W26" s="220"/>
      <c r="X26" s="220">
        <v>240</v>
      </c>
      <c r="Y26" s="220"/>
      <c r="Z26" s="220"/>
      <c r="AA26" s="222"/>
    </row>
    <row r="27" spans="2:27">
      <c r="B27" s="183">
        <v>6518</v>
      </c>
      <c r="C27" s="77">
        <v>5107926433</v>
      </c>
      <c r="D27" s="95">
        <v>4500582680</v>
      </c>
      <c r="E27" s="153" t="s">
        <v>210</v>
      </c>
      <c r="F27" s="319">
        <v>42306</v>
      </c>
      <c r="G27" s="220" t="s">
        <v>211</v>
      </c>
      <c r="H27" s="221">
        <v>0.46875</v>
      </c>
      <c r="I27" s="221">
        <v>0.47916666666666669</v>
      </c>
      <c r="J27" s="220">
        <v>360</v>
      </c>
      <c r="K27" s="220"/>
      <c r="L27" s="220"/>
      <c r="M27" s="220"/>
      <c r="N27" s="220"/>
      <c r="O27" s="220"/>
      <c r="P27" s="220"/>
      <c r="Q27" s="220"/>
      <c r="R27" s="220"/>
      <c r="S27" s="220"/>
      <c r="T27" s="220"/>
      <c r="U27" s="220"/>
      <c r="V27" s="220"/>
      <c r="W27" s="220"/>
      <c r="X27" s="220"/>
      <c r="Y27" s="220"/>
      <c r="Z27" s="220"/>
      <c r="AA27" s="222"/>
    </row>
    <row r="28" spans="2:27">
      <c r="B28" s="183">
        <v>6519</v>
      </c>
      <c r="C28" s="77">
        <v>5107926433</v>
      </c>
      <c r="D28" s="95">
        <v>4500582680</v>
      </c>
      <c r="E28" s="153" t="s">
        <v>210</v>
      </c>
      <c r="F28" s="319">
        <v>42306</v>
      </c>
      <c r="G28" s="220" t="s">
        <v>211</v>
      </c>
      <c r="H28" s="221">
        <v>6.25E-2</v>
      </c>
      <c r="I28" s="221">
        <v>7.2916666666666671E-2</v>
      </c>
      <c r="J28" s="220">
        <v>360</v>
      </c>
      <c r="K28" s="220">
        <v>360</v>
      </c>
      <c r="L28" s="220"/>
      <c r="M28" s="220"/>
      <c r="N28" s="220"/>
      <c r="O28" s="220"/>
      <c r="P28" s="220"/>
      <c r="Q28" s="220"/>
      <c r="R28" s="220"/>
      <c r="S28" s="220"/>
      <c r="T28" s="220"/>
      <c r="U28" s="220"/>
      <c r="V28" s="220"/>
      <c r="W28" s="220"/>
      <c r="X28" s="220"/>
      <c r="Y28" s="220"/>
      <c r="Z28" s="220"/>
      <c r="AA28" s="222"/>
    </row>
    <row r="29" spans="2:27">
      <c r="B29" s="183">
        <v>6520</v>
      </c>
      <c r="C29" s="77">
        <v>5107926433</v>
      </c>
      <c r="D29" s="95">
        <v>4500582680</v>
      </c>
      <c r="E29" s="153" t="s">
        <v>210</v>
      </c>
      <c r="F29" s="319">
        <v>42306</v>
      </c>
      <c r="G29" s="220" t="s">
        <v>211</v>
      </c>
      <c r="H29" s="221">
        <v>8.6805555555555566E-2</v>
      </c>
      <c r="I29" s="221">
        <v>9.7222222222222224E-2</v>
      </c>
      <c r="J29" s="220">
        <v>360</v>
      </c>
      <c r="K29" s="220"/>
      <c r="L29" s="220"/>
      <c r="M29" s="220"/>
      <c r="N29" s="220"/>
      <c r="O29" s="220"/>
      <c r="P29" s="220"/>
      <c r="Q29" s="220"/>
      <c r="R29" s="220"/>
      <c r="S29" s="220"/>
      <c r="T29" s="220"/>
      <c r="U29" s="220"/>
      <c r="V29" s="220"/>
      <c r="W29" s="220"/>
      <c r="X29" s="220"/>
      <c r="Y29" s="220"/>
      <c r="Z29" s="220"/>
      <c r="AA29" s="222"/>
    </row>
    <row r="30" spans="2:27">
      <c r="B30" s="183">
        <v>6521</v>
      </c>
      <c r="C30" s="77">
        <v>5107926433</v>
      </c>
      <c r="D30" s="95">
        <v>4500582680</v>
      </c>
      <c r="E30" s="153" t="s">
        <v>210</v>
      </c>
      <c r="F30" s="319">
        <v>42306</v>
      </c>
      <c r="G30" s="220" t="s">
        <v>211</v>
      </c>
      <c r="H30" s="221">
        <v>0.14930555555555555</v>
      </c>
      <c r="I30" s="221">
        <v>0.16319444444444445</v>
      </c>
      <c r="J30" s="220">
        <v>360</v>
      </c>
      <c r="K30" s="220"/>
      <c r="L30" s="220"/>
      <c r="M30" s="220"/>
      <c r="N30" s="220"/>
      <c r="O30" s="220"/>
      <c r="P30" s="220"/>
      <c r="Q30" s="220"/>
      <c r="R30" s="220"/>
      <c r="S30" s="220"/>
      <c r="T30" s="220"/>
      <c r="U30" s="220"/>
      <c r="V30" s="220"/>
      <c r="W30" s="220"/>
      <c r="X30" s="220"/>
      <c r="Y30" s="220"/>
      <c r="Z30" s="220"/>
      <c r="AA30" s="222"/>
    </row>
    <row r="31" spans="2:27">
      <c r="B31" s="183">
        <v>4588</v>
      </c>
      <c r="C31" s="77"/>
      <c r="D31" s="95"/>
      <c r="E31" s="153" t="s">
        <v>226</v>
      </c>
      <c r="F31" s="319">
        <v>42304</v>
      </c>
      <c r="G31" s="220" t="s">
        <v>227</v>
      </c>
      <c r="H31" s="221"/>
      <c r="I31" s="221"/>
      <c r="J31" s="220">
        <v>32</v>
      </c>
      <c r="K31" s="220"/>
      <c r="L31" s="220"/>
      <c r="M31" s="220"/>
      <c r="N31" s="220"/>
      <c r="O31" s="220">
        <v>3840</v>
      </c>
      <c r="P31" s="220"/>
      <c r="Q31" s="220"/>
      <c r="R31" s="220"/>
      <c r="S31" s="220"/>
      <c r="T31" s="220"/>
      <c r="U31" s="220"/>
      <c r="V31" s="220"/>
      <c r="W31" s="220"/>
      <c r="X31" s="220"/>
      <c r="Y31" s="220"/>
      <c r="Z31" s="220"/>
      <c r="AA31" s="222"/>
    </row>
    <row r="32" spans="2:27">
      <c r="B32" s="183">
        <v>4589</v>
      </c>
      <c r="C32" s="77"/>
      <c r="D32" s="95"/>
      <c r="E32" s="153" t="s">
        <v>226</v>
      </c>
      <c r="F32" s="319">
        <v>42304</v>
      </c>
      <c r="G32" s="220" t="s">
        <v>227</v>
      </c>
      <c r="H32" s="221"/>
      <c r="I32" s="221"/>
      <c r="J32" s="220">
        <v>32</v>
      </c>
      <c r="K32" s="220"/>
      <c r="L32" s="220"/>
      <c r="M32" s="220"/>
      <c r="N32" s="220"/>
      <c r="O32" s="220">
        <v>3840</v>
      </c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  <c r="AA32" s="222"/>
    </row>
    <row r="33" spans="2:29">
      <c r="B33" s="183">
        <v>4590</v>
      </c>
      <c r="C33" s="77"/>
      <c r="D33" s="95"/>
      <c r="E33" s="153" t="s">
        <v>226</v>
      </c>
      <c r="F33" s="319">
        <v>42304</v>
      </c>
      <c r="G33" s="220" t="s">
        <v>227</v>
      </c>
      <c r="H33" s="221"/>
      <c r="I33" s="221"/>
      <c r="J33" s="220">
        <v>32</v>
      </c>
      <c r="K33" s="220"/>
      <c r="L33" s="220"/>
      <c r="M33" s="220"/>
      <c r="N33" s="220"/>
      <c r="O33" s="220">
        <v>3840</v>
      </c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2"/>
    </row>
    <row r="34" spans="2:29">
      <c r="B34" s="183">
        <v>4591</v>
      </c>
      <c r="C34" s="77"/>
      <c r="D34" s="95"/>
      <c r="E34" s="153" t="s">
        <v>226</v>
      </c>
      <c r="F34" s="319">
        <v>42304</v>
      </c>
      <c r="G34" s="220" t="s">
        <v>227</v>
      </c>
      <c r="H34" s="221"/>
      <c r="I34" s="221"/>
      <c r="J34" s="220">
        <v>32</v>
      </c>
      <c r="K34" s="220"/>
      <c r="L34" s="220"/>
      <c r="M34" s="220"/>
      <c r="N34" s="220"/>
      <c r="O34" s="220">
        <v>3840</v>
      </c>
      <c r="P34" s="220"/>
      <c r="Q34" s="220"/>
      <c r="R34" s="220"/>
      <c r="S34" s="220"/>
      <c r="T34" s="220"/>
      <c r="U34" s="220"/>
      <c r="V34" s="220"/>
      <c r="W34" s="220"/>
      <c r="X34" s="220"/>
      <c r="Y34" s="220"/>
      <c r="Z34" s="220"/>
      <c r="AA34" s="222"/>
    </row>
    <row r="35" spans="2:29">
      <c r="B35" s="183">
        <v>4592</v>
      </c>
      <c r="C35" s="77"/>
      <c r="D35" s="95"/>
      <c r="E35" s="153" t="s">
        <v>226</v>
      </c>
      <c r="F35" s="319">
        <v>42304</v>
      </c>
      <c r="G35" s="220" t="s">
        <v>227</v>
      </c>
      <c r="H35" s="221"/>
      <c r="I35" s="221"/>
      <c r="J35" s="220">
        <v>32</v>
      </c>
      <c r="K35" s="220"/>
      <c r="L35" s="220"/>
      <c r="M35" s="220"/>
      <c r="N35" s="220"/>
      <c r="O35" s="220">
        <v>3840</v>
      </c>
      <c r="P35" s="220"/>
      <c r="Q35" s="220"/>
      <c r="R35" s="220"/>
      <c r="S35" s="220"/>
      <c r="T35" s="220"/>
      <c r="U35" s="220"/>
      <c r="V35" s="220"/>
      <c r="W35" s="220"/>
      <c r="X35" s="220"/>
      <c r="Y35" s="220"/>
      <c r="Z35" s="220"/>
      <c r="AA35" s="222"/>
    </row>
    <row r="36" spans="2:29">
      <c r="B36" s="183">
        <v>4593</v>
      </c>
      <c r="C36" s="77"/>
      <c r="D36" s="95"/>
      <c r="E36" s="153" t="s">
        <v>226</v>
      </c>
      <c r="F36" s="319">
        <v>42304</v>
      </c>
      <c r="G36" s="220" t="s">
        <v>227</v>
      </c>
      <c r="H36" s="221"/>
      <c r="I36" s="221"/>
      <c r="J36" s="220">
        <v>32</v>
      </c>
      <c r="K36" s="220"/>
      <c r="L36" s="220"/>
      <c r="M36" s="220"/>
      <c r="N36" s="220"/>
      <c r="O36" s="220">
        <v>3840</v>
      </c>
      <c r="P36" s="220"/>
      <c r="Q36" s="220"/>
      <c r="R36" s="220"/>
      <c r="S36" s="220"/>
      <c r="T36" s="220"/>
      <c r="U36" s="220"/>
      <c r="V36" s="220"/>
      <c r="W36" s="220"/>
      <c r="X36" s="220"/>
      <c r="Y36" s="220"/>
      <c r="Z36" s="220"/>
      <c r="AA36" s="222"/>
    </row>
    <row r="37" spans="2:29">
      <c r="B37" s="183">
        <v>4594</v>
      </c>
      <c r="C37" s="77"/>
      <c r="D37" s="95"/>
      <c r="E37" s="153" t="s">
        <v>226</v>
      </c>
      <c r="F37" s="319">
        <v>42304</v>
      </c>
      <c r="G37" s="220" t="s">
        <v>227</v>
      </c>
      <c r="H37" s="221"/>
      <c r="I37" s="221"/>
      <c r="J37" s="220">
        <v>32</v>
      </c>
      <c r="K37" s="220"/>
      <c r="L37" s="220"/>
      <c r="M37" s="220"/>
      <c r="N37" s="220"/>
      <c r="O37" s="220">
        <v>3840</v>
      </c>
      <c r="P37" s="220"/>
      <c r="Q37" s="220"/>
      <c r="R37" s="220"/>
      <c r="S37" s="220"/>
      <c r="T37" s="220"/>
      <c r="U37" s="220"/>
      <c r="V37" s="220"/>
      <c r="W37" s="220"/>
      <c r="X37" s="220"/>
      <c r="Y37" s="220"/>
      <c r="Z37" s="220"/>
      <c r="AA37" s="222"/>
    </row>
    <row r="38" spans="2:29">
      <c r="B38" s="183">
        <v>4595</v>
      </c>
      <c r="C38" s="77"/>
      <c r="D38" s="95"/>
      <c r="E38" s="153" t="s">
        <v>226</v>
      </c>
      <c r="F38" s="319">
        <v>42304</v>
      </c>
      <c r="G38" s="220" t="s">
        <v>227</v>
      </c>
      <c r="H38" s="221"/>
      <c r="I38" s="221"/>
      <c r="J38" s="220">
        <v>32</v>
      </c>
      <c r="K38" s="220"/>
      <c r="L38" s="220"/>
      <c r="M38" s="220"/>
      <c r="N38" s="220"/>
      <c r="O38" s="220">
        <v>3840</v>
      </c>
      <c r="P38" s="220"/>
      <c r="Q38" s="220"/>
      <c r="R38" s="220"/>
      <c r="S38" s="220"/>
      <c r="T38" s="220"/>
      <c r="U38" s="220"/>
      <c r="V38" s="220"/>
      <c r="W38" s="220"/>
      <c r="X38" s="220"/>
      <c r="Y38" s="220"/>
      <c r="Z38" s="220"/>
      <c r="AA38" s="222"/>
    </row>
    <row r="39" spans="2:29">
      <c r="B39" s="183">
        <v>4596</v>
      </c>
      <c r="C39" s="77"/>
      <c r="D39" s="95"/>
      <c r="E39" s="153" t="s">
        <v>226</v>
      </c>
      <c r="F39" s="319">
        <v>42304</v>
      </c>
      <c r="G39" s="220" t="s">
        <v>227</v>
      </c>
      <c r="H39" s="221"/>
      <c r="I39" s="221"/>
      <c r="J39" s="220">
        <v>32</v>
      </c>
      <c r="K39" s="220"/>
      <c r="L39" s="220"/>
      <c r="M39" s="220"/>
      <c r="N39" s="220"/>
      <c r="O39" s="220">
        <v>3840</v>
      </c>
      <c r="P39" s="220"/>
      <c r="Q39" s="220"/>
      <c r="R39" s="220"/>
      <c r="S39" s="220"/>
      <c r="T39" s="220"/>
      <c r="U39" s="220"/>
      <c r="V39" s="220"/>
      <c r="W39" s="220"/>
      <c r="X39" s="220"/>
      <c r="Y39" s="220"/>
      <c r="Z39" s="220"/>
      <c r="AA39" s="222"/>
    </row>
    <row r="40" spans="2:29">
      <c r="B40" s="183">
        <v>4597</v>
      </c>
      <c r="C40" s="77"/>
      <c r="D40" s="95"/>
      <c r="E40" s="153" t="s">
        <v>226</v>
      </c>
      <c r="F40" s="319">
        <v>42304</v>
      </c>
      <c r="G40" s="220" t="s">
        <v>227</v>
      </c>
      <c r="H40" s="221"/>
      <c r="I40" s="221"/>
      <c r="J40" s="220">
        <v>32</v>
      </c>
      <c r="K40" s="220"/>
      <c r="L40" s="220"/>
      <c r="M40" s="220"/>
      <c r="N40" s="220"/>
      <c r="O40" s="220">
        <v>3840</v>
      </c>
      <c r="P40" s="220"/>
      <c r="Q40" s="220"/>
      <c r="R40" s="220"/>
      <c r="S40" s="220"/>
      <c r="T40" s="220"/>
      <c r="U40" s="220"/>
      <c r="V40" s="220"/>
      <c r="W40" s="220"/>
      <c r="X40" s="220"/>
      <c r="Y40" s="220"/>
      <c r="Z40" s="220"/>
      <c r="AA40" s="222"/>
    </row>
    <row r="41" spans="2:29">
      <c r="B41" s="183"/>
      <c r="C41" s="77"/>
      <c r="D41" s="95"/>
      <c r="E41" s="29"/>
      <c r="F41" s="319"/>
      <c r="G41" s="220"/>
      <c r="H41" s="221"/>
      <c r="I41" s="221"/>
      <c r="J41" s="220"/>
      <c r="K41" s="220"/>
      <c r="L41" s="220"/>
      <c r="M41" s="220"/>
      <c r="N41" s="220"/>
      <c r="O41" s="220"/>
      <c r="P41" s="220"/>
      <c r="Q41" s="220"/>
      <c r="R41" s="220"/>
      <c r="S41" s="220"/>
      <c r="T41" s="220"/>
      <c r="U41" s="220"/>
      <c r="V41" s="220"/>
      <c r="W41" s="220"/>
      <c r="X41" s="220"/>
      <c r="Y41" s="220"/>
      <c r="Z41" s="220"/>
      <c r="AA41" s="222"/>
    </row>
    <row r="42" spans="2:29">
      <c r="B42" s="183"/>
      <c r="C42" s="77"/>
      <c r="D42" s="95"/>
      <c r="E42" s="29"/>
      <c r="F42" s="319"/>
      <c r="G42" s="220"/>
      <c r="H42" s="221"/>
      <c r="I42" s="221"/>
      <c r="J42" s="220"/>
      <c r="K42" s="220"/>
      <c r="L42" s="220"/>
      <c r="M42" s="220"/>
      <c r="N42" s="220"/>
      <c r="O42" s="220"/>
      <c r="P42" s="220"/>
      <c r="Q42" s="220"/>
      <c r="R42" s="220"/>
      <c r="S42" s="220"/>
      <c r="T42" s="220"/>
      <c r="U42" s="220"/>
      <c r="V42" s="220"/>
      <c r="W42" s="220"/>
      <c r="X42" s="220"/>
      <c r="Y42" s="220"/>
      <c r="Z42" s="220"/>
      <c r="AA42" s="222"/>
    </row>
    <row r="43" spans="2:29">
      <c r="B43" s="183"/>
      <c r="C43" s="77"/>
      <c r="D43" s="95"/>
      <c r="E43" s="29"/>
      <c r="F43" s="319"/>
      <c r="G43" s="220"/>
      <c r="H43" s="221"/>
      <c r="I43" s="221"/>
      <c r="J43" s="220"/>
      <c r="K43" s="220"/>
      <c r="L43" s="220"/>
      <c r="M43" s="220"/>
      <c r="N43" s="220"/>
      <c r="O43" s="220"/>
      <c r="P43" s="220"/>
      <c r="Q43" s="220"/>
      <c r="R43" s="220"/>
      <c r="S43" s="220"/>
      <c r="T43" s="220"/>
      <c r="U43" s="220"/>
      <c r="V43" s="220"/>
      <c r="W43" s="220"/>
      <c r="X43" s="220"/>
      <c r="Y43" s="220"/>
      <c r="Z43" s="220"/>
      <c r="AA43" s="222"/>
    </row>
    <row r="44" spans="2:29">
      <c r="B44" s="183"/>
      <c r="C44" s="77"/>
      <c r="D44" s="95"/>
      <c r="E44" s="29"/>
      <c r="F44" s="319"/>
      <c r="G44" s="220"/>
      <c r="H44" s="221"/>
      <c r="I44" s="221"/>
      <c r="J44" s="220"/>
      <c r="K44" s="220"/>
      <c r="L44" s="220"/>
      <c r="M44" s="220"/>
      <c r="N44" s="220"/>
      <c r="O44" s="220"/>
      <c r="P44" s="220"/>
      <c r="Q44" s="220"/>
      <c r="R44" s="220"/>
      <c r="S44" s="220"/>
      <c r="T44" s="220"/>
      <c r="U44" s="220"/>
      <c r="V44" s="220"/>
      <c r="W44" s="220"/>
      <c r="X44" s="220"/>
      <c r="Y44" s="220"/>
      <c r="Z44" s="220"/>
      <c r="AA44" s="222"/>
    </row>
    <row r="45" spans="2:29">
      <c r="B45" s="183"/>
      <c r="C45" s="77"/>
      <c r="D45" s="95"/>
      <c r="E45" s="29"/>
      <c r="F45" s="319"/>
      <c r="G45" s="220"/>
      <c r="H45" s="221"/>
      <c r="I45" s="221"/>
      <c r="J45" s="220"/>
      <c r="K45" s="220"/>
      <c r="L45" s="220"/>
      <c r="M45" s="220"/>
      <c r="N45" s="220"/>
      <c r="O45" s="220"/>
      <c r="P45" s="220"/>
      <c r="Q45" s="220"/>
      <c r="R45" s="220"/>
      <c r="S45" s="220"/>
      <c r="T45" s="220"/>
      <c r="U45" s="220"/>
      <c r="V45" s="220"/>
      <c r="W45" s="220"/>
      <c r="X45" s="220"/>
      <c r="Y45" s="220"/>
      <c r="Z45" s="220"/>
      <c r="AA45" s="222"/>
    </row>
    <row r="46" spans="2:29">
      <c r="B46" s="183"/>
      <c r="C46" s="77"/>
      <c r="D46" s="95"/>
      <c r="E46" s="29"/>
      <c r="F46" s="319"/>
      <c r="G46" s="220"/>
      <c r="H46" s="221"/>
      <c r="I46" s="221"/>
      <c r="J46" s="220"/>
      <c r="K46" s="220"/>
      <c r="L46" s="220"/>
      <c r="M46" s="220"/>
      <c r="N46" s="220"/>
      <c r="O46" s="220"/>
      <c r="P46" s="220"/>
      <c r="Q46" s="220"/>
      <c r="R46" s="220"/>
      <c r="S46" s="220"/>
      <c r="T46" s="220"/>
      <c r="U46" s="220"/>
      <c r="V46" s="220"/>
      <c r="W46" s="220"/>
      <c r="X46" s="220"/>
      <c r="Y46" s="220"/>
      <c r="Z46" s="220"/>
      <c r="AA46" s="222"/>
    </row>
    <row r="47" spans="2:29">
      <c r="B47" s="183"/>
      <c r="C47" s="77"/>
      <c r="D47" s="95"/>
      <c r="E47" s="29"/>
      <c r="F47" s="319"/>
      <c r="G47" s="220"/>
      <c r="H47" s="221"/>
      <c r="I47" s="221"/>
      <c r="J47" s="220"/>
      <c r="K47" s="220"/>
      <c r="L47" s="220"/>
      <c r="M47" s="220"/>
      <c r="N47" s="220"/>
      <c r="O47" s="220"/>
      <c r="P47" s="220"/>
      <c r="Q47" s="220"/>
      <c r="R47" s="220"/>
      <c r="S47" s="220"/>
      <c r="T47" s="220"/>
      <c r="U47" s="220"/>
      <c r="V47" s="220"/>
      <c r="W47" s="220"/>
      <c r="X47" s="220"/>
      <c r="Y47" s="220"/>
      <c r="Z47" s="220"/>
      <c r="AA47" s="222"/>
    </row>
    <row r="48" spans="2:29" ht="15.75" thickBot="1">
      <c r="B48" s="185"/>
      <c r="C48" s="186"/>
      <c r="D48" s="187"/>
      <c r="E48" s="188"/>
      <c r="F48" s="320"/>
      <c r="G48" s="226"/>
      <c r="H48" s="227"/>
      <c r="I48" s="227"/>
      <c r="J48" s="226">
        <f t="shared" ref="J48:V48" si="0">SUM(J4:J47)</f>
        <v>5563</v>
      </c>
      <c r="K48" s="226">
        <f t="shared" si="0"/>
        <v>1800</v>
      </c>
      <c r="L48" s="226">
        <f t="shared" si="0"/>
        <v>0</v>
      </c>
      <c r="M48" s="226">
        <f t="shared" si="0"/>
        <v>0</v>
      </c>
      <c r="N48" s="226">
        <f t="shared" si="0"/>
        <v>0</v>
      </c>
      <c r="O48" s="226">
        <f t="shared" si="0"/>
        <v>38400</v>
      </c>
      <c r="P48" s="226">
        <f t="shared" si="0"/>
        <v>36960</v>
      </c>
      <c r="Q48" s="226">
        <f t="shared" si="0"/>
        <v>0</v>
      </c>
      <c r="R48" s="226">
        <f t="shared" si="0"/>
        <v>0</v>
      </c>
      <c r="S48" s="226">
        <f t="shared" si="0"/>
        <v>8100</v>
      </c>
      <c r="T48" s="226">
        <f t="shared" si="0"/>
        <v>7950</v>
      </c>
      <c r="U48" s="226">
        <f t="shared" si="0"/>
        <v>0</v>
      </c>
      <c r="V48" s="226">
        <f t="shared" si="0"/>
        <v>0</v>
      </c>
      <c r="W48" s="226">
        <f t="shared" ref="W48" si="1">SUM(W4:W47)</f>
        <v>0</v>
      </c>
      <c r="X48" s="226">
        <f>SUM(X4:X47)</f>
        <v>4260</v>
      </c>
      <c r="Y48" s="226">
        <f>SUM(Y4:Y47)</f>
        <v>0</v>
      </c>
      <c r="Z48" s="226">
        <f>SUM(Z4:Z47)</f>
        <v>0</v>
      </c>
      <c r="AA48" s="228">
        <f>SUM(AA4:AA47)</f>
        <v>0</v>
      </c>
      <c r="AC48" s="229"/>
    </row>
    <row r="49" ht="15.75" thickTop="1"/>
  </sheetData>
  <mergeCells count="1">
    <mergeCell ref="O2:R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F17"/>
  <sheetViews>
    <sheetView showGridLines="0" zoomScaleNormal="100" workbookViewId="0">
      <selection activeCell="B7" sqref="B7"/>
    </sheetView>
  </sheetViews>
  <sheetFormatPr defaultRowHeight="15"/>
  <cols>
    <col min="2" max="2" width="16.7109375" customWidth="1"/>
    <col min="3" max="3" width="9.28515625" bestFit="1" customWidth="1"/>
    <col min="4" max="4" width="11.140625" style="1" customWidth="1"/>
    <col min="6" max="6" width="11.5703125" customWidth="1"/>
  </cols>
  <sheetData>
    <row r="2" spans="2:6">
      <c r="B2" s="13"/>
    </row>
    <row r="3" spans="2:6">
      <c r="B3" s="13"/>
    </row>
    <row r="4" spans="2:6">
      <c r="B4" s="13"/>
    </row>
    <row r="5" spans="2:6">
      <c r="B5" s="13"/>
    </row>
    <row r="6" spans="2:6">
      <c r="B6" s="20" t="s">
        <v>191</v>
      </c>
      <c r="C6" s="14"/>
      <c r="D6" s="17"/>
    </row>
    <row r="7" spans="2:6">
      <c r="B7" s="15"/>
    </row>
    <row r="8" spans="2:6">
      <c r="B8" s="16" t="s">
        <v>47</v>
      </c>
      <c r="C8" s="230"/>
    </row>
    <row r="9" spans="2:6">
      <c r="B9" s="16" t="s">
        <v>48</v>
      </c>
      <c r="C9" t="s">
        <v>187</v>
      </c>
    </row>
    <row r="10" spans="2:6">
      <c r="B10" s="18"/>
    </row>
    <row r="11" spans="2:6">
      <c r="B11" s="16"/>
    </row>
    <row r="12" spans="2:6" ht="25.5">
      <c r="B12" s="19" t="s">
        <v>45</v>
      </c>
      <c r="C12" s="14" t="s">
        <v>46</v>
      </c>
      <c r="E12" s="23" t="s">
        <v>49</v>
      </c>
    </row>
    <row r="13" spans="2:6">
      <c r="B13" s="14"/>
      <c r="C13" s="14"/>
    </row>
    <row r="14" spans="2:6" ht="33.75" customHeight="1">
      <c r="B14" s="21">
        <v>100</v>
      </c>
      <c r="C14" s="169">
        <f>'Pallet &amp; TF Repair'!F26</f>
        <v>260</v>
      </c>
      <c r="E14" s="24"/>
      <c r="F14" s="24"/>
    </row>
    <row r="15" spans="2:6" ht="33.75" customHeight="1">
      <c r="B15" s="21">
        <v>201</v>
      </c>
      <c r="C15" s="170">
        <f>'Divider Sort'!H56</f>
        <v>3256</v>
      </c>
      <c r="E15" s="25"/>
      <c r="F15" s="25"/>
    </row>
    <row r="16" spans="2:6" ht="33.75" customHeight="1">
      <c r="B16" s="22" t="s">
        <v>5</v>
      </c>
      <c r="C16" s="171">
        <f>'Divider Sort'!K56</f>
        <v>509</v>
      </c>
      <c r="E16" s="25"/>
      <c r="F16" s="25"/>
    </row>
    <row r="17" spans="2:6" ht="33.75" customHeight="1">
      <c r="B17" s="22" t="s">
        <v>7</v>
      </c>
      <c r="C17" s="171">
        <f>'Pallet &amp; TF Repair'!J26</f>
        <v>0</v>
      </c>
      <c r="E17" s="25"/>
      <c r="F17" s="25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6:G45"/>
  <sheetViews>
    <sheetView showGridLines="0" topLeftCell="A7" zoomScaleNormal="100" workbookViewId="0">
      <pane ySplit="6" topLeftCell="A13" activePane="bottomLeft" state="frozen"/>
      <selection activeCell="A7" sqref="A7"/>
      <selection pane="bottomLeft" activeCell="A7" sqref="A7"/>
    </sheetView>
  </sheetViews>
  <sheetFormatPr defaultColWidth="8.85546875" defaultRowHeight="15"/>
  <cols>
    <col min="1" max="1" width="8.85546875" style="73"/>
    <col min="2" max="2" width="11.28515625" style="73" customWidth="1"/>
    <col min="3" max="3" width="36.5703125" style="73" customWidth="1"/>
    <col min="4" max="4" width="13.28515625" style="87" customWidth="1"/>
    <col min="5" max="7" width="15.42578125" style="73" customWidth="1"/>
    <col min="8" max="16384" width="8.85546875" style="73"/>
  </cols>
  <sheetData>
    <row r="6" spans="2:7" ht="18.75">
      <c r="B6" s="121" t="s">
        <v>81</v>
      </c>
    </row>
    <row r="8" spans="2:7">
      <c r="B8" s="73" t="s">
        <v>50</v>
      </c>
      <c r="D8" s="87" t="s">
        <v>187</v>
      </c>
    </row>
    <row r="9" spans="2:7">
      <c r="B9" s="73" t="s">
        <v>51</v>
      </c>
      <c r="D9" s="87">
        <v>42300</v>
      </c>
    </row>
    <row r="10" spans="2:7">
      <c r="B10" s="73" t="s">
        <v>52</v>
      </c>
      <c r="D10" s="245">
        <v>42307</v>
      </c>
    </row>
    <row r="11" spans="2:7" ht="15.75" thickBot="1"/>
    <row r="12" spans="2:7" ht="25.5" customHeight="1" thickTop="1" thickBot="1">
      <c r="B12" s="122" t="s">
        <v>45</v>
      </c>
      <c r="C12" s="123" t="s">
        <v>53</v>
      </c>
      <c r="D12" s="196" t="s">
        <v>6</v>
      </c>
      <c r="E12" s="197" t="s">
        <v>54</v>
      </c>
      <c r="F12" s="197" t="s">
        <v>55</v>
      </c>
      <c r="G12" s="198" t="s">
        <v>58</v>
      </c>
    </row>
    <row r="13" spans="2:7" s="22" customFormat="1" ht="25.5" customHeight="1" thickTop="1">
      <c r="B13" s="71">
        <v>100</v>
      </c>
      <c r="C13" s="124" t="s">
        <v>59</v>
      </c>
      <c r="D13" s="162" t="s">
        <v>23</v>
      </c>
      <c r="E13" s="158">
        <f>'Receipt Details'!M52+'Pallet &amp; Top Frame Sort'!F38-'Pallet &amp; TF Repair'!D26-'Despatch Advice'!M48+277</f>
        <v>257</v>
      </c>
      <c r="F13" s="158">
        <v>214</v>
      </c>
      <c r="G13" s="166">
        <f>F13-E13</f>
        <v>-43</v>
      </c>
    </row>
    <row r="14" spans="2:7" ht="22.5" customHeight="1">
      <c r="B14" s="26">
        <v>100</v>
      </c>
      <c r="C14" s="125" t="s">
        <v>59</v>
      </c>
      <c r="D14" s="163" t="s">
        <v>56</v>
      </c>
      <c r="E14" s="159">
        <v>0</v>
      </c>
      <c r="F14" s="159">
        <v>0</v>
      </c>
      <c r="G14" s="167">
        <v>0</v>
      </c>
    </row>
    <row r="15" spans="2:7" s="22" customFormat="1" ht="22.5" customHeight="1">
      <c r="B15" s="70">
        <v>100</v>
      </c>
      <c r="C15" s="126" t="s">
        <v>59</v>
      </c>
      <c r="D15" s="164" t="s">
        <v>44</v>
      </c>
      <c r="E15" s="160">
        <f>'Receipt Details'!J52-'Pallet &amp; Top Frame Sort'!D38-'Despatch Advice'!L48+12366</f>
        <v>11052</v>
      </c>
      <c r="F15" s="160">
        <v>10434</v>
      </c>
      <c r="G15" s="168">
        <f t="shared" ref="G15:G39" si="0">F15-E15</f>
        <v>-618</v>
      </c>
    </row>
    <row r="16" spans="2:7" s="22" customFormat="1" ht="22.5" customHeight="1">
      <c r="B16" s="70">
        <v>100</v>
      </c>
      <c r="C16" s="126" t="s">
        <v>59</v>
      </c>
      <c r="D16" s="164" t="s">
        <v>29</v>
      </c>
      <c r="E16" s="160">
        <f>'Receipt Details'!N52+'Pallet &amp; TF Repair'!F26-'Pallet &amp; TF Dismantle'!D25-'Despatch Advice'!N48+4362</f>
        <v>4298</v>
      </c>
      <c r="F16" s="160">
        <v>4349</v>
      </c>
      <c r="G16" s="168">
        <f t="shared" si="0"/>
        <v>51</v>
      </c>
    </row>
    <row r="17" spans="2:7" s="22" customFormat="1" ht="22.5" customHeight="1">
      <c r="B17" s="70">
        <v>100</v>
      </c>
      <c r="C17" s="126" t="s">
        <v>59</v>
      </c>
      <c r="D17" s="164" t="s">
        <v>22</v>
      </c>
      <c r="E17" s="160">
        <f>'Receipt Details'!L52+'Pallet &amp; Top Frame Sort'!E38+'Pallet &amp; TF Repair'!E26-'Despatch Advice'!J48+6692</f>
        <v>7029</v>
      </c>
      <c r="F17" s="160">
        <v>7781</v>
      </c>
      <c r="G17" s="168">
        <f t="shared" si="0"/>
        <v>752</v>
      </c>
    </row>
    <row r="18" spans="2:7" ht="22.5" customHeight="1">
      <c r="B18" s="26">
        <v>104</v>
      </c>
      <c r="C18" s="125" t="s">
        <v>60</v>
      </c>
      <c r="D18" s="163" t="s">
        <v>23</v>
      </c>
      <c r="E18" s="159">
        <v>0</v>
      </c>
      <c r="F18" s="159">
        <v>0</v>
      </c>
      <c r="G18" s="167">
        <f t="shared" si="0"/>
        <v>0</v>
      </c>
    </row>
    <row r="19" spans="2:7" ht="22.5" customHeight="1">
      <c r="B19" s="26">
        <v>104</v>
      </c>
      <c r="C19" s="125" t="s">
        <v>60</v>
      </c>
      <c r="D19" s="163" t="s">
        <v>44</v>
      </c>
      <c r="E19" s="159">
        <v>0</v>
      </c>
      <c r="F19" s="159">
        <v>0</v>
      </c>
      <c r="G19" s="167">
        <f t="shared" si="0"/>
        <v>0</v>
      </c>
    </row>
    <row r="20" spans="2:7" ht="22.5" customHeight="1">
      <c r="B20" s="26">
        <v>104</v>
      </c>
      <c r="C20" s="125" t="s">
        <v>60</v>
      </c>
      <c r="D20" s="163" t="s">
        <v>29</v>
      </c>
      <c r="E20" s="159">
        <v>0</v>
      </c>
      <c r="F20" s="159">
        <v>0</v>
      </c>
      <c r="G20" s="167">
        <f t="shared" si="0"/>
        <v>0</v>
      </c>
    </row>
    <row r="21" spans="2:7" ht="22.5" customHeight="1">
      <c r="B21" s="26">
        <v>104</v>
      </c>
      <c r="C21" s="125" t="s">
        <v>60</v>
      </c>
      <c r="D21" s="163" t="s">
        <v>22</v>
      </c>
      <c r="E21" s="159">
        <v>0</v>
      </c>
      <c r="F21" s="159">
        <v>0</v>
      </c>
      <c r="G21" s="167">
        <f t="shared" si="0"/>
        <v>0</v>
      </c>
    </row>
    <row r="22" spans="2:7" ht="22.5" customHeight="1">
      <c r="B22" s="26">
        <v>105</v>
      </c>
      <c r="C22" s="125" t="s">
        <v>57</v>
      </c>
      <c r="D22" s="163" t="s">
        <v>23</v>
      </c>
      <c r="E22" s="159">
        <v>0</v>
      </c>
      <c r="F22" s="159">
        <v>0</v>
      </c>
      <c r="G22" s="167">
        <f t="shared" si="0"/>
        <v>0</v>
      </c>
    </row>
    <row r="23" spans="2:7" ht="22.5" customHeight="1">
      <c r="B23" s="26">
        <v>105</v>
      </c>
      <c r="C23" s="125" t="s">
        <v>57</v>
      </c>
      <c r="D23" s="163" t="s">
        <v>44</v>
      </c>
      <c r="E23" s="159">
        <v>0</v>
      </c>
      <c r="F23" s="159">
        <v>0</v>
      </c>
      <c r="G23" s="167">
        <f t="shared" si="0"/>
        <v>0</v>
      </c>
    </row>
    <row r="24" spans="2:7" ht="22.5" customHeight="1">
      <c r="B24" s="26">
        <v>105</v>
      </c>
      <c r="C24" s="125" t="s">
        <v>57</v>
      </c>
      <c r="D24" s="163" t="s">
        <v>29</v>
      </c>
      <c r="E24" s="159">
        <v>0</v>
      </c>
      <c r="F24" s="159">
        <v>0</v>
      </c>
      <c r="G24" s="167">
        <f t="shared" si="0"/>
        <v>0</v>
      </c>
    </row>
    <row r="25" spans="2:7" ht="22.5" customHeight="1">
      <c r="B25" s="70">
        <v>682884</v>
      </c>
      <c r="C25" s="126" t="s">
        <v>165</v>
      </c>
      <c r="D25" s="164" t="s">
        <v>56</v>
      </c>
      <c r="E25" s="199">
        <f>'201N Production'!D26-'201N Production'!H26-'201N Production'!J26+36107</f>
        <v>17398</v>
      </c>
      <c r="F25" s="160">
        <v>17398</v>
      </c>
      <c r="G25" s="168">
        <f t="shared" si="0"/>
        <v>0</v>
      </c>
    </row>
    <row r="26" spans="2:7" ht="22.5" customHeight="1">
      <c r="B26" s="70">
        <v>200</v>
      </c>
      <c r="C26" s="126" t="s">
        <v>164</v>
      </c>
      <c r="D26" s="164" t="s">
        <v>56</v>
      </c>
      <c r="E26" s="199">
        <f>'201N Production'!E26-'201N Production'!I26-'201N Production'!K26+268199</f>
        <v>249594</v>
      </c>
      <c r="F26" s="160">
        <v>249594</v>
      </c>
      <c r="G26" s="168">
        <f t="shared" si="0"/>
        <v>0</v>
      </c>
    </row>
    <row r="27" spans="2:7" ht="22.5" customHeight="1">
      <c r="B27" s="70">
        <v>201</v>
      </c>
      <c r="C27" s="126" t="s">
        <v>62</v>
      </c>
      <c r="D27" s="164" t="s">
        <v>56</v>
      </c>
      <c r="E27" s="199">
        <f>'201N Production'!G26-'Despatch Advice'!O48+143820</f>
        <v>124020</v>
      </c>
      <c r="F27" s="160">
        <v>124020</v>
      </c>
      <c r="G27" s="168">
        <f t="shared" si="0"/>
        <v>0</v>
      </c>
    </row>
    <row r="28" spans="2:7" s="22" customFormat="1" ht="22.5" customHeight="1">
      <c r="B28" s="70">
        <v>201</v>
      </c>
      <c r="C28" s="126" t="s">
        <v>62</v>
      </c>
      <c r="D28" s="164" t="s">
        <v>44</v>
      </c>
      <c r="E28" s="160">
        <f>'Receipt Details'!AF52-'Divider Sort'!F56-'Despatch Advice'!Q49+1520</f>
        <v>3362</v>
      </c>
      <c r="F28" s="160">
        <v>3362</v>
      </c>
      <c r="G28" s="168">
        <f t="shared" si="0"/>
        <v>0</v>
      </c>
    </row>
    <row r="29" spans="2:7" s="22" customFormat="1" ht="22.5" customHeight="1">
      <c r="B29" s="70">
        <v>201</v>
      </c>
      <c r="C29" s="126" t="s">
        <v>62</v>
      </c>
      <c r="D29" s="164" t="s">
        <v>29</v>
      </c>
      <c r="E29" s="160">
        <f>'Receipt Details'!AH52+'Divider Sort'!H56-'Despatch Advice'!R48+176481</f>
        <v>179737</v>
      </c>
      <c r="F29" s="160">
        <v>179876</v>
      </c>
      <c r="G29" s="168">
        <f t="shared" si="0"/>
        <v>139</v>
      </c>
    </row>
    <row r="30" spans="2:7" s="22" customFormat="1" ht="22.5" customHeight="1">
      <c r="B30" s="70">
        <v>201</v>
      </c>
      <c r="C30" s="126" t="s">
        <v>62</v>
      </c>
      <c r="D30" s="164" t="s">
        <v>22</v>
      </c>
      <c r="E30" s="160">
        <f>'Receipt Details'!AG52+'Divider Sort'!G56-'Despatch Advice'!P48+63558</f>
        <v>64055</v>
      </c>
      <c r="F30" s="160">
        <v>61279</v>
      </c>
      <c r="G30" s="168">
        <f t="shared" si="0"/>
        <v>-2776</v>
      </c>
    </row>
    <row r="31" spans="2:7" s="22" customFormat="1" ht="22.5" customHeight="1">
      <c r="B31" s="70">
        <v>300</v>
      </c>
      <c r="C31" s="126" t="s">
        <v>63</v>
      </c>
      <c r="D31" s="164" t="s">
        <v>44</v>
      </c>
      <c r="E31" s="160">
        <f>'Receipt Details'!AK52-'Divider Sort'!I56-'Despatch Advice'!T48+5118</f>
        <v>3504</v>
      </c>
      <c r="F31" s="160">
        <v>3004</v>
      </c>
      <c r="G31" s="168">
        <f t="shared" si="0"/>
        <v>-500</v>
      </c>
    </row>
    <row r="32" spans="2:7" s="22" customFormat="1" ht="22.5" customHeight="1">
      <c r="B32" s="70">
        <v>300</v>
      </c>
      <c r="C32" s="126" t="s">
        <v>63</v>
      </c>
      <c r="D32" s="164" t="s">
        <v>29</v>
      </c>
      <c r="E32" s="160">
        <f>'Receipt Details'!AM52+'Divider Sort'!K56-'Despatch Advice'!U48+15235</f>
        <v>15744</v>
      </c>
      <c r="F32" s="160">
        <v>15744</v>
      </c>
      <c r="G32" s="168">
        <f t="shared" si="0"/>
        <v>0</v>
      </c>
    </row>
    <row r="33" spans="2:7" s="22" customFormat="1" ht="22.5" customHeight="1">
      <c r="B33" s="70">
        <v>300</v>
      </c>
      <c r="C33" s="126" t="s">
        <v>63</v>
      </c>
      <c r="D33" s="164" t="s">
        <v>22</v>
      </c>
      <c r="E33" s="160">
        <f>'Receipt Details'!AL52+'Divider Sort'!J56-'Pallet &amp; TF Repair'!L26-'Despatch Advice'!S48+9044</f>
        <v>11435</v>
      </c>
      <c r="F33" s="160">
        <v>11432</v>
      </c>
      <c r="G33" s="168">
        <f t="shared" si="0"/>
        <v>-3</v>
      </c>
    </row>
    <row r="34" spans="2:7" s="172" customFormat="1" ht="22.5" customHeight="1">
      <c r="B34" s="70">
        <v>301</v>
      </c>
      <c r="C34" s="126" t="s">
        <v>166</v>
      </c>
      <c r="D34" s="164" t="s">
        <v>22</v>
      </c>
      <c r="E34" s="307">
        <f>0-'Despatch Advice'!V48+32427</f>
        <v>32427</v>
      </c>
      <c r="F34" s="160">
        <v>32427</v>
      </c>
      <c r="G34" s="168">
        <f t="shared" si="0"/>
        <v>0</v>
      </c>
    </row>
    <row r="35" spans="2:7" s="172" customFormat="1" ht="22.5" customHeight="1">
      <c r="B35" s="70">
        <v>315</v>
      </c>
      <c r="C35" s="126" t="s">
        <v>167</v>
      </c>
      <c r="D35" s="164" t="s">
        <v>22</v>
      </c>
      <c r="E35" s="307">
        <f>0-'Despatch Advice'!W48+15890</f>
        <v>15890</v>
      </c>
      <c r="F35" s="160">
        <v>15890</v>
      </c>
      <c r="G35" s="168">
        <f t="shared" si="0"/>
        <v>0</v>
      </c>
    </row>
    <row r="36" spans="2:7" s="22" customFormat="1" ht="22.5" customHeight="1">
      <c r="B36" s="70">
        <v>400</v>
      </c>
      <c r="C36" s="126" t="s">
        <v>64</v>
      </c>
      <c r="D36" s="164" t="s">
        <v>23</v>
      </c>
      <c r="E36" s="160">
        <f>'Receipt Details'!AR52+'Pallet &amp; Top Frame Sort'!J38-'Pallet &amp; TF Repair'!H26-'Despatch Advice'!Z48+1750</f>
        <v>1900</v>
      </c>
      <c r="F36" s="160">
        <v>1839</v>
      </c>
      <c r="G36" s="168">
        <f t="shared" si="0"/>
        <v>-61</v>
      </c>
    </row>
    <row r="37" spans="2:7" s="22" customFormat="1" ht="22.5" customHeight="1">
      <c r="B37" s="70">
        <v>400</v>
      </c>
      <c r="C37" s="126" t="s">
        <v>64</v>
      </c>
      <c r="D37" s="164" t="s">
        <v>44</v>
      </c>
      <c r="E37" s="160">
        <f>'Receipt Details'!AP52-'Pallet &amp; Top Frame Sort'!H38-'Despatch Advice'!Y48+5353</f>
        <v>4813</v>
      </c>
      <c r="F37" s="160">
        <v>4951</v>
      </c>
      <c r="G37" s="168">
        <f t="shared" si="0"/>
        <v>138</v>
      </c>
    </row>
    <row r="38" spans="2:7" ht="22.5" customHeight="1">
      <c r="B38" s="70">
        <v>400</v>
      </c>
      <c r="C38" s="126" t="s">
        <v>64</v>
      </c>
      <c r="D38" s="164" t="s">
        <v>29</v>
      </c>
      <c r="E38" s="160">
        <f>'Receipt Details'!AS52+'Pallet &amp; TF Repair'!J26-'Pallet &amp; TF Dismantle'!F25-'Despatch Advice'!AA48+0</f>
        <v>0</v>
      </c>
      <c r="F38" s="160">
        <v>0</v>
      </c>
      <c r="G38" s="168">
        <f t="shared" si="0"/>
        <v>0</v>
      </c>
    </row>
    <row r="39" spans="2:7" s="22" customFormat="1" ht="22.5" customHeight="1">
      <c r="B39" s="72">
        <v>400</v>
      </c>
      <c r="C39" s="127" t="s">
        <v>64</v>
      </c>
      <c r="D39" s="165" t="s">
        <v>22</v>
      </c>
      <c r="E39" s="161">
        <f>'Receipt Details'!AQ52+'Pallet &amp; Top Frame Sort'!I38+'Pallet &amp; TF Repair'!I26-'Despatch Advice'!X48+3450</f>
        <v>2220</v>
      </c>
      <c r="F39" s="161">
        <v>2190</v>
      </c>
      <c r="G39" s="168">
        <f t="shared" si="0"/>
        <v>-30</v>
      </c>
    </row>
    <row r="40" spans="2:7" ht="22.5" customHeight="1"/>
    <row r="41" spans="2:7" ht="22.5" customHeight="1"/>
    <row r="42" spans="2:7" ht="22.5" customHeight="1"/>
    <row r="43" spans="2:7" ht="22.5" customHeight="1"/>
    <row r="44" spans="2:7" ht="22.5" customHeight="1"/>
    <row r="45" spans="2:7" ht="22.5" customHeight="1"/>
  </sheetData>
  <pageMargins left="0.70866141732283472" right="0.70866141732283472" top="0.74803149606299213" bottom="0.74803149606299213" header="0.31496062992125984" footer="0.31496062992125984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Receipt Details</vt:lpstr>
      <vt:lpstr>Divider Sort</vt:lpstr>
      <vt:lpstr>201N Production</vt:lpstr>
      <vt:lpstr>Pallet &amp; Top Frame Sort</vt:lpstr>
      <vt:lpstr>Pallet &amp; TF Repair</vt:lpstr>
      <vt:lpstr>Pallet &amp; TF Dismantle</vt:lpstr>
      <vt:lpstr>Despatch Advice</vt:lpstr>
      <vt:lpstr>309 SAP Daily Scrap</vt:lpstr>
      <vt:lpstr>Stocktake Adjustment</vt:lpstr>
      <vt:lpstr>Weekly Report</vt:lpstr>
      <vt:lpstr>Sheet1</vt:lpstr>
      <vt:lpstr>'Weekly Report'!Print_Titles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Merrett, Ellie</dc:creator>
  <cp:lastModifiedBy>vbradsh</cp:lastModifiedBy>
  <cp:lastPrinted>2014-09-08T00:57:26Z</cp:lastPrinted>
  <dcterms:created xsi:type="dcterms:W3CDTF">2014-05-27T07:10:33Z</dcterms:created>
  <dcterms:modified xsi:type="dcterms:W3CDTF">2015-11-03T00:47:57Z</dcterms:modified>
</cp:coreProperties>
</file>