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255" yWindow="60" windowWidth="9930" windowHeight="8370" tabRatio="890" activeTab="9"/>
  </bookViews>
  <sheets>
    <sheet name="Receipt Details" sheetId="1" r:id="rId1"/>
    <sheet name="Divider Sort" sheetId="2" r:id="rId2"/>
    <sheet name="201N Production" sheetId="12" state="hidden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3" r:id="rId11"/>
  </sheets>
  <definedNames>
    <definedName name="_xlnm._FilterDatabase" localSheetId="6" hidden="1">'Despatch Advice'!$B$2:$AA$26</definedName>
    <definedName name="_xlnm._FilterDatabase" localSheetId="3" hidden="1">'Pallet &amp; Top Frame Sort'!$B$2:$M$38</definedName>
    <definedName name="_xlnm._FilterDatabase" localSheetId="0" hidden="1">'Receipt Details'!$B$2:$BA$64</definedName>
    <definedName name="_xlnm.Print_Titles" localSheetId="9">'Weekly Report'!$1:$8</definedName>
  </definedNames>
  <calcPr calcId="125725"/>
</workbook>
</file>

<file path=xl/calcChain.xml><?xml version="1.0" encoding="utf-8"?>
<calcChain xmlns="http://schemas.openxmlformats.org/spreadsheetml/2006/main">
  <c r="AF17" i="1"/>
  <c r="X16" i="2" l="1"/>
  <c r="W16"/>
  <c r="V16"/>
  <c r="U16"/>
  <c r="Z13"/>
  <c r="Y13"/>
  <c r="H9" i="3"/>
  <c r="Q77" i="2"/>
  <c r="Q76"/>
  <c r="Q75"/>
  <c r="Q74"/>
  <c r="Q73"/>
  <c r="Q72"/>
  <c r="Q71"/>
  <c r="E17" i="11"/>
  <c r="F17"/>
  <c r="D17"/>
  <c r="C17"/>
  <c r="Q70" i="2"/>
  <c r="Q69"/>
  <c r="H6" i="4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5"/>
  <c r="D4"/>
  <c r="D6" i="3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5"/>
  <c r="D4"/>
  <c r="K65" i="1"/>
  <c r="L65"/>
  <c r="M65"/>
  <c r="N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K65"/>
  <c r="AL65"/>
  <c r="AM65"/>
  <c r="AN65"/>
  <c r="AP65"/>
  <c r="AQ65"/>
  <c r="AR65"/>
  <c r="AS65"/>
  <c r="AT65"/>
  <c r="P48" i="6"/>
  <c r="J65" i="1"/>
  <c r="P65"/>
  <c r="O65"/>
  <c r="AO65"/>
  <c r="AJ65"/>
  <c r="AU65"/>
  <c r="D61" i="11"/>
  <c r="O48" i="6"/>
  <c r="W48"/>
  <c r="E35" i="10"/>
  <c r="G35" s="1"/>
  <c r="V48" i="6"/>
  <c r="E34" i="10"/>
  <c r="G34" s="1"/>
  <c r="K48" i="6"/>
  <c r="L48"/>
  <c r="M48"/>
  <c r="N48"/>
  <c r="Q48"/>
  <c r="R48"/>
  <c r="S48"/>
  <c r="E21" i="11" s="1"/>
  <c r="T48" i="6"/>
  <c r="U48"/>
  <c r="X48"/>
  <c r="F21" i="11" s="1"/>
  <c r="Y48" i="6"/>
  <c r="Z48"/>
  <c r="AA48"/>
  <c r="D62" i="11"/>
  <c r="D26" i="12"/>
  <c r="E25" i="10"/>
  <c r="G25" s="1"/>
  <c r="E26" i="12"/>
  <c r="G26"/>
  <c r="E27" i="10"/>
  <c r="H26" i="12"/>
  <c r="I26"/>
  <c r="J26"/>
  <c r="K26"/>
  <c r="E26" i="10"/>
  <c r="G26"/>
  <c r="J48" i="6"/>
  <c r="F67" i="11"/>
  <c r="E67"/>
  <c r="D67"/>
  <c r="C67"/>
  <c r="E63"/>
  <c r="D63"/>
  <c r="C63"/>
  <c r="D60"/>
  <c r="C60"/>
  <c r="D59"/>
  <c r="C59"/>
  <c r="E58"/>
  <c r="D58"/>
  <c r="C58"/>
  <c r="H25" i="4"/>
  <c r="H4"/>
  <c r="C55" i="11"/>
  <c r="G54"/>
  <c r="H6" i="3"/>
  <c r="H7"/>
  <c r="H8"/>
  <c r="H38" s="1"/>
  <c r="H5"/>
  <c r="H4"/>
  <c r="H30"/>
  <c r="H34"/>
  <c r="H32"/>
  <c r="H29"/>
  <c r="H31"/>
  <c r="H33"/>
  <c r="H28"/>
  <c r="H35"/>
  <c r="Q50" i="2"/>
  <c r="Q51"/>
  <c r="P50"/>
  <c r="P51"/>
  <c r="H26" i="3"/>
  <c r="H27"/>
  <c r="AI61" i="2"/>
  <c r="R77" s="1"/>
  <c r="H19" i="3"/>
  <c r="H20"/>
  <c r="H21"/>
  <c r="H22"/>
  <c r="H23"/>
  <c r="H10"/>
  <c r="H11"/>
  <c r="H12"/>
  <c r="H13"/>
  <c r="H14"/>
  <c r="H15"/>
  <c r="H16"/>
  <c r="H17"/>
  <c r="H18"/>
  <c r="H24"/>
  <c r="H25"/>
  <c r="H36"/>
  <c r="H37"/>
  <c r="F56" i="2"/>
  <c r="I57"/>
  <c r="U61"/>
  <c r="R70" s="1"/>
  <c r="AJ61"/>
  <c r="S77" s="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5"/>
  <c r="E84" i="11" s="1"/>
  <c r="AS61" i="2"/>
  <c r="F57"/>
  <c r="X61"/>
  <c r="S71" s="1"/>
  <c r="W61"/>
  <c r="R71" s="1"/>
  <c r="Q45"/>
  <c r="Q46"/>
  <c r="Q47"/>
  <c r="Q48"/>
  <c r="Q49"/>
  <c r="Q52"/>
  <c r="Q53"/>
  <c r="P45"/>
  <c r="P46"/>
  <c r="P47"/>
  <c r="P48"/>
  <c r="P49"/>
  <c r="P52"/>
  <c r="P53"/>
  <c r="H56"/>
  <c r="E29" i="10" s="1"/>
  <c r="G29" s="1"/>
  <c r="I56" i="2"/>
  <c r="E31" i="10"/>
  <c r="J56" i="2"/>
  <c r="K56"/>
  <c r="E32" i="10" s="1"/>
  <c r="G32" s="1"/>
  <c r="T61" i="2"/>
  <c r="S69" s="1"/>
  <c r="V61"/>
  <c r="S70" s="1"/>
  <c r="Y61"/>
  <c r="R72" s="1"/>
  <c r="Z61"/>
  <c r="S72" s="1"/>
  <c r="AA61"/>
  <c r="R73" s="1"/>
  <c r="AB61"/>
  <c r="S73" s="1"/>
  <c r="AC61"/>
  <c r="R74" s="1"/>
  <c r="AD61"/>
  <c r="S74" s="1"/>
  <c r="AE61"/>
  <c r="R75" s="1"/>
  <c r="AF61"/>
  <c r="S75" s="1"/>
  <c r="AG61"/>
  <c r="R76" s="1"/>
  <c r="AH61"/>
  <c r="S76" s="1"/>
  <c r="AK61"/>
  <c r="AL61"/>
  <c r="AM61"/>
  <c r="AN61"/>
  <c r="S61"/>
  <c r="R69" s="1"/>
  <c r="Q19"/>
  <c r="P19"/>
  <c r="G56"/>
  <c r="P18"/>
  <c r="Q18"/>
  <c r="P20"/>
  <c r="Q20"/>
  <c r="P17"/>
  <c r="Q17"/>
  <c r="P21"/>
  <c r="Q21"/>
  <c r="P15"/>
  <c r="Q15"/>
  <c r="P16"/>
  <c r="Q16"/>
  <c r="P13"/>
  <c r="Q13"/>
  <c r="P14"/>
  <c r="Q14"/>
  <c r="P12"/>
  <c r="Q12"/>
  <c r="P10"/>
  <c r="Q10"/>
  <c r="P11"/>
  <c r="Q1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54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54"/>
  <c r="P5"/>
  <c r="P6"/>
  <c r="P7"/>
  <c r="P8"/>
  <c r="P9"/>
  <c r="P4"/>
  <c r="Q5"/>
  <c r="Q6"/>
  <c r="Q7"/>
  <c r="Q8"/>
  <c r="Q9"/>
  <c r="Q4"/>
  <c r="K38" i="3"/>
  <c r="F84" i="11" s="1"/>
  <c r="J38" i="3"/>
  <c r="D37" i="11" s="1"/>
  <c r="I38" i="3"/>
  <c r="C37" i="11" s="1"/>
  <c r="E38" i="3"/>
  <c r="F38"/>
  <c r="D25" i="11" s="1"/>
  <c r="G38" i="3"/>
  <c r="C84" i="11"/>
  <c r="L38" i="3"/>
  <c r="M38"/>
  <c r="L26" i="4"/>
  <c r="M26"/>
  <c r="N26"/>
  <c r="O26"/>
  <c r="P26"/>
  <c r="Q26"/>
  <c r="R26"/>
  <c r="S26"/>
  <c r="T26"/>
  <c r="U26"/>
  <c r="G26"/>
  <c r="I26"/>
  <c r="J26"/>
  <c r="D45" i="11" s="1"/>
  <c r="K26" i="4"/>
  <c r="E26"/>
  <c r="F26"/>
  <c r="G18" i="10"/>
  <c r="G19"/>
  <c r="G20"/>
  <c r="G21"/>
  <c r="G22"/>
  <c r="G23"/>
  <c r="G24"/>
  <c r="G27"/>
  <c r="M55" i="2"/>
  <c r="N55"/>
  <c r="L55"/>
  <c r="E25" i="5"/>
  <c r="F25"/>
  <c r="G25"/>
  <c r="H25"/>
  <c r="I25"/>
  <c r="J25"/>
  <c r="D25"/>
  <c r="AT63" i="2"/>
  <c r="C41" i="11"/>
  <c r="G38" i="10"/>
  <c r="C45" i="11"/>
  <c r="G31" i="10"/>
  <c r="H26" i="4"/>
  <c r="C25" i="11"/>
  <c r="D41"/>
  <c r="C48"/>
  <c r="C14" i="7"/>
  <c r="D26" i="4"/>
  <c r="C29" i="11"/>
  <c r="D33"/>
  <c r="C16" i="7"/>
  <c r="C33" i="11"/>
  <c r="D72"/>
  <c r="J57" i="2"/>
  <c r="AS64" s="1"/>
  <c r="AS63"/>
  <c r="E33" i="11"/>
  <c r="E76" s="1"/>
  <c r="E41"/>
  <c r="F71"/>
  <c r="E33" i="10" l="1"/>
  <c r="G33" s="1"/>
  <c r="T69" i="2"/>
  <c r="C17" i="7"/>
  <c r="C51" i="11"/>
  <c r="E45"/>
  <c r="F72"/>
  <c r="C15" i="7"/>
  <c r="T63" i="2"/>
  <c r="E25" i="11"/>
  <c r="C76" s="1"/>
  <c r="C78" s="1"/>
  <c r="D38" i="3"/>
  <c r="E13" i="10"/>
  <c r="G13" s="1"/>
  <c r="E17"/>
  <c r="G17" s="1"/>
  <c r="E15"/>
  <c r="G15" s="1"/>
  <c r="S65" i="2"/>
  <c r="D84" i="11" s="1"/>
  <c r="G57" i="2"/>
  <c r="S64" s="1"/>
  <c r="D29" i="11"/>
  <c r="T70" i="2"/>
  <c r="T72"/>
  <c r="E16" i="10"/>
  <c r="G16" s="1"/>
  <c r="T76" i="2"/>
  <c r="E37" i="11"/>
  <c r="F76" s="1"/>
  <c r="F78" s="1"/>
  <c r="E36" i="10"/>
  <c r="G36" s="1"/>
  <c r="E39"/>
  <c r="G39" s="1"/>
  <c r="E37"/>
  <c r="G37" s="1"/>
  <c r="E29" i="11"/>
  <c r="D76" s="1"/>
  <c r="T77" i="2"/>
  <c r="S63"/>
  <c r="T73"/>
  <c r="N56"/>
  <c r="L56"/>
  <c r="M56"/>
  <c r="E30" i="10"/>
  <c r="G30" s="1"/>
  <c r="E28"/>
  <c r="G28" s="1"/>
  <c r="F70" i="11"/>
  <c r="T75" i="2"/>
  <c r="T74"/>
  <c r="T71"/>
  <c r="T78" l="1"/>
  <c r="C70" i="11"/>
  <c r="C71"/>
  <c r="C72"/>
  <c r="D78"/>
</calcChain>
</file>

<file path=xl/sharedStrings.xml><?xml version="1.0" encoding="utf-8"?>
<sst xmlns="http://schemas.openxmlformats.org/spreadsheetml/2006/main" count="474" uniqueCount="228">
  <si>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</si>
  <si>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</si>
  <si>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</si>
  <si>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</si>
  <si>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</si>
  <si>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</si>
  <si>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</si>
  <si>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</si>
  <si>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</si>
  <si>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</si>
  <si>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</si>
  <si>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</si>
  <si>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</si>
  <si>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</si>
  <si>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</si>
  <si>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</si>
  <si>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</si>
  <si>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</si>
  <si>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</si>
  <si>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</si>
  <si>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</si>
  <si>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</si>
  <si>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</si>
  <si>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</si>
  <si>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</si>
  <si>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</si>
  <si>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</si>
  <si>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</si>
  <si>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</si>
  <si>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</si>
  <si>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</si>
  <si>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</si>
  <si>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</si>
  <si>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</si>
  <si>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</si>
  <si>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</si>
  <si>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</si>
  <si>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</si>
  <si>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</si>
  <si>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</si>
  <si>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</si>
  <si>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</si>
  <si>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</si>
  <si>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</si>
  <si>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</si>
  <si>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</si>
  <si>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</si>
  <si>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</si>
  <si>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</si>
  <si>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</si>
  <si>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</si>
  <si>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</si>
  <si>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</si>
  <si>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</si>
  <si>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</si>
  <si>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</si>
  <si>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</si>
  <si>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</si>
  <si>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</si>
  <si>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</si>
  <si>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</si>
  <si>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</si>
  <si>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</si>
  <si>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</si>
  <si>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</si>
  <si>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</si>
  <si>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</si>
  <si>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</si>
  <si>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</si>
  <si>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</si>
  <si>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</si>
  <si>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</si>
  <si>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</si>
  <si>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</si>
  <si>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</si>
  <si>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</si>
  <si>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</si>
  <si>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</si>
  <si>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</si>
  <si>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</si>
  <si>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</si>
  <si>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</si>
  <si>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</si>
  <si>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</si>
  <si>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</si>
  <si>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</si>
  <si>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</si>
  <si>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</si>
  <si>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</si>
  <si>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</si>
  <si>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</si>
  <si>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</si>
  <si>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</si>
  <si>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</si>
  <si>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</si>
  <si>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</si>
  <si>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</si>
  <si>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</si>
  <si>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</si>
  <si>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</si>
  <si>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</si>
  <si>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</si>
  <si>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</si>
  <si>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</si>
  <si>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</si>
  <si>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</si>
  <si>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</si>
  <si>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</si>
  <si>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</si>
  <si>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</si>
  <si>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</si>
  <si>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</si>
  <si>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</si>
  <si>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</si>
  <si>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</si>
  <si>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</si>
  <si>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</si>
  <si>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</si>
  <si>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</si>
  <si>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</si>
  <si>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</si>
  <si>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</si>
  <si>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100n Pallet</t>
  </si>
  <si>
    <t>201u   Composite</t>
  </si>
  <si>
    <t>300u Black Hollow Profile</t>
  </si>
  <si>
    <t>400u           Top Frames</t>
  </si>
  <si>
    <t>Ex Customers</t>
  </si>
  <si>
    <t>Total received</t>
  </si>
  <si>
    <t>Pack item dispatched</t>
  </si>
  <si>
    <t>201UR  Composite</t>
  </si>
  <si>
    <t>300UR Black Hollow Profile</t>
  </si>
  <si>
    <t>400UR         Top Frames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</si>
  <si>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</si>
  <si>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</si>
  <si>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</si>
  <si>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</si>
  <si>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</si>
  <si>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</si>
  <si>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</si>
  <si>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</si>
  <si>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</si>
  <si>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</si>
  <si>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100s                  Pallet</t>
  </si>
  <si>
    <t>201s                      Composite</t>
  </si>
  <si>
    <t>300s Black             Hollow Profile</t>
  </si>
  <si>
    <t>400s                 Top Frames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</si>
  <si>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</si>
  <si>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</si>
  <si>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</si>
  <si>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</si>
  <si>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</si>
  <si>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</si>
  <si>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</si>
  <si>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</si>
  <si>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</si>
  <si>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</si>
  <si>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</si>
  <si>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</si>
  <si>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</si>
  <si>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</si>
  <si>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300u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</si>
  <si>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</si>
  <si>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</si>
  <si>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</si>
  <si>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</si>
  <si>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</si>
  <si>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</si>
  <si>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</si>
  <si>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</si>
  <si>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</si>
  <si>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</si>
  <si>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</si>
  <si>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</si>
  <si>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</si>
  <si>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</si>
  <si>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</si>
  <si>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</si>
  <si>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</si>
  <si>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</si>
  <si>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</si>
  <si>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</si>
  <si>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</si>
  <si>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</si>
  <si>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</si>
  <si>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</si>
  <si>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</si>
  <si>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>DrakeWestEnd</t>
  </si>
  <si>
    <t>Vanessa Bradshaw</t>
  </si>
  <si>
    <t>Ex OI Brisbane</t>
  </si>
  <si>
    <t>Drake West End</t>
  </si>
  <si>
    <t>Drake Interstate</t>
  </si>
  <si>
    <t>To OI Brisbane</t>
  </si>
  <si>
    <t xml:space="preserve">                       100n</t>
  </si>
  <si>
    <t xml:space="preserve">                     400u</t>
  </si>
  <si>
    <t xml:space="preserve">                            201u</t>
  </si>
  <si>
    <t>SAP Daily Scrap Transactions QLD</t>
  </si>
  <si>
    <t>Robin</t>
  </si>
  <si>
    <t>Tony</t>
  </si>
  <si>
    <t>Total</t>
  </si>
  <si>
    <t>Kyrian</t>
  </si>
  <si>
    <t>Iziah</t>
  </si>
  <si>
    <t>Grant</t>
  </si>
  <si>
    <t>Sidney</t>
  </si>
  <si>
    <t>Customer No</t>
  </si>
  <si>
    <t>Robert</t>
  </si>
  <si>
    <t>Matt</t>
  </si>
  <si>
    <t>O-I Brisbane</t>
  </si>
  <si>
    <t>Bundaberg Brewed Drinks</t>
  </si>
  <si>
    <t>CUB</t>
  </si>
  <si>
    <t>XXXX</t>
  </si>
  <si>
    <t>Tru Blu Beverages</t>
  </si>
  <si>
    <t>Pending</t>
  </si>
  <si>
    <t>Bundaberg Distilling Co</t>
  </si>
  <si>
    <t>Stone &amp; Wood</t>
  </si>
  <si>
    <t>KO</t>
  </si>
  <si>
    <t>RD</t>
  </si>
  <si>
    <t>CUBQLDOI-013</t>
  </si>
  <si>
    <t>CUB Heathwood</t>
  </si>
  <si>
    <t>CUBQLDOI-014</t>
  </si>
  <si>
    <t>NA</t>
  </si>
  <si>
    <t>MR</t>
  </si>
  <si>
    <t>Lincoln</t>
  </si>
  <si>
    <t xml:space="preserve">CUB   </t>
  </si>
  <si>
    <t xml:space="preserve">CUB  </t>
  </si>
  <si>
    <t>TK</t>
  </si>
  <si>
    <t>CUBQLDOI-015</t>
  </si>
  <si>
    <t>Drake Laverton</t>
  </si>
  <si>
    <t>Drake St Marys</t>
  </si>
</sst>
</file>

<file path=xl/styles.xml><?xml version="1.0" encoding="utf-8"?>
<styleSheet xmlns="http://schemas.openxmlformats.org/spreadsheetml/2006/main">
  <numFmts count="5">
    <numFmt numFmtId="164" formatCode="[$-C09]dd\-mmm\-yy;@"/>
    <numFmt numFmtId="165" formatCode="h:mm:\ AM/PM"/>
    <numFmt numFmtId="166" formatCode="0.0%"/>
    <numFmt numFmtId="167" formatCode="0.0"/>
    <numFmt numFmtId="168" formatCode="0.00000000"/>
  </numFmts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164" fontId="0" fillId="0" borderId="14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17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vertical="justify" wrapText="1"/>
    </xf>
    <xf numFmtId="1" fontId="3" fillId="2" borderId="6" xfId="0" applyNumberFormat="1" applyFont="1" applyFill="1" applyBorder="1" applyAlignment="1">
      <alignment vertical="justify" wrapText="1"/>
    </xf>
    <xf numFmtId="0" fontId="3" fillId="2" borderId="3" xfId="0" applyFont="1" applyFill="1" applyBorder="1" applyAlignment="1">
      <alignment vertical="justify"/>
    </xf>
    <xf numFmtId="0" fontId="3" fillId="2" borderId="6" xfId="0" applyFont="1" applyFill="1" applyBorder="1" applyAlignment="1">
      <alignment vertical="justify"/>
    </xf>
    <xf numFmtId="165" fontId="3" fillId="2" borderId="6" xfId="0" applyNumberFormat="1" applyFont="1" applyFill="1" applyBorder="1" applyAlignment="1">
      <alignment vertical="justify" wrapText="1"/>
    </xf>
    <xf numFmtId="165" fontId="3" fillId="2" borderId="3" xfId="0" applyNumberFormat="1" applyFont="1" applyFill="1" applyBorder="1" applyAlignment="1">
      <alignment vertical="justify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3" fillId="2" borderId="6" xfId="0" applyNumberFormat="1" applyFont="1" applyFill="1" applyBorder="1" applyAlignment="1">
      <alignment horizontal="left" wrapText="1"/>
    </xf>
    <xf numFmtId="0" fontId="3" fillId="2" borderId="3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4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9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9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9" fontId="0" fillId="14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1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16" borderId="0" xfId="0" applyFont="1" applyFill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31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9" fontId="3" fillId="2" borderId="8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9" fontId="0" fillId="0" borderId="13" xfId="0" applyNumberForma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14" xfId="0" applyNumberFormat="1" applyBorder="1" applyAlignment="1">
      <alignment horizontal="left"/>
    </xf>
    <xf numFmtId="164" fontId="0" fillId="0" borderId="3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164" fontId="0" fillId="0" borderId="34" xfId="0" applyNumberForma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 vertical="center"/>
    </xf>
    <xf numFmtId="2" fontId="0" fillId="0" borderId="0" xfId="0" applyNumberFormat="1"/>
    <xf numFmtId="0" fontId="0" fillId="0" borderId="13" xfId="0" applyBorder="1" applyAlignment="1">
      <alignment horizontal="left"/>
    </xf>
    <xf numFmtId="0" fontId="0" fillId="0" borderId="0" xfId="0" applyFont="1" applyFill="1" applyAlignment="1">
      <alignment horizontal="left"/>
    </xf>
    <xf numFmtId="20" fontId="0" fillId="0" borderId="1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6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3" borderId="13" xfId="0" applyFill="1" applyBorder="1" applyAlignment="1">
      <alignment horizontal="right"/>
    </xf>
    <xf numFmtId="20" fontId="0" fillId="3" borderId="13" xfId="0" applyNumberFormat="1" applyFill="1" applyBorder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29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9" xfId="0" applyNumberFormat="1" applyBorder="1" applyAlignment="1">
      <alignment horizontal="left"/>
    </xf>
    <xf numFmtId="20" fontId="0" fillId="0" borderId="13" xfId="0" applyNumberFormat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1" fontId="0" fillId="0" borderId="0" xfId="0" applyNumberFormat="1" applyAlignment="1">
      <alignment horizontal="left"/>
    </xf>
    <xf numFmtId="9" fontId="0" fillId="0" borderId="32" xfId="0" applyNumberFormat="1" applyBorder="1" applyAlignment="1">
      <alignment horizontal="left"/>
    </xf>
    <xf numFmtId="1" fontId="0" fillId="0" borderId="33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1" fontId="0" fillId="0" borderId="43" xfId="0" applyNumberForma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0" fillId="0" borderId="47" xfId="0" applyBorder="1" applyAlignment="1">
      <alignment horizontal="left"/>
    </xf>
    <xf numFmtId="167" fontId="0" fillId="0" borderId="47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9" fontId="0" fillId="0" borderId="34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" fontId="0" fillId="0" borderId="35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Alignment="1">
      <alignment horizontal="left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10" borderId="0" xfId="0" applyNumberFormat="1" applyFont="1" applyFill="1" applyAlignment="1">
      <alignment horizontal="left"/>
    </xf>
    <xf numFmtId="1" fontId="11" fillId="0" borderId="48" xfId="0" applyNumberFormat="1" applyFont="1" applyBorder="1" applyAlignment="1">
      <alignment horizontal="left"/>
    </xf>
    <xf numFmtId="0" fontId="11" fillId="0" borderId="49" xfId="0" applyFont="1" applyBorder="1" applyAlignment="1">
      <alignment horizontal="left"/>
    </xf>
    <xf numFmtId="14" fontId="13" fillId="15" borderId="50" xfId="0" applyNumberFormat="1" applyFont="1" applyFill="1" applyBorder="1" applyAlignment="1">
      <alignment horizontal="left"/>
    </xf>
    <xf numFmtId="0" fontId="11" fillId="0" borderId="51" xfId="0" applyFont="1" applyBorder="1" applyAlignment="1">
      <alignment horizontal="left"/>
    </xf>
    <xf numFmtId="0" fontId="13" fillId="15" borderId="53" xfId="0" applyFont="1" applyFill="1" applyBorder="1" applyAlignment="1">
      <alignment horizontal="left"/>
    </xf>
    <xf numFmtId="0" fontId="11" fillId="0" borderId="52" xfId="0" applyFont="1" applyBorder="1" applyAlignment="1">
      <alignment horizontal="left"/>
    </xf>
    <xf numFmtId="0" fontId="11" fillId="15" borderId="54" xfId="0" applyNumberFormat="1" applyFont="1" applyFill="1" applyBorder="1" applyAlignment="1">
      <alignment horizontal="center"/>
    </xf>
    <xf numFmtId="1" fontId="11" fillId="15" borderId="54" xfId="0" applyNumberFormat="1" applyFont="1" applyFill="1" applyBorder="1" applyAlignment="1">
      <alignment horizontal="center"/>
    </xf>
    <xf numFmtId="0" fontId="12" fillId="10" borderId="54" xfId="0" applyNumberFormat="1" applyFont="1" applyFill="1" applyBorder="1" applyAlignment="1">
      <alignment horizontal="center"/>
    </xf>
    <xf numFmtId="0" fontId="11" fillId="15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center"/>
    </xf>
    <xf numFmtId="0" fontId="12" fillId="10" borderId="54" xfId="0" applyFont="1" applyFill="1" applyBorder="1" applyAlignment="1">
      <alignment horizontal="center"/>
    </xf>
    <xf numFmtId="1" fontId="12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left"/>
    </xf>
    <xf numFmtId="0" fontId="11" fillId="15" borderId="54" xfId="0" applyFont="1" applyFill="1" applyBorder="1" applyAlignment="1">
      <alignment horizontal="left"/>
    </xf>
    <xf numFmtId="166" fontId="11" fillId="10" borderId="54" xfId="0" applyNumberFormat="1" applyFont="1" applyFill="1" applyBorder="1" applyAlignment="1">
      <alignment horizontal="left"/>
    </xf>
    <xf numFmtId="166" fontId="11" fillId="15" borderId="54" xfId="0" applyNumberFormat="1" applyFont="1" applyFill="1" applyBorder="1" applyAlignment="1">
      <alignment horizontal="left"/>
    </xf>
    <xf numFmtId="167" fontId="12" fillId="10" borderId="54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68" fontId="12" fillId="15" borderId="0" xfId="0" applyNumberFormat="1" applyFont="1" applyFill="1" applyAlignment="1">
      <alignment horizontal="center"/>
    </xf>
    <xf numFmtId="1" fontId="11" fillId="0" borderId="54" xfId="0" applyNumberFormat="1" applyFont="1" applyBorder="1" applyAlignment="1">
      <alignment horizontal="left"/>
    </xf>
    <xf numFmtId="0" fontId="11" fillId="15" borderId="54" xfId="0" applyFont="1" applyFill="1" applyBorder="1" applyAlignment="1">
      <alignment horizontal="center"/>
    </xf>
    <xf numFmtId="167" fontId="11" fillId="10" borderId="54" xfId="0" applyNumberFormat="1" applyFont="1" applyFill="1" applyBorder="1" applyAlignment="1">
      <alignment horizontal="center"/>
    </xf>
    <xf numFmtId="0" fontId="11" fillId="0" borderId="55" xfId="0" applyFont="1" applyBorder="1" applyAlignment="1">
      <alignment horizontal="left"/>
    </xf>
    <xf numFmtId="0" fontId="11" fillId="10" borderId="56" xfId="0" applyFont="1" applyFill="1" applyBorder="1" applyAlignment="1">
      <alignment horizontal="left"/>
    </xf>
    <xf numFmtId="0" fontId="11" fillId="0" borderId="58" xfId="0" applyFont="1" applyBorder="1" applyAlignment="1">
      <alignment horizontal="left"/>
    </xf>
    <xf numFmtId="0" fontId="11" fillId="0" borderId="60" xfId="0" applyFont="1" applyBorder="1" applyAlignment="1">
      <alignment horizontal="left"/>
    </xf>
    <xf numFmtId="0" fontId="13" fillId="10" borderId="50" xfId="0" applyFont="1" applyFill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13" borderId="0" xfId="0" applyNumberFormat="1" applyFill="1" applyAlignment="1">
      <alignment horizontal="left"/>
    </xf>
    <xf numFmtId="0" fontId="0" fillId="10" borderId="0" xfId="0" applyNumberFormat="1" applyFill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2" borderId="3" xfId="0" applyNumberFormat="1" applyFont="1" applyFill="1" applyBorder="1" applyAlignment="1">
      <alignment horizontal="center" vertical="justify"/>
    </xf>
    <xf numFmtId="164" fontId="0" fillId="0" borderId="1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2" borderId="6" xfId="0" applyNumberFormat="1" applyFont="1" applyFill="1" applyBorder="1" applyAlignment="1">
      <alignment horizontal="left" vertical="justify"/>
    </xf>
    <xf numFmtId="0" fontId="0" fillId="0" borderId="13" xfId="0" applyNumberFormat="1" applyFill="1" applyBorder="1" applyAlignment="1">
      <alignment horizontal="left"/>
    </xf>
    <xf numFmtId="1" fontId="0" fillId="0" borderId="13" xfId="0" applyNumberFormat="1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7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cked"/>
        <c:ser>
          <c:idx val="0"/>
          <c:order val="0"/>
          <c:tx>
            <c:strRef>
              <c:f>'Divider Sort'!$R$68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Sort'!$R$69:$R$77</c:f>
              <c:numCache>
                <c:formatCode>General</c:formatCode>
                <c:ptCount val="9"/>
                <c:pt idx="0">
                  <c:v>567</c:v>
                </c:pt>
                <c:pt idx="1">
                  <c:v>11166</c:v>
                </c:pt>
                <c:pt idx="2">
                  <c:v>10133</c:v>
                </c:pt>
                <c:pt idx="3">
                  <c:v>3181</c:v>
                </c:pt>
                <c:pt idx="4">
                  <c:v>1384</c:v>
                </c:pt>
                <c:pt idx="5">
                  <c:v>877</c:v>
                </c:pt>
                <c:pt idx="6">
                  <c:v>2432</c:v>
                </c:pt>
                <c:pt idx="7">
                  <c:v>7232</c:v>
                </c:pt>
                <c:pt idx="8">
                  <c:v>5053</c:v>
                </c:pt>
              </c:numCache>
            </c:numRef>
          </c:val>
        </c:ser>
        <c:marker val="1"/>
        <c:axId val="68593920"/>
        <c:axId val="68689920"/>
      </c:lineChart>
      <c:lineChart>
        <c:grouping val="stacked"/>
        <c:ser>
          <c:idx val="1"/>
          <c:order val="1"/>
          <c:tx>
            <c:strRef>
              <c:f>'Divider Sort'!$S$68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Sort'!$S$69:$S$77</c:f>
              <c:numCache>
                <c:formatCode>0.0</c:formatCode>
                <c:ptCount val="9"/>
                <c:pt idx="0">
                  <c:v>2.7</c:v>
                </c:pt>
                <c:pt idx="1">
                  <c:v>35.033333333333331</c:v>
                </c:pt>
                <c:pt idx="2">
                  <c:v>25.8</c:v>
                </c:pt>
                <c:pt idx="3">
                  <c:v>11.2</c:v>
                </c:pt>
                <c:pt idx="4">
                  <c:v>3.7</c:v>
                </c:pt>
                <c:pt idx="5">
                  <c:v>3</c:v>
                </c:pt>
                <c:pt idx="6">
                  <c:v>6.4</c:v>
                </c:pt>
                <c:pt idx="7">
                  <c:v>18.899999999999999</c:v>
                </c:pt>
                <c:pt idx="8">
                  <c:v>14.433333333333334</c:v>
                </c:pt>
              </c:numCache>
            </c:numRef>
          </c:val>
        </c:ser>
        <c:ser>
          <c:idx val="2"/>
          <c:order val="2"/>
          <c:tx>
            <c:strRef>
              <c:f>'Divider Sort'!$T$68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Sort'!$T$69:$T$77</c:f>
              <c:numCache>
                <c:formatCode>0</c:formatCode>
                <c:ptCount val="9"/>
                <c:pt idx="0">
                  <c:v>210</c:v>
                </c:pt>
                <c:pt idx="1">
                  <c:v>318.72502378686966</c:v>
                </c:pt>
                <c:pt idx="2">
                  <c:v>392.75193798449612</c:v>
                </c:pt>
                <c:pt idx="3">
                  <c:v>284.01785714285717</c:v>
                </c:pt>
                <c:pt idx="4">
                  <c:v>374.05405405405406</c:v>
                </c:pt>
                <c:pt idx="5">
                  <c:v>292.33333333333331</c:v>
                </c:pt>
                <c:pt idx="6">
                  <c:v>380</c:v>
                </c:pt>
                <c:pt idx="7">
                  <c:v>382.64550264550269</c:v>
                </c:pt>
                <c:pt idx="8">
                  <c:v>350.09237875288682</c:v>
                </c:pt>
              </c:numCache>
            </c:numRef>
          </c:val>
        </c:ser>
        <c:marker val="1"/>
        <c:axId val="68692992"/>
        <c:axId val="68691456"/>
      </c:lineChart>
      <c:catAx>
        <c:axId val="68593920"/>
        <c:scaling>
          <c:orientation val="minMax"/>
        </c:scaling>
        <c:axPos val="b"/>
        <c:tickLblPos val="nextTo"/>
        <c:crossAx val="68689920"/>
        <c:crosses val="autoZero"/>
        <c:auto val="1"/>
        <c:lblAlgn val="ctr"/>
        <c:lblOffset val="100"/>
      </c:catAx>
      <c:valAx>
        <c:axId val="68689920"/>
        <c:scaling>
          <c:orientation val="minMax"/>
        </c:scaling>
        <c:axPos val="l"/>
        <c:majorGridlines/>
        <c:numFmt formatCode="General" sourceLinked="1"/>
        <c:tickLblPos val="nextTo"/>
        <c:crossAx val="68593920"/>
        <c:crosses val="autoZero"/>
        <c:crossBetween val="between"/>
      </c:valAx>
      <c:valAx>
        <c:axId val="68691456"/>
        <c:scaling>
          <c:orientation val="minMax"/>
        </c:scaling>
        <c:axPos val="r"/>
        <c:numFmt formatCode="0.0" sourceLinked="1"/>
        <c:tickLblPos val="nextTo"/>
        <c:crossAx val="68692992"/>
        <c:crosses val="max"/>
        <c:crossBetween val="between"/>
      </c:valAx>
      <c:catAx>
        <c:axId val="68692992"/>
        <c:scaling>
          <c:orientation val="minMax"/>
        </c:scaling>
        <c:delete val="1"/>
        <c:axPos val="b"/>
        <c:tickLblPos val="none"/>
        <c:crossAx val="6869145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67</xdr:row>
      <xdr:rowOff>7620</xdr:rowOff>
    </xdr:from>
    <xdr:to>
      <xdr:col>28</xdr:col>
      <xdr:colOff>518160</xdr:colOff>
      <xdr:row>86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65"/>
  <sheetViews>
    <sheetView showGridLines="0" workbookViewId="0">
      <pane ySplit="3" topLeftCell="A4" activePane="bottomLeft" state="frozen"/>
      <selection pane="bottomLeft" activeCell="B25" sqref="B25"/>
    </sheetView>
  </sheetViews>
  <sheetFormatPr defaultRowHeight="15"/>
  <cols>
    <col min="1" max="1" width="4.5703125" style="81" customWidth="1"/>
    <col min="2" max="2" width="14.85546875" customWidth="1"/>
    <col min="3" max="3" width="11.7109375" style="1" customWidth="1"/>
    <col min="4" max="4" width="26.42578125" customWidth="1"/>
    <col min="5" max="5" width="9.140625" hidden="1" customWidth="1"/>
    <col min="6" max="6" width="13.85546875" style="71" customWidth="1"/>
    <col min="7" max="7" width="6" hidden="1" customWidth="1"/>
    <col min="8" max="9" width="6.42578125" hidden="1" customWidth="1"/>
    <col min="10" max="10" width="6.42578125" customWidth="1"/>
    <col min="11" max="12" width="6.42578125" hidden="1" customWidth="1"/>
    <col min="13" max="14" width="6.28515625" hidden="1" customWidth="1"/>
    <col min="15" max="15" width="10.140625" customWidth="1"/>
    <col min="16" max="16" width="9.85546875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1" width="6.42578125" hidden="1" customWidth="1"/>
    <col min="32" max="32" width="6.42578125" customWidth="1"/>
    <col min="33" max="33" width="6.42578125" hidden="1" customWidth="1"/>
    <col min="34" max="34" width="6.28515625" hidden="1" customWidth="1"/>
    <col min="35" max="35" width="10.140625" customWidth="1"/>
    <col min="36" max="36" width="9.85546875" customWidth="1"/>
    <col min="37" max="38" width="6.42578125" hidden="1" customWidth="1"/>
    <col min="39" max="39" width="6.28515625" hidden="1" customWidth="1"/>
    <col min="40" max="40" width="10.140625" hidden="1" customWidth="1"/>
    <col min="41" max="41" width="9.85546875" hidden="1" customWidth="1"/>
    <col min="42" max="42" width="6.42578125" customWidth="1"/>
    <col min="43" max="43" width="6.42578125" hidden="1" customWidth="1"/>
    <col min="44" max="45" width="6.28515625" hidden="1" customWidth="1"/>
    <col min="46" max="46" width="10.140625" customWidth="1"/>
    <col min="47" max="47" width="9.85546875" customWidth="1"/>
    <col min="48" max="48" width="17.85546875" hidden="1" customWidth="1"/>
    <col min="49" max="49" width="12.28515625" hidden="1" customWidth="1"/>
    <col min="50" max="50" width="15.42578125" hidden="1" customWidth="1"/>
    <col min="51" max="52" width="8.5703125" style="31" hidden="1" customWidth="1"/>
    <col min="53" max="53" width="50.28515625" customWidth="1"/>
    <col min="55" max="55" width="28.28515625" customWidth="1"/>
  </cols>
  <sheetData>
    <row r="1" spans="2:53" ht="15.75" thickBot="1"/>
    <row r="2" spans="2:53" ht="15.75" customHeight="1" thickTop="1">
      <c r="B2" s="42" t="s">
        <v>68</v>
      </c>
      <c r="C2" s="43" t="s">
        <v>69</v>
      </c>
      <c r="D2" s="45" t="s">
        <v>0</v>
      </c>
      <c r="E2" s="44" t="s">
        <v>11</v>
      </c>
      <c r="F2" s="72" t="s">
        <v>1</v>
      </c>
      <c r="G2" s="46" t="s">
        <v>70</v>
      </c>
      <c r="H2" s="44" t="s">
        <v>2</v>
      </c>
      <c r="I2" s="44" t="s">
        <v>3</v>
      </c>
      <c r="J2" s="39" t="s">
        <v>192</v>
      </c>
      <c r="K2" s="40"/>
      <c r="L2" s="40"/>
      <c r="M2" s="40"/>
      <c r="N2" s="40"/>
      <c r="O2" s="40"/>
      <c r="P2" s="41"/>
      <c r="Q2" s="318">
        <v>104</v>
      </c>
      <c r="R2" s="319"/>
      <c r="S2" s="319"/>
      <c r="T2" s="319"/>
      <c r="U2" s="319"/>
      <c r="V2" s="319"/>
      <c r="W2" s="320"/>
      <c r="X2" s="318" t="s">
        <v>61</v>
      </c>
      <c r="Y2" s="319"/>
      <c r="Z2" s="319"/>
      <c r="AA2" s="319"/>
      <c r="AB2" s="319"/>
      <c r="AC2" s="319"/>
      <c r="AD2" s="320"/>
      <c r="AE2" s="39" t="s">
        <v>159</v>
      </c>
      <c r="AF2" s="40" t="s">
        <v>194</v>
      </c>
      <c r="AG2" s="40"/>
      <c r="AH2" s="40"/>
      <c r="AI2" s="40"/>
      <c r="AJ2" s="41"/>
      <c r="AK2" s="39" t="s">
        <v>160</v>
      </c>
      <c r="AL2" s="40"/>
      <c r="AM2" s="40"/>
      <c r="AN2" s="40"/>
      <c r="AO2" s="41"/>
      <c r="AP2" s="39" t="s">
        <v>193</v>
      </c>
      <c r="AQ2" s="40"/>
      <c r="AR2" s="40"/>
      <c r="AS2" s="40"/>
      <c r="AT2" s="40"/>
      <c r="AU2" s="41"/>
      <c r="AV2" s="44" t="s">
        <v>8</v>
      </c>
      <c r="AW2" s="44" t="s">
        <v>9</v>
      </c>
      <c r="AX2" s="44" t="s">
        <v>10</v>
      </c>
      <c r="AY2" s="47" t="s">
        <v>71</v>
      </c>
      <c r="AZ2" s="47" t="s">
        <v>71</v>
      </c>
      <c r="BA2" s="178" t="s">
        <v>161</v>
      </c>
    </row>
    <row r="3" spans="2:53" ht="39" customHeight="1" thickBot="1">
      <c r="B3" s="204" t="s">
        <v>67</v>
      </c>
      <c r="C3" s="205" t="s">
        <v>170</v>
      </c>
      <c r="D3" s="206"/>
      <c r="E3" s="206"/>
      <c r="F3" s="207"/>
      <c r="G3" s="208" t="s">
        <v>171</v>
      </c>
      <c r="H3" s="206"/>
      <c r="I3" s="206"/>
      <c r="J3" s="209" t="s">
        <v>44</v>
      </c>
      <c r="K3" s="209" t="s">
        <v>56</v>
      </c>
      <c r="L3" s="209" t="s">
        <v>22</v>
      </c>
      <c r="M3" s="210" t="s">
        <v>23</v>
      </c>
      <c r="N3" s="210" t="s">
        <v>29</v>
      </c>
      <c r="O3" s="210" t="s">
        <v>172</v>
      </c>
      <c r="P3" s="210" t="s">
        <v>173</v>
      </c>
      <c r="Q3" s="209" t="s">
        <v>44</v>
      </c>
      <c r="R3" s="209" t="s">
        <v>22</v>
      </c>
      <c r="S3" s="210" t="s">
        <v>23</v>
      </c>
      <c r="T3" s="210" t="s">
        <v>29</v>
      </c>
      <c r="U3" s="210" t="s">
        <v>172</v>
      </c>
      <c r="V3" s="210" t="s">
        <v>174</v>
      </c>
      <c r="W3" s="210" t="s">
        <v>173</v>
      </c>
      <c r="X3" s="209" t="s">
        <v>44</v>
      </c>
      <c r="Y3" s="209" t="s">
        <v>22</v>
      </c>
      <c r="Z3" s="210" t="s">
        <v>23</v>
      </c>
      <c r="AA3" s="210" t="s">
        <v>29</v>
      </c>
      <c r="AB3" s="210" t="s">
        <v>172</v>
      </c>
      <c r="AC3" s="210" t="s">
        <v>174</v>
      </c>
      <c r="AD3" s="210" t="s">
        <v>173</v>
      </c>
      <c r="AE3" s="209" t="s">
        <v>56</v>
      </c>
      <c r="AF3" s="209" t="s">
        <v>44</v>
      </c>
      <c r="AG3" s="209" t="s">
        <v>22</v>
      </c>
      <c r="AH3" s="210" t="s">
        <v>29</v>
      </c>
      <c r="AI3" s="210" t="s">
        <v>172</v>
      </c>
      <c r="AJ3" s="210" t="s">
        <v>173</v>
      </c>
      <c r="AK3" s="209" t="s">
        <v>44</v>
      </c>
      <c r="AL3" s="209" t="s">
        <v>22</v>
      </c>
      <c r="AM3" s="210" t="s">
        <v>29</v>
      </c>
      <c r="AN3" s="211" t="s">
        <v>172</v>
      </c>
      <c r="AO3" s="210" t="s">
        <v>173</v>
      </c>
      <c r="AP3" s="209" t="s">
        <v>44</v>
      </c>
      <c r="AQ3" s="209" t="s">
        <v>22</v>
      </c>
      <c r="AR3" s="210" t="s">
        <v>23</v>
      </c>
      <c r="AS3" s="210" t="s">
        <v>29</v>
      </c>
      <c r="AT3" s="210" t="s">
        <v>172</v>
      </c>
      <c r="AU3" s="210" t="s">
        <v>173</v>
      </c>
      <c r="AV3" s="206"/>
      <c r="AW3" s="206"/>
      <c r="AX3" s="206"/>
      <c r="AY3" s="212" t="s">
        <v>175</v>
      </c>
      <c r="AZ3" s="212" t="s">
        <v>176</v>
      </c>
      <c r="BA3" s="213"/>
    </row>
    <row r="4" spans="2:53" ht="15" customHeight="1" thickTop="1">
      <c r="B4" s="216">
        <v>44011</v>
      </c>
      <c r="C4" s="215">
        <v>42303</v>
      </c>
      <c r="D4" s="216" t="s">
        <v>207</v>
      </c>
      <c r="E4" s="216"/>
      <c r="F4" s="216">
        <v>60227841</v>
      </c>
      <c r="G4" s="216"/>
      <c r="H4" s="216"/>
      <c r="I4" s="216"/>
      <c r="J4" s="217">
        <v>224</v>
      </c>
      <c r="K4" s="217"/>
      <c r="L4" s="217"/>
      <c r="M4" s="217"/>
      <c r="N4" s="217"/>
      <c r="O4" s="217">
        <v>224</v>
      </c>
      <c r="P4" s="217">
        <v>224</v>
      </c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>
        <v>2825</v>
      </c>
      <c r="AG4" s="217"/>
      <c r="AH4" s="217"/>
      <c r="AI4" s="217">
        <v>3060</v>
      </c>
      <c r="AJ4" s="217">
        <v>2825</v>
      </c>
      <c r="AK4" s="217"/>
      <c r="AL4" s="217"/>
      <c r="AM4" s="217"/>
      <c r="AN4" s="217"/>
      <c r="AO4" s="217"/>
      <c r="AP4" s="217">
        <v>186</v>
      </c>
      <c r="AQ4" s="217"/>
      <c r="AR4" s="217"/>
      <c r="AS4" s="217"/>
      <c r="AT4" s="217">
        <v>186</v>
      </c>
      <c r="AU4" s="217">
        <v>186</v>
      </c>
      <c r="AV4" s="216"/>
      <c r="AW4" s="216"/>
      <c r="AX4" s="216"/>
      <c r="AY4" s="154"/>
      <c r="AZ4" s="154"/>
      <c r="BA4" s="216"/>
    </row>
    <row r="5" spans="2:53">
      <c r="B5" s="27">
        <v>44013</v>
      </c>
      <c r="C5" s="35">
        <v>42303</v>
      </c>
      <c r="D5" s="27" t="s">
        <v>208</v>
      </c>
      <c r="E5" s="27"/>
      <c r="F5" s="27">
        <v>60227842</v>
      </c>
      <c r="G5" s="27"/>
      <c r="H5" s="27"/>
      <c r="I5" s="27"/>
      <c r="J5" s="199">
        <v>283</v>
      </c>
      <c r="K5" s="199"/>
      <c r="L5" s="199"/>
      <c r="M5" s="199"/>
      <c r="N5" s="199"/>
      <c r="O5" s="199">
        <v>283</v>
      </c>
      <c r="P5" s="199">
        <v>283</v>
      </c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>
        <v>22</v>
      </c>
      <c r="AQ5" s="199"/>
      <c r="AR5" s="199"/>
      <c r="AS5" s="199"/>
      <c r="AT5" s="199">
        <v>22</v>
      </c>
      <c r="AU5" s="199">
        <v>22</v>
      </c>
      <c r="AV5" s="27"/>
      <c r="AW5" s="27"/>
      <c r="AX5" s="27"/>
      <c r="AY5" s="153"/>
      <c r="AZ5" s="153"/>
      <c r="BA5" s="27"/>
    </row>
    <row r="6" spans="2:53">
      <c r="B6" s="29">
        <v>44617</v>
      </c>
      <c r="C6" s="36">
        <v>42303</v>
      </c>
      <c r="D6" s="151" t="s">
        <v>209</v>
      </c>
      <c r="E6" s="29"/>
      <c r="F6" s="29">
        <v>60227843</v>
      </c>
      <c r="G6" s="29"/>
      <c r="H6" s="29"/>
      <c r="I6" s="29"/>
      <c r="J6" s="200">
        <v>50</v>
      </c>
      <c r="K6" s="200"/>
      <c r="L6" s="200"/>
      <c r="M6" s="200"/>
      <c r="N6" s="200"/>
      <c r="O6" s="200">
        <v>50</v>
      </c>
      <c r="P6" s="199">
        <v>50</v>
      </c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199"/>
      <c r="AP6" s="200">
        <v>50</v>
      </c>
      <c r="AQ6" s="200"/>
      <c r="AR6" s="200"/>
      <c r="AS6" s="200"/>
      <c r="AT6" s="199">
        <v>50</v>
      </c>
      <c r="AU6" s="200">
        <v>50</v>
      </c>
      <c r="AV6" s="29"/>
      <c r="AW6" s="29"/>
      <c r="AX6" s="29"/>
      <c r="AY6" s="155"/>
      <c r="AZ6" s="155"/>
      <c r="BA6" s="151"/>
    </row>
    <row r="7" spans="2:53">
      <c r="B7" s="151">
        <v>44012</v>
      </c>
      <c r="C7" s="36">
        <v>42303</v>
      </c>
      <c r="D7" s="151" t="s">
        <v>212</v>
      </c>
      <c r="E7" s="151"/>
      <c r="F7" s="203" t="s">
        <v>211</v>
      </c>
      <c r="G7" s="151"/>
      <c r="H7" s="151"/>
      <c r="I7" s="151"/>
      <c r="J7" s="200">
        <v>360</v>
      </c>
      <c r="K7" s="200"/>
      <c r="L7" s="200"/>
      <c r="M7" s="200"/>
      <c r="N7" s="200"/>
      <c r="O7" s="200">
        <v>360</v>
      </c>
      <c r="P7" s="199">
        <v>360</v>
      </c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>
        <v>1795</v>
      </c>
      <c r="AG7" s="200"/>
      <c r="AH7" s="200"/>
      <c r="AI7" s="200">
        <v>2600</v>
      </c>
      <c r="AJ7" s="200">
        <v>1795</v>
      </c>
      <c r="AK7" s="200"/>
      <c r="AL7" s="200"/>
      <c r="AM7" s="200"/>
      <c r="AN7" s="200"/>
      <c r="AO7" s="199"/>
      <c r="AP7" s="200"/>
      <c r="AQ7" s="200"/>
      <c r="AR7" s="200"/>
      <c r="AS7" s="200"/>
      <c r="AT7" s="199"/>
      <c r="AU7" s="200"/>
      <c r="AV7" s="151"/>
      <c r="AW7" s="151"/>
      <c r="AX7" s="151"/>
      <c r="AY7" s="155"/>
      <c r="AZ7" s="155"/>
      <c r="BA7" s="151"/>
    </row>
    <row r="8" spans="2:53">
      <c r="B8" s="29">
        <v>44015</v>
      </c>
      <c r="C8" s="36">
        <v>42303</v>
      </c>
      <c r="D8" s="151" t="s">
        <v>207</v>
      </c>
      <c r="E8" s="29"/>
      <c r="F8" s="203">
        <v>60227865</v>
      </c>
      <c r="G8" s="29"/>
      <c r="H8" s="29"/>
      <c r="I8" s="29"/>
      <c r="J8" s="200">
        <v>128</v>
      </c>
      <c r="K8" s="200"/>
      <c r="L8" s="200"/>
      <c r="M8" s="200"/>
      <c r="N8" s="200"/>
      <c r="O8" s="200">
        <v>128</v>
      </c>
      <c r="P8" s="199">
        <v>128</v>
      </c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>
        <v>1964</v>
      </c>
      <c r="AG8" s="200"/>
      <c r="AH8" s="200"/>
      <c r="AI8" s="200">
        <v>1866</v>
      </c>
      <c r="AJ8" s="200">
        <v>1964</v>
      </c>
      <c r="AK8" s="200"/>
      <c r="AL8" s="200"/>
      <c r="AM8" s="200"/>
      <c r="AN8" s="200"/>
      <c r="AO8" s="199"/>
      <c r="AP8" s="200">
        <v>166</v>
      </c>
      <c r="AQ8" s="200"/>
      <c r="AR8" s="200"/>
      <c r="AS8" s="200"/>
      <c r="AT8" s="199">
        <v>166</v>
      </c>
      <c r="AU8" s="200">
        <v>166</v>
      </c>
      <c r="AV8" s="29"/>
      <c r="AW8" s="29"/>
      <c r="AX8" s="29"/>
      <c r="AY8" s="155"/>
      <c r="AZ8" s="155"/>
      <c r="BA8" s="151"/>
    </row>
    <row r="9" spans="2:53">
      <c r="B9" s="29">
        <v>44018</v>
      </c>
      <c r="C9" s="36">
        <v>42303</v>
      </c>
      <c r="D9" s="151" t="s">
        <v>207</v>
      </c>
      <c r="E9" s="29"/>
      <c r="F9" s="203">
        <v>60227900</v>
      </c>
      <c r="G9" s="29"/>
      <c r="H9" s="29"/>
      <c r="I9" s="29"/>
      <c r="J9" s="200">
        <v>214</v>
      </c>
      <c r="K9" s="200"/>
      <c r="L9" s="200"/>
      <c r="M9" s="200"/>
      <c r="N9" s="200"/>
      <c r="O9" s="200">
        <v>214</v>
      </c>
      <c r="P9" s="199">
        <v>214</v>
      </c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>
        <v>3160</v>
      </c>
      <c r="AG9" s="200"/>
      <c r="AH9" s="200"/>
      <c r="AI9" s="200">
        <v>3174</v>
      </c>
      <c r="AJ9" s="200">
        <v>3160</v>
      </c>
      <c r="AK9" s="200"/>
      <c r="AL9" s="200"/>
      <c r="AM9" s="200"/>
      <c r="AN9" s="200"/>
      <c r="AO9" s="199"/>
      <c r="AP9" s="200">
        <v>138</v>
      </c>
      <c r="AQ9" s="200"/>
      <c r="AR9" s="200"/>
      <c r="AS9" s="200"/>
      <c r="AT9" s="199">
        <v>138</v>
      </c>
      <c r="AU9" s="200">
        <v>138</v>
      </c>
      <c r="AV9" s="29"/>
      <c r="AW9" s="29"/>
      <c r="AX9" s="29"/>
      <c r="AY9" s="155"/>
      <c r="AZ9" s="155"/>
      <c r="BA9" s="151"/>
    </row>
    <row r="10" spans="2:53">
      <c r="B10" s="151">
        <v>44010</v>
      </c>
      <c r="C10" s="36">
        <v>42303</v>
      </c>
      <c r="D10" s="151" t="s">
        <v>213</v>
      </c>
      <c r="E10" s="29"/>
      <c r="F10" s="203">
        <v>60227866</v>
      </c>
      <c r="G10" s="29"/>
      <c r="H10" s="29"/>
      <c r="I10" s="29"/>
      <c r="J10" s="200">
        <v>192</v>
      </c>
      <c r="K10" s="200"/>
      <c r="L10" s="200"/>
      <c r="M10" s="200"/>
      <c r="N10" s="200"/>
      <c r="O10" s="200">
        <v>192</v>
      </c>
      <c r="P10" s="199">
        <v>192</v>
      </c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>
        <v>1427</v>
      </c>
      <c r="AG10" s="200"/>
      <c r="AH10" s="200"/>
      <c r="AI10" s="200">
        <v>1200</v>
      </c>
      <c r="AJ10" s="200">
        <v>1427</v>
      </c>
      <c r="AK10" s="200"/>
      <c r="AL10" s="200"/>
      <c r="AM10" s="200"/>
      <c r="AN10" s="200"/>
      <c r="AO10" s="199"/>
      <c r="AP10" s="200"/>
      <c r="AQ10" s="200"/>
      <c r="AR10" s="200"/>
      <c r="AS10" s="200"/>
      <c r="AT10" s="199"/>
      <c r="AU10" s="200"/>
      <c r="AV10" s="29"/>
      <c r="AW10" s="29"/>
      <c r="AX10" s="151"/>
      <c r="AY10" s="155"/>
      <c r="AZ10" s="155"/>
      <c r="BA10" s="151"/>
    </row>
    <row r="11" spans="2:53">
      <c r="B11" s="151" t="s">
        <v>216</v>
      </c>
      <c r="C11" s="36">
        <v>42303</v>
      </c>
      <c r="D11" s="151" t="s">
        <v>217</v>
      </c>
      <c r="E11" s="29"/>
      <c r="F11" s="29">
        <v>5202812308</v>
      </c>
      <c r="G11" s="29"/>
      <c r="H11" s="29"/>
      <c r="I11" s="29"/>
      <c r="J11" s="200"/>
      <c r="K11" s="200"/>
      <c r="L11" s="200"/>
      <c r="M11" s="200"/>
      <c r="N11" s="200"/>
      <c r="O11" s="200"/>
      <c r="P11" s="199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>
        <v>3212</v>
      </c>
      <c r="AG11" s="200"/>
      <c r="AH11" s="200"/>
      <c r="AI11" s="200">
        <v>3212</v>
      </c>
      <c r="AJ11" s="200">
        <v>3212</v>
      </c>
      <c r="AK11" s="200"/>
      <c r="AL11" s="200"/>
      <c r="AM11" s="200"/>
      <c r="AN11" s="200"/>
      <c r="AO11" s="199"/>
      <c r="AP11" s="200"/>
      <c r="AQ11" s="200"/>
      <c r="AR11" s="200"/>
      <c r="AS11" s="200"/>
      <c r="AT11" s="199"/>
      <c r="AU11" s="200"/>
      <c r="AV11" s="29"/>
      <c r="AW11" s="29"/>
      <c r="AX11" s="29"/>
      <c r="AY11" s="155"/>
      <c r="AZ11" s="155"/>
      <c r="BA11" s="151"/>
    </row>
    <row r="12" spans="2:53">
      <c r="B12" s="151" t="s">
        <v>218</v>
      </c>
      <c r="C12" s="36">
        <v>42303</v>
      </c>
      <c r="D12" s="151" t="s">
        <v>217</v>
      </c>
      <c r="E12" s="29"/>
      <c r="F12" s="29">
        <v>5202812309</v>
      </c>
      <c r="G12" s="29"/>
      <c r="H12" s="29"/>
      <c r="I12" s="29"/>
      <c r="J12" s="200"/>
      <c r="K12" s="200"/>
      <c r="L12" s="200"/>
      <c r="M12" s="200"/>
      <c r="N12" s="200"/>
      <c r="O12" s="200"/>
      <c r="P12" s="199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>
        <v>3440</v>
      </c>
      <c r="AG12" s="200"/>
      <c r="AH12" s="200"/>
      <c r="AI12" s="200">
        <v>3440</v>
      </c>
      <c r="AJ12" s="200">
        <v>3440</v>
      </c>
      <c r="AK12" s="200"/>
      <c r="AL12" s="200"/>
      <c r="AM12" s="200"/>
      <c r="AN12" s="200"/>
      <c r="AO12" s="199"/>
      <c r="AP12" s="200"/>
      <c r="AQ12" s="200"/>
      <c r="AR12" s="200"/>
      <c r="AS12" s="200"/>
      <c r="AT12" s="199"/>
      <c r="AU12" s="200"/>
      <c r="AV12" s="29"/>
      <c r="AW12" s="29"/>
      <c r="AX12" s="29"/>
      <c r="AY12" s="155"/>
      <c r="AZ12" s="155"/>
      <c r="BA12" s="151"/>
    </row>
    <row r="13" spans="2:53">
      <c r="B13" s="29">
        <v>40939</v>
      </c>
      <c r="C13" s="36">
        <v>42304</v>
      </c>
      <c r="D13" s="151" t="s">
        <v>209</v>
      </c>
      <c r="E13" s="29"/>
      <c r="F13" s="29">
        <v>60227867</v>
      </c>
      <c r="G13" s="29"/>
      <c r="H13" s="29"/>
      <c r="I13" s="29"/>
      <c r="J13" s="200">
        <v>160</v>
      </c>
      <c r="K13" s="200"/>
      <c r="L13" s="200"/>
      <c r="M13" s="200"/>
      <c r="N13" s="200"/>
      <c r="O13" s="200">
        <v>160</v>
      </c>
      <c r="P13" s="199">
        <v>160</v>
      </c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199"/>
      <c r="AP13" s="200">
        <v>160</v>
      </c>
      <c r="AQ13" s="200"/>
      <c r="AR13" s="200"/>
      <c r="AS13" s="200"/>
      <c r="AT13" s="199">
        <v>160</v>
      </c>
      <c r="AU13" s="200">
        <v>160</v>
      </c>
      <c r="AV13" s="29"/>
      <c r="AW13" s="29"/>
      <c r="AX13" s="29"/>
      <c r="AY13" s="155"/>
      <c r="AZ13" s="155"/>
      <c r="BA13" s="151"/>
    </row>
    <row r="14" spans="2:53">
      <c r="B14" s="151">
        <v>44020</v>
      </c>
      <c r="C14" s="36">
        <v>42304</v>
      </c>
      <c r="D14" s="151" t="s">
        <v>207</v>
      </c>
      <c r="E14" s="151"/>
      <c r="F14" s="203">
        <v>60227901</v>
      </c>
      <c r="G14" s="151"/>
      <c r="H14" s="151"/>
      <c r="I14" s="151"/>
      <c r="J14" s="200">
        <v>208</v>
      </c>
      <c r="K14" s="200"/>
      <c r="L14" s="200"/>
      <c r="M14" s="200"/>
      <c r="N14" s="200"/>
      <c r="O14" s="200">
        <v>208</v>
      </c>
      <c r="P14" s="199">
        <v>208</v>
      </c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>
        <v>3302</v>
      </c>
      <c r="AG14" s="200"/>
      <c r="AH14" s="200"/>
      <c r="AI14" s="200">
        <v>3247</v>
      </c>
      <c r="AJ14" s="200">
        <v>3302</v>
      </c>
      <c r="AK14" s="200"/>
      <c r="AL14" s="200"/>
      <c r="AM14" s="200"/>
      <c r="AN14" s="200"/>
      <c r="AO14" s="199"/>
      <c r="AP14" s="200">
        <v>216</v>
      </c>
      <c r="AQ14" s="200"/>
      <c r="AR14" s="200"/>
      <c r="AS14" s="200"/>
      <c r="AT14" s="199">
        <v>216</v>
      </c>
      <c r="AU14" s="200">
        <v>216</v>
      </c>
      <c r="AV14" s="151"/>
      <c r="AW14" s="151"/>
      <c r="AX14" s="151"/>
      <c r="AY14" s="155"/>
      <c r="AZ14" s="155"/>
      <c r="BA14" s="151"/>
    </row>
    <row r="15" spans="2:53">
      <c r="B15" s="28">
        <v>44021</v>
      </c>
      <c r="C15" s="36">
        <v>42304</v>
      </c>
      <c r="D15" s="151" t="s">
        <v>213</v>
      </c>
      <c r="E15" s="29"/>
      <c r="F15" s="203">
        <v>60227902</v>
      </c>
      <c r="G15" s="29"/>
      <c r="H15" s="29"/>
      <c r="I15" s="29"/>
      <c r="J15" s="200">
        <v>218</v>
      </c>
      <c r="K15" s="200"/>
      <c r="L15" s="200"/>
      <c r="M15" s="200"/>
      <c r="N15" s="200"/>
      <c r="O15" s="200">
        <v>218</v>
      </c>
      <c r="P15" s="199">
        <v>218</v>
      </c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>
        <v>912</v>
      </c>
      <c r="AG15" s="200"/>
      <c r="AH15" s="200"/>
      <c r="AI15" s="200">
        <v>800</v>
      </c>
      <c r="AJ15" s="200">
        <v>912</v>
      </c>
      <c r="AK15" s="200"/>
      <c r="AL15" s="200"/>
      <c r="AM15" s="200"/>
      <c r="AN15" s="200"/>
      <c r="AO15" s="199"/>
      <c r="AP15" s="200"/>
      <c r="AQ15" s="200"/>
      <c r="AR15" s="200"/>
      <c r="AS15" s="200"/>
      <c r="AT15" s="199"/>
      <c r="AU15" s="200"/>
      <c r="AV15" s="29"/>
      <c r="AW15" s="29"/>
      <c r="AX15" s="29"/>
      <c r="AY15" s="155"/>
      <c r="AZ15" s="155"/>
      <c r="BA15" s="151"/>
    </row>
    <row r="16" spans="2:53">
      <c r="B16" s="29">
        <v>40943</v>
      </c>
      <c r="C16" s="36">
        <v>42305</v>
      </c>
      <c r="D16" s="151" t="s">
        <v>209</v>
      </c>
      <c r="E16" s="29"/>
      <c r="F16" s="29">
        <v>60227903</v>
      </c>
      <c r="G16" s="29"/>
      <c r="H16" s="29"/>
      <c r="I16" s="29"/>
      <c r="J16" s="200">
        <v>160</v>
      </c>
      <c r="K16" s="200"/>
      <c r="L16" s="200"/>
      <c r="M16" s="200"/>
      <c r="N16" s="200"/>
      <c r="O16" s="200">
        <v>160</v>
      </c>
      <c r="P16" s="199">
        <v>160</v>
      </c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>
        <v>2740</v>
      </c>
      <c r="AG16" s="200"/>
      <c r="AH16" s="200"/>
      <c r="AI16" s="200">
        <v>2740</v>
      </c>
      <c r="AJ16" s="200">
        <v>2740</v>
      </c>
      <c r="AK16" s="200"/>
      <c r="AL16" s="200"/>
      <c r="AM16" s="200"/>
      <c r="AN16" s="200"/>
      <c r="AO16" s="199"/>
      <c r="AP16" s="200">
        <v>160</v>
      </c>
      <c r="AQ16" s="200"/>
      <c r="AR16" s="200"/>
      <c r="AS16" s="200"/>
      <c r="AT16" s="199">
        <v>160</v>
      </c>
      <c r="AU16" s="200">
        <v>160</v>
      </c>
      <c r="AV16" s="29"/>
      <c r="AW16" s="29"/>
      <c r="AX16" s="29"/>
      <c r="AY16" s="155"/>
      <c r="AZ16" s="155"/>
      <c r="BA16" s="151"/>
    </row>
    <row r="17" spans="2:53">
      <c r="B17" s="28">
        <v>40940</v>
      </c>
      <c r="C17" s="36">
        <v>42306</v>
      </c>
      <c r="D17" s="151" t="s">
        <v>223</v>
      </c>
      <c r="E17" s="151"/>
      <c r="F17" s="151">
        <v>60227938</v>
      </c>
      <c r="G17" s="151"/>
      <c r="H17" s="151"/>
      <c r="I17" s="151"/>
      <c r="J17" s="200">
        <v>176</v>
      </c>
      <c r="K17" s="200"/>
      <c r="L17" s="200"/>
      <c r="M17" s="200"/>
      <c r="N17" s="200"/>
      <c r="O17" s="200">
        <v>176</v>
      </c>
      <c r="P17" s="199">
        <v>176</v>
      </c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>
        <f>2868+4636</f>
        <v>7504</v>
      </c>
      <c r="AG17" s="200"/>
      <c r="AH17" s="200"/>
      <c r="AI17" s="200">
        <v>7504</v>
      </c>
      <c r="AJ17" s="200">
        <v>7504</v>
      </c>
      <c r="AK17" s="200"/>
      <c r="AL17" s="200"/>
      <c r="AM17" s="200"/>
      <c r="AN17" s="200"/>
      <c r="AO17" s="199"/>
      <c r="AP17" s="200">
        <v>50</v>
      </c>
      <c r="AQ17" s="200"/>
      <c r="AR17" s="200"/>
      <c r="AS17" s="200"/>
      <c r="AT17" s="199">
        <v>50</v>
      </c>
      <c r="AU17" s="200">
        <v>50</v>
      </c>
      <c r="AV17" s="151"/>
      <c r="AW17" s="151"/>
      <c r="AX17" s="202"/>
      <c r="AY17" s="155"/>
      <c r="AZ17" s="155"/>
      <c r="BA17" s="202"/>
    </row>
    <row r="18" spans="2:53">
      <c r="B18" s="151">
        <v>44022</v>
      </c>
      <c r="C18" s="36">
        <v>42306</v>
      </c>
      <c r="D18" s="151" t="s">
        <v>207</v>
      </c>
      <c r="E18" s="151"/>
      <c r="F18" s="203">
        <v>60227969</v>
      </c>
      <c r="G18" s="151"/>
      <c r="H18" s="151"/>
      <c r="I18" s="151"/>
      <c r="J18" s="200">
        <v>224</v>
      </c>
      <c r="K18" s="200"/>
      <c r="L18" s="200"/>
      <c r="M18" s="200"/>
      <c r="N18" s="200"/>
      <c r="O18" s="200">
        <v>224</v>
      </c>
      <c r="P18" s="199">
        <v>224</v>
      </c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>
        <v>3392</v>
      </c>
      <c r="AG18" s="200"/>
      <c r="AH18" s="200"/>
      <c r="AI18" s="200">
        <v>3456</v>
      </c>
      <c r="AJ18" s="200">
        <v>3392</v>
      </c>
      <c r="AK18" s="200"/>
      <c r="AL18" s="200"/>
      <c r="AM18" s="200"/>
      <c r="AN18" s="200"/>
      <c r="AO18" s="199"/>
      <c r="AP18" s="200">
        <v>224</v>
      </c>
      <c r="AQ18" s="200"/>
      <c r="AR18" s="200"/>
      <c r="AS18" s="200"/>
      <c r="AT18" s="199">
        <v>224</v>
      </c>
      <c r="AU18" s="200">
        <v>224</v>
      </c>
      <c r="AV18" s="151"/>
      <c r="AW18" s="151"/>
      <c r="AX18" s="202"/>
      <c r="AY18" s="155"/>
      <c r="AZ18" s="155"/>
      <c r="BA18" s="151"/>
    </row>
    <row r="19" spans="2:53">
      <c r="B19" s="151" t="s">
        <v>225</v>
      </c>
      <c r="C19" s="36">
        <v>42306</v>
      </c>
      <c r="D19" s="151" t="s">
        <v>217</v>
      </c>
      <c r="E19" s="29"/>
      <c r="F19" s="151" t="s">
        <v>211</v>
      </c>
      <c r="G19" s="29"/>
      <c r="H19" s="29"/>
      <c r="I19" s="29"/>
      <c r="J19" s="200"/>
      <c r="K19" s="200"/>
      <c r="L19" s="200"/>
      <c r="M19" s="200"/>
      <c r="N19" s="200"/>
      <c r="O19" s="200"/>
      <c r="P19" s="199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>
        <v>3480</v>
      </c>
      <c r="AG19" s="200"/>
      <c r="AH19" s="200"/>
      <c r="AI19" s="200">
        <v>3480</v>
      </c>
      <c r="AJ19" s="200">
        <v>3480</v>
      </c>
      <c r="AK19" s="200"/>
      <c r="AL19" s="200"/>
      <c r="AM19" s="200"/>
      <c r="AN19" s="200"/>
      <c r="AO19" s="199"/>
      <c r="AP19" s="200"/>
      <c r="AQ19" s="200"/>
      <c r="AR19" s="200"/>
      <c r="AS19" s="200"/>
      <c r="AT19" s="199"/>
      <c r="AU19" s="200"/>
      <c r="AV19" s="29"/>
      <c r="AW19" s="29"/>
      <c r="AX19" s="29"/>
      <c r="AY19" s="155"/>
      <c r="AZ19" s="155"/>
      <c r="BA19" s="151"/>
    </row>
    <row r="20" spans="2:53">
      <c r="B20" s="29">
        <v>40989</v>
      </c>
      <c r="C20" s="36">
        <v>42307</v>
      </c>
      <c r="D20" s="151" t="s">
        <v>208</v>
      </c>
      <c r="E20" s="29"/>
      <c r="F20" s="151">
        <v>60227970</v>
      </c>
      <c r="G20" s="29"/>
      <c r="H20" s="29"/>
      <c r="I20" s="29"/>
      <c r="J20" s="200">
        <v>160</v>
      </c>
      <c r="K20" s="200"/>
      <c r="L20" s="200"/>
      <c r="M20" s="200"/>
      <c r="N20" s="200"/>
      <c r="O20" s="200">
        <v>160</v>
      </c>
      <c r="P20" s="199">
        <v>160</v>
      </c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>
        <v>2181</v>
      </c>
      <c r="AG20" s="200"/>
      <c r="AH20" s="200"/>
      <c r="AI20" s="200">
        <v>2181</v>
      </c>
      <c r="AJ20" s="200">
        <v>2181</v>
      </c>
      <c r="AK20" s="200"/>
      <c r="AL20" s="200"/>
      <c r="AM20" s="200"/>
      <c r="AN20" s="200"/>
      <c r="AO20" s="199"/>
      <c r="AP20" s="200">
        <v>160</v>
      </c>
      <c r="AQ20" s="200"/>
      <c r="AR20" s="200"/>
      <c r="AS20" s="200"/>
      <c r="AT20" s="199">
        <v>160</v>
      </c>
      <c r="AU20" s="200">
        <v>160</v>
      </c>
      <c r="AV20" s="29"/>
      <c r="AW20" s="29"/>
      <c r="AX20" s="29"/>
      <c r="AY20" s="155"/>
      <c r="AZ20" s="155"/>
      <c r="BA20" s="151"/>
    </row>
    <row r="21" spans="2:53">
      <c r="B21" s="29">
        <v>43634</v>
      </c>
      <c r="C21" s="36">
        <v>42307</v>
      </c>
      <c r="D21" s="151" t="s">
        <v>208</v>
      </c>
      <c r="E21" s="29"/>
      <c r="F21" s="29">
        <v>60227971</v>
      </c>
      <c r="G21" s="29"/>
      <c r="H21" s="29"/>
      <c r="I21" s="29"/>
      <c r="J21" s="200">
        <v>160</v>
      </c>
      <c r="K21" s="200"/>
      <c r="L21" s="200"/>
      <c r="M21" s="200"/>
      <c r="N21" s="200"/>
      <c r="O21" s="200">
        <v>160</v>
      </c>
      <c r="P21" s="199">
        <v>160</v>
      </c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199"/>
      <c r="AP21" s="200">
        <v>160</v>
      </c>
      <c r="AQ21" s="200"/>
      <c r="AR21" s="200"/>
      <c r="AS21" s="200"/>
      <c r="AT21" s="199">
        <v>160</v>
      </c>
      <c r="AU21" s="200">
        <v>160</v>
      </c>
      <c r="AV21" s="29"/>
      <c r="AW21" s="29"/>
      <c r="AX21" s="29"/>
      <c r="AY21" s="155"/>
      <c r="AZ21" s="155"/>
      <c r="BA21" s="151"/>
    </row>
    <row r="22" spans="2:53">
      <c r="B22" s="29">
        <v>43630</v>
      </c>
      <c r="C22" s="36">
        <v>42307</v>
      </c>
      <c r="D22" s="151" t="s">
        <v>208</v>
      </c>
      <c r="E22" s="29"/>
      <c r="F22" s="203">
        <v>60227972</v>
      </c>
      <c r="G22" s="29"/>
      <c r="H22" s="29"/>
      <c r="I22" s="29"/>
      <c r="J22" s="200">
        <v>160</v>
      </c>
      <c r="K22" s="200"/>
      <c r="L22" s="200"/>
      <c r="M22" s="200"/>
      <c r="N22" s="200"/>
      <c r="O22" s="200">
        <v>160</v>
      </c>
      <c r="P22" s="199">
        <v>160</v>
      </c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199"/>
      <c r="AP22" s="200">
        <v>160</v>
      </c>
      <c r="AQ22" s="200"/>
      <c r="AR22" s="200"/>
      <c r="AS22" s="200"/>
      <c r="AT22" s="199">
        <v>160</v>
      </c>
      <c r="AU22" s="200">
        <v>160</v>
      </c>
      <c r="AV22" s="29"/>
      <c r="AW22" s="29"/>
      <c r="AX22" s="29"/>
      <c r="AY22" s="155"/>
      <c r="AZ22" s="155"/>
      <c r="BA22" s="151"/>
    </row>
    <row r="23" spans="2:53">
      <c r="B23" s="151">
        <v>44624</v>
      </c>
      <c r="C23" s="36">
        <v>42307</v>
      </c>
      <c r="D23" s="151" t="s">
        <v>208</v>
      </c>
      <c r="E23" s="29"/>
      <c r="F23" s="203">
        <v>60227973</v>
      </c>
      <c r="G23" s="29"/>
      <c r="H23" s="29"/>
      <c r="I23" s="29"/>
      <c r="J23" s="200">
        <v>80</v>
      </c>
      <c r="K23" s="200"/>
      <c r="L23" s="200"/>
      <c r="M23" s="200"/>
      <c r="N23" s="200"/>
      <c r="O23" s="200">
        <v>80</v>
      </c>
      <c r="P23" s="199">
        <v>80</v>
      </c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199"/>
      <c r="AP23" s="200">
        <v>80</v>
      </c>
      <c r="AQ23" s="200"/>
      <c r="AR23" s="200"/>
      <c r="AS23" s="200"/>
      <c r="AT23" s="199">
        <v>80</v>
      </c>
      <c r="AU23" s="200">
        <v>80</v>
      </c>
      <c r="AV23" s="29"/>
      <c r="AW23" s="29"/>
      <c r="AX23" s="29"/>
      <c r="AY23" s="155"/>
      <c r="AZ23" s="155"/>
      <c r="BA23" s="151"/>
    </row>
    <row r="24" spans="2:53">
      <c r="B24" s="28">
        <v>44024</v>
      </c>
      <c r="C24" s="36">
        <v>42307</v>
      </c>
      <c r="D24" s="151" t="s">
        <v>209</v>
      </c>
      <c r="E24" s="29"/>
      <c r="F24" s="203">
        <v>60227974</v>
      </c>
      <c r="G24" s="29"/>
      <c r="H24" s="29"/>
      <c r="I24" s="29"/>
      <c r="J24" s="200"/>
      <c r="K24" s="200"/>
      <c r="L24" s="200"/>
      <c r="M24" s="200"/>
      <c r="N24" s="200"/>
      <c r="O24" s="200"/>
      <c r="P24" s="199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>
        <v>2026</v>
      </c>
      <c r="AG24" s="200"/>
      <c r="AH24" s="200"/>
      <c r="AI24" s="200">
        <v>2026</v>
      </c>
      <c r="AJ24" s="200">
        <v>2026</v>
      </c>
      <c r="AK24" s="200"/>
      <c r="AL24" s="200"/>
      <c r="AM24" s="200"/>
      <c r="AN24" s="200"/>
      <c r="AO24" s="199"/>
      <c r="AP24" s="200"/>
      <c r="AQ24" s="200"/>
      <c r="AR24" s="200"/>
      <c r="AS24" s="200"/>
      <c r="AT24" s="199"/>
      <c r="AU24" s="200"/>
      <c r="AV24" s="29"/>
      <c r="AW24" s="29"/>
      <c r="AX24" s="29"/>
      <c r="AY24" s="155"/>
      <c r="AZ24" s="155"/>
      <c r="BA24" s="151"/>
    </row>
    <row r="25" spans="2:53">
      <c r="B25" s="29"/>
      <c r="C25" s="36"/>
      <c r="D25" s="29"/>
      <c r="E25" s="29"/>
      <c r="F25" s="203"/>
      <c r="G25" s="29"/>
      <c r="H25" s="29"/>
      <c r="I25" s="29"/>
      <c r="J25" s="200"/>
      <c r="K25" s="200"/>
      <c r="L25" s="200"/>
      <c r="M25" s="200"/>
      <c r="N25" s="200"/>
      <c r="O25" s="200"/>
      <c r="P25" s="199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199"/>
      <c r="AP25" s="200"/>
      <c r="AQ25" s="200"/>
      <c r="AR25" s="200"/>
      <c r="AS25" s="200"/>
      <c r="AT25" s="199"/>
      <c r="AU25" s="200"/>
      <c r="AV25" s="29"/>
      <c r="AW25" s="29"/>
      <c r="AX25" s="29"/>
      <c r="AY25" s="155"/>
      <c r="AZ25" s="155"/>
      <c r="BA25" s="151"/>
    </row>
    <row r="26" spans="2:53">
      <c r="B26" s="29"/>
      <c r="C26" s="36"/>
      <c r="D26" s="29"/>
      <c r="E26" s="29"/>
      <c r="F26" s="203"/>
      <c r="G26" s="29"/>
      <c r="H26" s="29"/>
      <c r="I26" s="29"/>
      <c r="J26" s="200"/>
      <c r="K26" s="200"/>
      <c r="L26" s="200"/>
      <c r="M26" s="200"/>
      <c r="N26" s="200"/>
      <c r="O26" s="200"/>
      <c r="P26" s="199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199"/>
      <c r="AP26" s="200"/>
      <c r="AQ26" s="200"/>
      <c r="AR26" s="200"/>
      <c r="AS26" s="200"/>
      <c r="AT26" s="199"/>
      <c r="AU26" s="200"/>
      <c r="AV26" s="29"/>
      <c r="AW26" s="29"/>
      <c r="AX26" s="29"/>
      <c r="AY26" s="155"/>
      <c r="AZ26" s="155"/>
      <c r="BA26" s="151"/>
    </row>
    <row r="27" spans="2:53">
      <c r="B27" s="29"/>
      <c r="C27" s="36"/>
      <c r="D27" s="29"/>
      <c r="E27" s="29"/>
      <c r="F27" s="29"/>
      <c r="G27" s="29"/>
      <c r="H27" s="29"/>
      <c r="I27" s="29"/>
      <c r="J27" s="200"/>
      <c r="K27" s="200"/>
      <c r="L27" s="200"/>
      <c r="M27" s="200"/>
      <c r="N27" s="200"/>
      <c r="O27" s="200"/>
      <c r="P27" s="199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199"/>
      <c r="AP27" s="200"/>
      <c r="AQ27" s="200"/>
      <c r="AR27" s="200"/>
      <c r="AS27" s="200"/>
      <c r="AT27" s="199"/>
      <c r="AU27" s="200"/>
      <c r="AV27" s="29"/>
      <c r="AW27" s="29"/>
      <c r="AX27" s="29"/>
      <c r="AY27" s="155"/>
      <c r="AZ27" s="155"/>
      <c r="BA27" s="151"/>
    </row>
    <row r="28" spans="2:53">
      <c r="B28" s="151"/>
      <c r="C28" s="36"/>
      <c r="D28" s="151"/>
      <c r="E28" s="151"/>
      <c r="F28" s="151"/>
      <c r="G28" s="151"/>
      <c r="H28" s="151"/>
      <c r="I28" s="151"/>
      <c r="J28" s="200"/>
      <c r="K28" s="200"/>
      <c r="L28" s="200"/>
      <c r="M28" s="200"/>
      <c r="N28" s="200"/>
      <c r="O28" s="200"/>
      <c r="P28" s="199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199"/>
      <c r="AP28" s="200"/>
      <c r="AQ28" s="200"/>
      <c r="AR28" s="200"/>
      <c r="AS28" s="200"/>
      <c r="AT28" s="199"/>
      <c r="AU28" s="200"/>
      <c r="AV28" s="151"/>
      <c r="AW28" s="151"/>
      <c r="AX28" s="151"/>
      <c r="AY28" s="155"/>
      <c r="AZ28" s="155"/>
      <c r="BA28" s="151"/>
    </row>
    <row r="29" spans="2:53">
      <c r="B29" s="29"/>
      <c r="C29" s="36"/>
      <c r="D29" s="29"/>
      <c r="E29" s="29"/>
      <c r="F29" s="29"/>
      <c r="G29" s="29"/>
      <c r="H29" s="29"/>
      <c r="I29" s="29"/>
      <c r="J29" s="200"/>
      <c r="K29" s="200"/>
      <c r="L29" s="200"/>
      <c r="M29" s="200"/>
      <c r="N29" s="200"/>
      <c r="O29" s="200"/>
      <c r="P29" s="199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199"/>
      <c r="AP29" s="200"/>
      <c r="AQ29" s="200"/>
      <c r="AR29" s="200"/>
      <c r="AS29" s="200"/>
      <c r="AT29" s="199"/>
      <c r="AU29" s="200"/>
      <c r="AV29" s="29"/>
      <c r="AW29" s="29"/>
      <c r="AX29" s="29"/>
      <c r="AY29" s="155"/>
      <c r="AZ29" s="155"/>
      <c r="BA29" s="151"/>
    </row>
    <row r="30" spans="2:53">
      <c r="B30" s="28"/>
      <c r="C30" s="36"/>
      <c r="D30" s="29"/>
      <c r="E30" s="29"/>
      <c r="F30" s="29"/>
      <c r="G30" s="29"/>
      <c r="H30" s="29"/>
      <c r="I30" s="29"/>
      <c r="J30" s="200"/>
      <c r="K30" s="200"/>
      <c r="L30" s="200"/>
      <c r="M30" s="200"/>
      <c r="N30" s="200"/>
      <c r="O30" s="200"/>
      <c r="P30" s="199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199"/>
      <c r="AP30" s="200"/>
      <c r="AQ30" s="200"/>
      <c r="AR30" s="200"/>
      <c r="AS30" s="200"/>
      <c r="AT30" s="199"/>
      <c r="AU30" s="200"/>
      <c r="AV30" s="29"/>
      <c r="AW30" s="29"/>
      <c r="AX30" s="29"/>
      <c r="AY30" s="155"/>
      <c r="AZ30" s="155"/>
      <c r="BA30" s="151"/>
    </row>
    <row r="31" spans="2:53">
      <c r="B31" s="151"/>
      <c r="C31" s="36"/>
      <c r="D31" s="151"/>
      <c r="E31" s="151"/>
      <c r="F31" s="151"/>
      <c r="G31" s="151"/>
      <c r="H31" s="151"/>
      <c r="I31" s="151"/>
      <c r="J31" s="200"/>
      <c r="K31" s="200"/>
      <c r="L31" s="200"/>
      <c r="M31" s="200"/>
      <c r="N31" s="200"/>
      <c r="O31" s="200"/>
      <c r="P31" s="199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199"/>
      <c r="AP31" s="200"/>
      <c r="AQ31" s="200"/>
      <c r="AR31" s="200"/>
      <c r="AS31" s="200"/>
      <c r="AT31" s="199"/>
      <c r="AU31" s="200"/>
      <c r="AV31" s="151"/>
      <c r="AW31" s="151"/>
      <c r="AX31" s="151"/>
      <c r="AY31" s="155"/>
      <c r="AZ31" s="155"/>
      <c r="BA31" s="151"/>
    </row>
    <row r="32" spans="2:53">
      <c r="B32" s="29"/>
      <c r="C32" s="36"/>
      <c r="D32" s="29"/>
      <c r="E32" s="29"/>
      <c r="F32" s="29"/>
      <c r="G32" s="29"/>
      <c r="H32" s="29"/>
      <c r="I32" s="29"/>
      <c r="J32" s="200"/>
      <c r="K32" s="200"/>
      <c r="L32" s="200"/>
      <c r="M32" s="200"/>
      <c r="N32" s="200"/>
      <c r="O32" s="200"/>
      <c r="P32" s="199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199"/>
      <c r="AP32" s="200"/>
      <c r="AQ32" s="200"/>
      <c r="AR32" s="200"/>
      <c r="AS32" s="200"/>
      <c r="AT32" s="199"/>
      <c r="AU32" s="200"/>
      <c r="AV32" s="29"/>
      <c r="AW32" s="29"/>
      <c r="AX32" s="29"/>
      <c r="AY32" s="155"/>
      <c r="AZ32" s="155"/>
      <c r="BA32" s="151"/>
    </row>
    <row r="33" spans="2:53">
      <c r="B33" s="29"/>
      <c r="C33" s="36"/>
      <c r="D33" s="29"/>
      <c r="E33" s="29"/>
      <c r="F33" s="29"/>
      <c r="G33" s="29"/>
      <c r="H33" s="29"/>
      <c r="I33" s="29"/>
      <c r="J33" s="200"/>
      <c r="K33" s="200"/>
      <c r="L33" s="200"/>
      <c r="M33" s="200"/>
      <c r="N33" s="200"/>
      <c r="O33" s="200"/>
      <c r="P33" s="199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199"/>
      <c r="AP33" s="200"/>
      <c r="AQ33" s="200"/>
      <c r="AR33" s="200"/>
      <c r="AS33" s="200"/>
      <c r="AT33" s="199"/>
      <c r="AU33" s="200"/>
      <c r="AV33" s="29"/>
      <c r="AW33" s="29"/>
      <c r="AX33" s="29"/>
      <c r="AY33" s="155"/>
      <c r="AZ33" s="155"/>
      <c r="BA33" s="151"/>
    </row>
    <row r="34" spans="2:53">
      <c r="B34" s="151"/>
      <c r="C34" s="36"/>
      <c r="D34" s="29"/>
      <c r="E34" s="29"/>
      <c r="F34" s="151"/>
      <c r="G34" s="29"/>
      <c r="H34" s="29"/>
      <c r="I34" s="29"/>
      <c r="J34" s="200"/>
      <c r="K34" s="200"/>
      <c r="L34" s="200"/>
      <c r="M34" s="200"/>
      <c r="N34" s="200"/>
      <c r="O34" s="200"/>
      <c r="P34" s="199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199"/>
      <c r="AP34" s="200"/>
      <c r="AQ34" s="200"/>
      <c r="AR34" s="200"/>
      <c r="AS34" s="200"/>
      <c r="AT34" s="199"/>
      <c r="AU34" s="200"/>
      <c r="AV34" s="29"/>
      <c r="AW34" s="29"/>
      <c r="AX34" s="29"/>
      <c r="AY34" s="155"/>
      <c r="AZ34" s="155"/>
      <c r="BA34" s="151"/>
    </row>
    <row r="35" spans="2:53">
      <c r="B35" s="29"/>
      <c r="C35" s="36"/>
      <c r="D35" s="29"/>
      <c r="E35" s="29"/>
      <c r="F35" s="29"/>
      <c r="G35" s="29"/>
      <c r="H35" s="29"/>
      <c r="I35" s="29"/>
      <c r="J35" s="200"/>
      <c r="K35" s="200"/>
      <c r="L35" s="200"/>
      <c r="M35" s="200"/>
      <c r="N35" s="200"/>
      <c r="O35" s="200"/>
      <c r="P35" s="199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199"/>
      <c r="AP35" s="200"/>
      <c r="AQ35" s="200"/>
      <c r="AR35" s="200"/>
      <c r="AS35" s="200"/>
      <c r="AT35" s="199"/>
      <c r="AU35" s="200"/>
      <c r="AV35" s="29"/>
      <c r="AW35" s="29"/>
      <c r="AX35" s="29"/>
      <c r="AY35" s="155"/>
      <c r="AZ35" s="155"/>
      <c r="BA35" s="151"/>
    </row>
    <row r="36" spans="2:53">
      <c r="B36" s="151"/>
      <c r="C36" s="36"/>
      <c r="D36" s="29"/>
      <c r="E36" s="29"/>
      <c r="F36" s="29"/>
      <c r="G36" s="29"/>
      <c r="H36" s="29"/>
      <c r="I36" s="29"/>
      <c r="J36" s="200"/>
      <c r="K36" s="200"/>
      <c r="L36" s="200"/>
      <c r="M36" s="200"/>
      <c r="N36" s="200"/>
      <c r="O36" s="200"/>
      <c r="P36" s="199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199"/>
      <c r="AP36" s="200"/>
      <c r="AQ36" s="200"/>
      <c r="AR36" s="200"/>
      <c r="AS36" s="200"/>
      <c r="AT36" s="199"/>
      <c r="AU36" s="200"/>
      <c r="AV36" s="29"/>
      <c r="AW36" s="29"/>
      <c r="AX36" s="29"/>
      <c r="AY36" s="155"/>
      <c r="AZ36" s="155"/>
      <c r="BA36" s="151"/>
    </row>
    <row r="37" spans="2:53">
      <c r="B37" s="29"/>
      <c r="C37" s="36"/>
      <c r="D37" s="29"/>
      <c r="E37" s="29"/>
      <c r="F37" s="29"/>
      <c r="G37" s="29"/>
      <c r="H37" s="29"/>
      <c r="I37" s="29"/>
      <c r="J37" s="200"/>
      <c r="K37" s="200"/>
      <c r="L37" s="200"/>
      <c r="M37" s="200"/>
      <c r="N37" s="200"/>
      <c r="O37" s="200"/>
      <c r="P37" s="199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199"/>
      <c r="AP37" s="200"/>
      <c r="AQ37" s="200"/>
      <c r="AR37" s="200"/>
      <c r="AS37" s="200"/>
      <c r="AT37" s="199"/>
      <c r="AU37" s="200"/>
      <c r="AV37" s="29"/>
      <c r="AW37" s="29"/>
      <c r="AX37" s="29"/>
      <c r="AY37" s="155"/>
      <c r="AZ37" s="155"/>
      <c r="BA37" s="151"/>
    </row>
    <row r="38" spans="2:53">
      <c r="B38" s="29"/>
      <c r="C38" s="36"/>
      <c r="D38" s="29"/>
      <c r="E38" s="29"/>
      <c r="F38" s="29"/>
      <c r="G38" s="29"/>
      <c r="H38" s="29"/>
      <c r="I38" s="29"/>
      <c r="J38" s="200"/>
      <c r="K38" s="200"/>
      <c r="L38" s="200"/>
      <c r="M38" s="200"/>
      <c r="N38" s="200"/>
      <c r="O38" s="200"/>
      <c r="P38" s="199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199"/>
      <c r="AP38" s="200"/>
      <c r="AQ38" s="200"/>
      <c r="AR38" s="200"/>
      <c r="AS38" s="200"/>
      <c r="AT38" s="199"/>
      <c r="AU38" s="200"/>
      <c r="AV38" s="29"/>
      <c r="AW38" s="29"/>
      <c r="AX38" s="29"/>
      <c r="AY38" s="155"/>
      <c r="AZ38" s="155"/>
      <c r="BA38" s="151"/>
    </row>
    <row r="39" spans="2:53">
      <c r="B39" s="29"/>
      <c r="C39" s="36"/>
      <c r="D39" s="29"/>
      <c r="E39" s="29"/>
      <c r="F39" s="29"/>
      <c r="G39" s="29"/>
      <c r="H39" s="29"/>
      <c r="I39" s="29"/>
      <c r="J39" s="200"/>
      <c r="K39" s="200"/>
      <c r="L39" s="200"/>
      <c r="M39" s="200"/>
      <c r="N39" s="200"/>
      <c r="O39" s="200"/>
      <c r="P39" s="199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199"/>
      <c r="AP39" s="200"/>
      <c r="AQ39" s="200"/>
      <c r="AR39" s="200"/>
      <c r="AS39" s="200"/>
      <c r="AT39" s="199"/>
      <c r="AU39" s="200"/>
      <c r="AV39" s="29"/>
      <c r="AW39" s="29"/>
      <c r="AX39" s="29"/>
      <c r="AY39" s="155"/>
      <c r="AZ39" s="155"/>
      <c r="BA39" s="151"/>
    </row>
    <row r="40" spans="2:53">
      <c r="B40" s="29"/>
      <c r="C40" s="36"/>
      <c r="D40" s="29"/>
      <c r="E40" s="29"/>
      <c r="F40" s="151"/>
      <c r="G40" s="29"/>
      <c r="H40" s="29"/>
      <c r="I40" s="29"/>
      <c r="J40" s="200"/>
      <c r="K40" s="200"/>
      <c r="L40" s="200"/>
      <c r="M40" s="200"/>
      <c r="N40" s="200"/>
      <c r="O40" s="200"/>
      <c r="P40" s="199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199"/>
      <c r="AP40" s="200"/>
      <c r="AQ40" s="200"/>
      <c r="AR40" s="200"/>
      <c r="AS40" s="200"/>
      <c r="AT40" s="199"/>
      <c r="AU40" s="200"/>
      <c r="AV40" s="29"/>
      <c r="AW40" s="29"/>
      <c r="AX40" s="29"/>
      <c r="AY40" s="155"/>
      <c r="AZ40" s="155"/>
      <c r="BA40" s="151"/>
    </row>
    <row r="41" spans="2:53">
      <c r="B41" s="151"/>
      <c r="C41" s="36"/>
      <c r="D41" s="151"/>
      <c r="E41" s="151"/>
      <c r="F41" s="151"/>
      <c r="G41" s="151"/>
      <c r="H41" s="151"/>
      <c r="I41" s="151"/>
      <c r="J41" s="200"/>
      <c r="K41" s="200"/>
      <c r="L41" s="200"/>
      <c r="M41" s="200"/>
      <c r="N41" s="200"/>
      <c r="O41" s="200"/>
      <c r="P41" s="199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199"/>
      <c r="AP41" s="200"/>
      <c r="AQ41" s="200"/>
      <c r="AR41" s="200"/>
      <c r="AS41" s="200"/>
      <c r="AT41" s="199"/>
      <c r="AU41" s="200"/>
      <c r="AV41" s="151"/>
      <c r="AW41" s="151"/>
      <c r="AX41" s="151"/>
      <c r="AY41" s="155"/>
      <c r="AZ41" s="155"/>
      <c r="BA41" s="151"/>
    </row>
    <row r="42" spans="2:53">
      <c r="B42" s="151"/>
      <c r="C42" s="36"/>
      <c r="D42" s="151"/>
      <c r="E42" s="151"/>
      <c r="F42" s="151"/>
      <c r="G42" s="151"/>
      <c r="H42" s="151"/>
      <c r="I42" s="151"/>
      <c r="J42" s="200"/>
      <c r="K42" s="200"/>
      <c r="L42" s="200"/>
      <c r="M42" s="200"/>
      <c r="N42" s="200"/>
      <c r="O42" s="200"/>
      <c r="P42" s="199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199"/>
      <c r="AP42" s="200"/>
      <c r="AQ42" s="200"/>
      <c r="AR42" s="200"/>
      <c r="AS42" s="200"/>
      <c r="AT42" s="199"/>
      <c r="AU42" s="200"/>
      <c r="AV42" s="151"/>
      <c r="AW42" s="151"/>
      <c r="AX42" s="151"/>
      <c r="AY42" s="155"/>
      <c r="AZ42" s="155"/>
      <c r="BA42" s="151"/>
    </row>
    <row r="43" spans="2:53">
      <c r="B43" s="151"/>
      <c r="C43" s="36"/>
      <c r="D43" s="151"/>
      <c r="E43" s="151"/>
      <c r="F43" s="151"/>
      <c r="G43" s="151"/>
      <c r="H43" s="151"/>
      <c r="I43" s="151"/>
      <c r="J43" s="200"/>
      <c r="K43" s="200"/>
      <c r="L43" s="200"/>
      <c r="M43" s="200"/>
      <c r="N43" s="200"/>
      <c r="O43" s="200"/>
      <c r="P43" s="199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199"/>
      <c r="AP43" s="200"/>
      <c r="AQ43" s="200"/>
      <c r="AR43" s="200"/>
      <c r="AS43" s="200"/>
      <c r="AT43" s="199"/>
      <c r="AU43" s="200"/>
      <c r="AV43" s="151"/>
      <c r="AW43" s="151"/>
      <c r="AX43" s="151"/>
      <c r="AY43" s="155"/>
      <c r="AZ43" s="155"/>
      <c r="BA43" s="151"/>
    </row>
    <row r="44" spans="2:53">
      <c r="B44" s="28"/>
      <c r="C44" s="36"/>
      <c r="D44" s="151"/>
      <c r="E44" s="151"/>
      <c r="F44" s="151"/>
      <c r="G44" s="151"/>
      <c r="H44" s="151"/>
      <c r="I44" s="151"/>
      <c r="J44" s="200"/>
      <c r="K44" s="200"/>
      <c r="L44" s="200"/>
      <c r="M44" s="200"/>
      <c r="N44" s="200"/>
      <c r="O44" s="200"/>
      <c r="P44" s="199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199"/>
      <c r="AP44" s="200"/>
      <c r="AQ44" s="200"/>
      <c r="AR44" s="200"/>
      <c r="AS44" s="200"/>
      <c r="AT44" s="199"/>
      <c r="AU44" s="200"/>
      <c r="AV44" s="151"/>
      <c r="AW44" s="151"/>
      <c r="AX44" s="151"/>
      <c r="AY44" s="155"/>
      <c r="AZ44" s="155"/>
      <c r="BA44" s="151"/>
    </row>
    <row r="45" spans="2:53">
      <c r="B45" s="151"/>
      <c r="C45" s="36"/>
      <c r="D45" s="151"/>
      <c r="E45" s="151"/>
      <c r="F45" s="151"/>
      <c r="G45" s="151"/>
      <c r="H45" s="151"/>
      <c r="I45" s="151"/>
      <c r="J45" s="200"/>
      <c r="K45" s="200"/>
      <c r="L45" s="200"/>
      <c r="M45" s="200"/>
      <c r="N45" s="200"/>
      <c r="O45" s="200"/>
      <c r="P45" s="199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199"/>
      <c r="AP45" s="200"/>
      <c r="AQ45" s="200"/>
      <c r="AR45" s="200"/>
      <c r="AS45" s="200"/>
      <c r="AT45" s="199"/>
      <c r="AU45" s="200"/>
      <c r="AV45" s="151"/>
      <c r="AW45" s="151"/>
      <c r="AX45" s="151"/>
      <c r="AY45" s="155"/>
      <c r="AZ45" s="155"/>
      <c r="BA45" s="151"/>
    </row>
    <row r="46" spans="2:53">
      <c r="B46" s="151"/>
      <c r="C46" s="36"/>
      <c r="D46" s="151"/>
      <c r="E46" s="151"/>
      <c r="F46" s="151"/>
      <c r="G46" s="151"/>
      <c r="H46" s="151"/>
      <c r="I46" s="151"/>
      <c r="J46" s="200"/>
      <c r="K46" s="200"/>
      <c r="L46" s="200"/>
      <c r="M46" s="200"/>
      <c r="N46" s="200"/>
      <c r="O46" s="200"/>
      <c r="P46" s="199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199"/>
      <c r="AP46" s="200"/>
      <c r="AQ46" s="200"/>
      <c r="AR46" s="200"/>
      <c r="AS46" s="200"/>
      <c r="AT46" s="199"/>
      <c r="AU46" s="200"/>
      <c r="AV46" s="151"/>
      <c r="AW46" s="151"/>
      <c r="AX46" s="151"/>
      <c r="AY46" s="155"/>
      <c r="AZ46" s="155"/>
      <c r="BA46" s="151"/>
    </row>
    <row r="47" spans="2:53">
      <c r="B47" s="151"/>
      <c r="C47" s="36"/>
      <c r="D47" s="151"/>
      <c r="E47" s="151"/>
      <c r="F47" s="151"/>
      <c r="G47" s="151"/>
      <c r="H47" s="151"/>
      <c r="I47" s="151"/>
      <c r="J47" s="200"/>
      <c r="K47" s="200"/>
      <c r="L47" s="200"/>
      <c r="M47" s="200"/>
      <c r="N47" s="200"/>
      <c r="O47" s="200"/>
      <c r="P47" s="199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199"/>
      <c r="AP47" s="200"/>
      <c r="AQ47" s="200"/>
      <c r="AR47" s="200"/>
      <c r="AS47" s="200"/>
      <c r="AT47" s="199"/>
      <c r="AU47" s="200"/>
      <c r="AV47" s="151"/>
      <c r="AW47" s="151"/>
      <c r="AX47" s="151"/>
      <c r="AY47" s="155"/>
      <c r="AZ47" s="155"/>
      <c r="BA47" s="151"/>
    </row>
    <row r="48" spans="2:53">
      <c r="B48" s="151"/>
      <c r="C48" s="36"/>
      <c r="D48" s="151"/>
      <c r="E48" s="151"/>
      <c r="F48" s="151"/>
      <c r="G48" s="151"/>
      <c r="H48" s="151"/>
      <c r="I48" s="151"/>
      <c r="J48" s="200"/>
      <c r="K48" s="200"/>
      <c r="L48" s="200"/>
      <c r="M48" s="200"/>
      <c r="N48" s="200"/>
      <c r="O48" s="200"/>
      <c r="P48" s="199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199"/>
      <c r="AP48" s="200"/>
      <c r="AQ48" s="200"/>
      <c r="AR48" s="200"/>
      <c r="AS48" s="200"/>
      <c r="AT48" s="199"/>
      <c r="AU48" s="200"/>
      <c r="AV48" s="151"/>
      <c r="AW48" s="151"/>
      <c r="AX48" s="151"/>
      <c r="AY48" s="155"/>
      <c r="AZ48" s="155"/>
      <c r="BA48" s="151"/>
    </row>
    <row r="49" spans="2:53">
      <c r="B49" s="151"/>
      <c r="C49" s="36"/>
      <c r="D49" s="151"/>
      <c r="E49" s="151"/>
      <c r="F49" s="151"/>
      <c r="G49" s="151"/>
      <c r="H49" s="151"/>
      <c r="I49" s="151"/>
      <c r="J49" s="200"/>
      <c r="K49" s="200"/>
      <c r="L49" s="200"/>
      <c r="M49" s="200"/>
      <c r="N49" s="200"/>
      <c r="O49" s="200"/>
      <c r="P49" s="199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199"/>
      <c r="AP49" s="200"/>
      <c r="AQ49" s="200"/>
      <c r="AR49" s="200"/>
      <c r="AS49" s="200"/>
      <c r="AT49" s="199"/>
      <c r="AU49" s="200"/>
      <c r="AV49" s="151"/>
      <c r="AW49" s="151"/>
      <c r="AX49" s="151"/>
      <c r="AY49" s="155"/>
      <c r="AZ49" s="155"/>
      <c r="BA49" s="151"/>
    </row>
    <row r="50" spans="2:53">
      <c r="B50" s="151"/>
      <c r="C50" s="36"/>
      <c r="D50" s="151"/>
      <c r="E50" s="151"/>
      <c r="F50" s="151"/>
      <c r="G50" s="151"/>
      <c r="H50" s="151"/>
      <c r="I50" s="151"/>
      <c r="J50" s="200"/>
      <c r="K50" s="200"/>
      <c r="L50" s="200"/>
      <c r="M50" s="200"/>
      <c r="N50" s="200"/>
      <c r="O50" s="200"/>
      <c r="P50" s="199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199"/>
      <c r="AP50" s="200"/>
      <c r="AQ50" s="200"/>
      <c r="AR50" s="200"/>
      <c r="AS50" s="200"/>
      <c r="AT50" s="199"/>
      <c r="AU50" s="200"/>
      <c r="AV50" s="151"/>
      <c r="AW50" s="151"/>
      <c r="AX50" s="151"/>
      <c r="AY50" s="155"/>
      <c r="AZ50" s="155"/>
      <c r="BA50" s="151"/>
    </row>
    <row r="51" spans="2:53">
      <c r="B51" s="151"/>
      <c r="C51" s="36"/>
      <c r="D51" s="151"/>
      <c r="E51" s="151"/>
      <c r="F51" s="151"/>
      <c r="G51" s="151"/>
      <c r="H51" s="151"/>
      <c r="I51" s="151"/>
      <c r="J51" s="200"/>
      <c r="K51" s="200"/>
      <c r="L51" s="200"/>
      <c r="M51" s="200"/>
      <c r="N51" s="200"/>
      <c r="O51" s="200"/>
      <c r="P51" s="199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199"/>
      <c r="AP51" s="200"/>
      <c r="AQ51" s="200"/>
      <c r="AR51" s="200"/>
      <c r="AS51" s="200"/>
      <c r="AT51" s="199"/>
      <c r="AU51" s="200"/>
      <c r="AV51" s="151"/>
      <c r="AW51" s="151"/>
      <c r="AX51" s="151"/>
      <c r="AY51" s="155"/>
      <c r="AZ51" s="155"/>
      <c r="BA51" s="151"/>
    </row>
    <row r="52" spans="2:53">
      <c r="B52" s="151"/>
      <c r="C52" s="36"/>
      <c r="D52" s="151"/>
      <c r="E52" s="151"/>
      <c r="F52" s="151"/>
      <c r="G52" s="151"/>
      <c r="H52" s="151"/>
      <c r="I52" s="151"/>
      <c r="J52" s="200"/>
      <c r="K52" s="200"/>
      <c r="L52" s="200"/>
      <c r="M52" s="200"/>
      <c r="N52" s="200"/>
      <c r="O52" s="200"/>
      <c r="P52" s="199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199"/>
      <c r="AP52" s="200"/>
      <c r="AQ52" s="200"/>
      <c r="AR52" s="200"/>
      <c r="AS52" s="200"/>
      <c r="AT52" s="199"/>
      <c r="AU52" s="200"/>
      <c r="AV52" s="151"/>
      <c r="AW52" s="151"/>
      <c r="AX52" s="151"/>
      <c r="AY52" s="155"/>
      <c r="AZ52" s="155"/>
      <c r="BA52" s="151"/>
    </row>
    <row r="53" spans="2:53">
      <c r="B53" s="151"/>
      <c r="C53" s="36"/>
      <c r="D53" s="151"/>
      <c r="E53" s="151"/>
      <c r="F53" s="151"/>
      <c r="G53" s="151"/>
      <c r="H53" s="151"/>
      <c r="I53" s="151"/>
      <c r="J53" s="200"/>
      <c r="K53" s="200"/>
      <c r="L53" s="200"/>
      <c r="M53" s="200"/>
      <c r="N53" s="200"/>
      <c r="O53" s="200"/>
      <c r="P53" s="199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200"/>
      <c r="AO53" s="199"/>
      <c r="AP53" s="200"/>
      <c r="AQ53" s="200"/>
      <c r="AR53" s="200"/>
      <c r="AS53" s="200"/>
      <c r="AT53" s="199"/>
      <c r="AU53" s="200"/>
      <c r="AV53" s="151"/>
      <c r="AW53" s="151"/>
      <c r="AX53" s="151"/>
      <c r="AY53" s="155"/>
      <c r="AZ53" s="155"/>
      <c r="BA53" s="151"/>
    </row>
    <row r="54" spans="2:53">
      <c r="B54" s="29"/>
      <c r="C54" s="36"/>
      <c r="D54" s="29"/>
      <c r="E54" s="29"/>
      <c r="F54" s="151"/>
      <c r="G54" s="29"/>
      <c r="H54" s="29"/>
      <c r="I54" s="29"/>
      <c r="J54" s="200"/>
      <c r="K54" s="200"/>
      <c r="L54" s="200"/>
      <c r="M54" s="200"/>
      <c r="N54" s="200"/>
      <c r="O54" s="200"/>
      <c r="P54" s="199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00"/>
      <c r="AH54" s="200"/>
      <c r="AI54" s="200"/>
      <c r="AJ54" s="200"/>
      <c r="AK54" s="200"/>
      <c r="AL54" s="200"/>
      <c r="AM54" s="200"/>
      <c r="AN54" s="200"/>
      <c r="AO54" s="199"/>
      <c r="AP54" s="200"/>
      <c r="AQ54" s="200"/>
      <c r="AR54" s="200"/>
      <c r="AS54" s="200"/>
      <c r="AT54" s="199"/>
      <c r="AU54" s="200"/>
      <c r="AV54" s="29"/>
      <c r="AW54" s="29"/>
      <c r="AX54" s="29"/>
      <c r="AY54" s="155"/>
      <c r="AZ54" s="155"/>
      <c r="BA54" s="151"/>
    </row>
    <row r="55" spans="2:53">
      <c r="B55" s="29"/>
      <c r="C55" s="36"/>
      <c r="D55" s="29"/>
      <c r="E55" s="29"/>
      <c r="F55" s="29"/>
      <c r="G55" s="29"/>
      <c r="H55" s="29"/>
      <c r="I55" s="29"/>
      <c r="J55" s="200"/>
      <c r="K55" s="200"/>
      <c r="L55" s="200"/>
      <c r="M55" s="200"/>
      <c r="N55" s="200"/>
      <c r="O55" s="200"/>
      <c r="P55" s="199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  <c r="AH55" s="200"/>
      <c r="AI55" s="200"/>
      <c r="AJ55" s="200"/>
      <c r="AK55" s="200"/>
      <c r="AL55" s="200"/>
      <c r="AM55" s="200"/>
      <c r="AN55" s="200"/>
      <c r="AO55" s="199"/>
      <c r="AP55" s="200"/>
      <c r="AQ55" s="200"/>
      <c r="AR55" s="200"/>
      <c r="AS55" s="200"/>
      <c r="AT55" s="199"/>
      <c r="AU55" s="200"/>
      <c r="AV55" s="29"/>
      <c r="AW55" s="29"/>
      <c r="AX55" s="29"/>
      <c r="AY55" s="155"/>
      <c r="AZ55" s="155"/>
      <c r="BA55" s="151"/>
    </row>
    <row r="56" spans="2:53">
      <c r="B56" s="29"/>
      <c r="C56" s="36"/>
      <c r="D56" s="29"/>
      <c r="E56" s="29"/>
      <c r="F56" s="29"/>
      <c r="G56" s="29"/>
      <c r="H56" s="29"/>
      <c r="I56" s="29"/>
      <c r="J56" s="200"/>
      <c r="K56" s="200"/>
      <c r="L56" s="200"/>
      <c r="M56" s="200"/>
      <c r="N56" s="200"/>
      <c r="O56" s="200"/>
      <c r="P56" s="199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199"/>
      <c r="AP56" s="200"/>
      <c r="AQ56" s="200"/>
      <c r="AR56" s="200"/>
      <c r="AS56" s="200"/>
      <c r="AT56" s="199"/>
      <c r="AU56" s="200"/>
      <c r="AV56" s="29"/>
      <c r="AW56" s="29"/>
      <c r="AX56" s="29"/>
      <c r="AY56" s="155"/>
      <c r="AZ56" s="155"/>
      <c r="BA56" s="151"/>
    </row>
    <row r="57" spans="2:53">
      <c r="B57" s="28"/>
      <c r="C57" s="36"/>
      <c r="D57" s="29"/>
      <c r="E57" s="29"/>
      <c r="F57" s="29"/>
      <c r="G57" s="29"/>
      <c r="H57" s="29"/>
      <c r="I57" s="29"/>
      <c r="J57" s="200"/>
      <c r="K57" s="200"/>
      <c r="L57" s="200"/>
      <c r="M57" s="200"/>
      <c r="N57" s="200"/>
      <c r="O57" s="200"/>
      <c r="P57" s="199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199"/>
      <c r="AP57" s="200"/>
      <c r="AQ57" s="200"/>
      <c r="AR57" s="200"/>
      <c r="AS57" s="200"/>
      <c r="AT57" s="199"/>
      <c r="AU57" s="200"/>
      <c r="AV57" s="29"/>
      <c r="AW57" s="29"/>
      <c r="AX57" s="29"/>
      <c r="AY57" s="155"/>
      <c r="AZ57" s="155"/>
      <c r="BA57" s="151"/>
    </row>
    <row r="58" spans="2:53">
      <c r="B58" s="151"/>
      <c r="C58" s="36"/>
      <c r="D58" s="151"/>
      <c r="E58" s="151"/>
      <c r="F58" s="151"/>
      <c r="G58" s="151"/>
      <c r="H58" s="151"/>
      <c r="I58" s="151"/>
      <c r="J58" s="200"/>
      <c r="K58" s="200"/>
      <c r="L58" s="200"/>
      <c r="M58" s="200"/>
      <c r="N58" s="200"/>
      <c r="O58" s="200"/>
      <c r="P58" s="199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199"/>
      <c r="AP58" s="200"/>
      <c r="AQ58" s="200"/>
      <c r="AR58" s="200"/>
      <c r="AS58" s="200"/>
      <c r="AT58" s="199"/>
      <c r="AU58" s="200"/>
      <c r="AV58" s="151"/>
      <c r="AW58" s="151"/>
      <c r="AX58" s="151"/>
      <c r="AY58" s="155"/>
      <c r="AZ58" s="155"/>
      <c r="BA58" s="151"/>
    </row>
    <row r="59" spans="2:53">
      <c r="B59" s="151"/>
      <c r="C59" s="36"/>
      <c r="D59" s="151"/>
      <c r="E59" s="151"/>
      <c r="F59" s="151"/>
      <c r="G59" s="151"/>
      <c r="H59" s="151"/>
      <c r="I59" s="151"/>
      <c r="J59" s="200"/>
      <c r="K59" s="200"/>
      <c r="L59" s="200"/>
      <c r="M59" s="200"/>
      <c r="N59" s="200"/>
      <c r="O59" s="200"/>
      <c r="P59" s="199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199"/>
      <c r="AP59" s="200"/>
      <c r="AQ59" s="200"/>
      <c r="AR59" s="200"/>
      <c r="AS59" s="200"/>
      <c r="AT59" s="199"/>
      <c r="AU59" s="200"/>
      <c r="AV59" s="151"/>
      <c r="AW59" s="151"/>
      <c r="AX59" s="151"/>
      <c r="AY59" s="155"/>
      <c r="AZ59" s="155"/>
      <c r="BA59" s="151"/>
    </row>
    <row r="60" spans="2:53">
      <c r="B60" s="151"/>
      <c r="C60" s="36"/>
      <c r="D60" s="151"/>
      <c r="E60" s="151"/>
      <c r="F60" s="151"/>
      <c r="G60" s="151"/>
      <c r="H60" s="151"/>
      <c r="I60" s="151"/>
      <c r="J60" s="200"/>
      <c r="K60" s="200"/>
      <c r="L60" s="200"/>
      <c r="M60" s="200"/>
      <c r="N60" s="200"/>
      <c r="O60" s="200"/>
      <c r="P60" s="199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199"/>
      <c r="AP60" s="200"/>
      <c r="AQ60" s="200"/>
      <c r="AR60" s="200"/>
      <c r="AS60" s="200"/>
      <c r="AT60" s="199"/>
      <c r="AU60" s="200"/>
      <c r="AV60" s="151"/>
      <c r="AW60" s="151"/>
      <c r="AX60" s="151"/>
      <c r="AY60" s="155"/>
      <c r="AZ60" s="155"/>
      <c r="BA60" s="151"/>
    </row>
    <row r="61" spans="2:53">
      <c r="B61" s="151"/>
      <c r="C61" s="36"/>
      <c r="D61" s="151"/>
      <c r="E61" s="151"/>
      <c r="F61" s="151"/>
      <c r="G61" s="151"/>
      <c r="H61" s="151"/>
      <c r="I61" s="151"/>
      <c r="J61" s="200"/>
      <c r="K61" s="200"/>
      <c r="L61" s="200"/>
      <c r="M61" s="200"/>
      <c r="N61" s="200"/>
      <c r="O61" s="200"/>
      <c r="P61" s="199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199"/>
      <c r="AP61" s="200"/>
      <c r="AQ61" s="200"/>
      <c r="AR61" s="200"/>
      <c r="AS61" s="200"/>
      <c r="AT61" s="199"/>
      <c r="AU61" s="200"/>
      <c r="AV61" s="151"/>
      <c r="AW61" s="151"/>
      <c r="AX61" s="151"/>
      <c r="AY61" s="155"/>
      <c r="AZ61" s="155"/>
      <c r="BA61" s="151"/>
    </row>
    <row r="62" spans="2:53">
      <c r="B62" s="151"/>
      <c r="C62" s="36"/>
      <c r="D62" s="151"/>
      <c r="E62" s="151"/>
      <c r="F62" s="151"/>
      <c r="G62" s="151"/>
      <c r="H62" s="151"/>
      <c r="I62" s="151"/>
      <c r="J62" s="200"/>
      <c r="K62" s="200"/>
      <c r="L62" s="200"/>
      <c r="M62" s="200"/>
      <c r="N62" s="200"/>
      <c r="O62" s="200"/>
      <c r="P62" s="199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199"/>
      <c r="AP62" s="200"/>
      <c r="AQ62" s="200"/>
      <c r="AR62" s="200"/>
      <c r="AS62" s="200"/>
      <c r="AT62" s="199"/>
      <c r="AU62" s="200"/>
      <c r="AV62" s="151"/>
      <c r="AW62" s="151"/>
      <c r="AX62" s="151"/>
      <c r="AY62" s="155"/>
      <c r="AZ62" s="155"/>
      <c r="BA62" s="151"/>
    </row>
    <row r="63" spans="2:53">
      <c r="B63" s="29"/>
      <c r="C63" s="36"/>
      <c r="D63" s="29"/>
      <c r="E63" s="29"/>
      <c r="F63" s="29"/>
      <c r="G63" s="29"/>
      <c r="H63" s="29"/>
      <c r="I63" s="29"/>
      <c r="J63" s="200"/>
      <c r="K63" s="200"/>
      <c r="L63" s="200"/>
      <c r="M63" s="200"/>
      <c r="N63" s="200"/>
      <c r="O63" s="200"/>
      <c r="P63" s="199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199"/>
      <c r="AP63" s="200"/>
      <c r="AQ63" s="200"/>
      <c r="AR63" s="200"/>
      <c r="AS63" s="200"/>
      <c r="AT63" s="199"/>
      <c r="AU63" s="200"/>
      <c r="AV63" s="29"/>
      <c r="AW63" s="29"/>
      <c r="AX63" s="29"/>
      <c r="AY63" s="155"/>
      <c r="AZ63" s="155"/>
      <c r="BA63" s="151"/>
    </row>
    <row r="64" spans="2:53">
      <c r="B64" s="29"/>
      <c r="C64" s="36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151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151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155"/>
      <c r="AZ64" s="155"/>
      <c r="BA64" s="151"/>
    </row>
    <row r="65" spans="2:53">
      <c r="B65" s="37"/>
      <c r="C65" s="38"/>
      <c r="D65" s="37"/>
      <c r="E65" s="37"/>
      <c r="F65" s="37"/>
      <c r="G65" s="37"/>
      <c r="H65" s="37"/>
      <c r="I65" s="37"/>
      <c r="J65" s="179">
        <f>SUM(J4:J64)</f>
        <v>3157</v>
      </c>
      <c r="K65" s="179">
        <f t="shared" ref="K65:AU65" si="0">SUM(K4:K64)</f>
        <v>0</v>
      </c>
      <c r="L65" s="179">
        <f t="shared" si="0"/>
        <v>0</v>
      </c>
      <c r="M65" s="179">
        <f t="shared" si="0"/>
        <v>0</v>
      </c>
      <c r="N65" s="179">
        <f t="shared" si="0"/>
        <v>0</v>
      </c>
      <c r="O65" s="179">
        <f t="shared" si="0"/>
        <v>3157</v>
      </c>
      <c r="P65" s="179">
        <f t="shared" si="0"/>
        <v>3157</v>
      </c>
      <c r="Q65" s="179">
        <f t="shared" si="0"/>
        <v>0</v>
      </c>
      <c r="R65" s="179">
        <f t="shared" si="0"/>
        <v>0</v>
      </c>
      <c r="S65" s="179">
        <f t="shared" si="0"/>
        <v>0</v>
      </c>
      <c r="T65" s="179">
        <f t="shared" si="0"/>
        <v>0</v>
      </c>
      <c r="U65" s="179">
        <f t="shared" si="0"/>
        <v>0</v>
      </c>
      <c r="V65" s="179">
        <f t="shared" si="0"/>
        <v>0</v>
      </c>
      <c r="W65" s="179">
        <f t="shared" si="0"/>
        <v>0</v>
      </c>
      <c r="X65" s="179">
        <f t="shared" si="0"/>
        <v>0</v>
      </c>
      <c r="Y65" s="179">
        <f t="shared" si="0"/>
        <v>0</v>
      </c>
      <c r="Z65" s="179">
        <f t="shared" si="0"/>
        <v>0</v>
      </c>
      <c r="AA65" s="179">
        <f t="shared" si="0"/>
        <v>0</v>
      </c>
      <c r="AB65" s="179">
        <f t="shared" si="0"/>
        <v>0</v>
      </c>
      <c r="AC65" s="179">
        <f t="shared" si="0"/>
        <v>0</v>
      </c>
      <c r="AD65" s="179">
        <f t="shared" si="0"/>
        <v>0</v>
      </c>
      <c r="AE65" s="179">
        <f t="shared" si="0"/>
        <v>0</v>
      </c>
      <c r="AF65" s="179">
        <f t="shared" si="0"/>
        <v>43360</v>
      </c>
      <c r="AG65" s="179">
        <f t="shared" si="0"/>
        <v>0</v>
      </c>
      <c r="AH65" s="179">
        <f t="shared" si="0"/>
        <v>0</v>
      </c>
      <c r="AI65" s="179">
        <f t="shared" si="0"/>
        <v>43986</v>
      </c>
      <c r="AJ65" s="179">
        <f t="shared" si="0"/>
        <v>43360</v>
      </c>
      <c r="AK65" s="179">
        <f t="shared" si="0"/>
        <v>0</v>
      </c>
      <c r="AL65" s="179">
        <f t="shared" si="0"/>
        <v>0</v>
      </c>
      <c r="AM65" s="179">
        <f t="shared" si="0"/>
        <v>0</v>
      </c>
      <c r="AN65" s="179">
        <f t="shared" si="0"/>
        <v>0</v>
      </c>
      <c r="AO65" s="179">
        <f t="shared" si="0"/>
        <v>0</v>
      </c>
      <c r="AP65" s="179">
        <f t="shared" si="0"/>
        <v>1932</v>
      </c>
      <c r="AQ65" s="179">
        <f t="shared" si="0"/>
        <v>0</v>
      </c>
      <c r="AR65" s="179">
        <f t="shared" si="0"/>
        <v>0</v>
      </c>
      <c r="AS65" s="179">
        <f t="shared" si="0"/>
        <v>0</v>
      </c>
      <c r="AT65" s="179">
        <f t="shared" si="0"/>
        <v>1932</v>
      </c>
      <c r="AU65" s="179">
        <f t="shared" si="0"/>
        <v>1932</v>
      </c>
      <c r="AV65" s="179"/>
      <c r="AW65" s="179"/>
      <c r="AX65" s="179"/>
      <c r="AY65" s="180"/>
      <c r="AZ65" s="180"/>
      <c r="BA65" s="179"/>
    </row>
  </sheetData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L84"/>
  <sheetViews>
    <sheetView tabSelected="1" topLeftCell="A58" zoomScaleNormal="100" workbookViewId="0"/>
  </sheetViews>
  <sheetFormatPr defaultColWidth="8.85546875" defaultRowHeight="15.75"/>
  <cols>
    <col min="1" max="1" width="8.85546875" style="248"/>
    <col min="2" max="2" width="28.140625" style="248" customWidth="1"/>
    <col min="3" max="6" width="21.140625" style="248" customWidth="1"/>
    <col min="7" max="7" width="14.7109375" style="248" customWidth="1"/>
    <col min="8" max="8" width="8.85546875" style="248"/>
    <col min="9" max="9" width="13.85546875" style="248" bestFit="1" customWidth="1"/>
    <col min="10" max="10" width="14.28515625" style="248" customWidth="1"/>
    <col min="11" max="11" width="13" style="248" customWidth="1"/>
    <col min="12" max="12" width="16.85546875" style="248" customWidth="1"/>
    <col min="13" max="13" width="11.7109375" style="248" customWidth="1"/>
    <col min="14" max="16384" width="8.85546875" style="248"/>
  </cols>
  <sheetData>
    <row r="4" spans="2:12">
      <c r="B4" s="247" t="s">
        <v>120</v>
      </c>
      <c r="L4" s="249"/>
    </row>
    <row r="5" spans="2:12">
      <c r="B5" s="247"/>
    </row>
    <row r="6" spans="2:12">
      <c r="B6" s="248" t="s">
        <v>118</v>
      </c>
      <c r="C6" s="305" t="s">
        <v>186</v>
      </c>
      <c r="D6" s="277"/>
      <c r="E6" s="301" t="s">
        <v>185</v>
      </c>
      <c r="F6" s="302" t="s">
        <v>181</v>
      </c>
    </row>
    <row r="7" spans="2:12">
      <c r="B7" s="248" t="s">
        <v>92</v>
      </c>
      <c r="C7" s="278">
        <v>42303</v>
      </c>
      <c r="E7" s="336" t="s">
        <v>184</v>
      </c>
      <c r="F7" s="303" t="s">
        <v>183</v>
      </c>
    </row>
    <row r="8" spans="2:12">
      <c r="B8" s="248" t="s">
        <v>93</v>
      </c>
      <c r="C8" s="280" t="s">
        <v>187</v>
      </c>
      <c r="D8" s="281"/>
      <c r="E8" s="337"/>
      <c r="F8" s="304" t="s">
        <v>182</v>
      </c>
    </row>
    <row r="9" spans="2:12">
      <c r="C9" s="279"/>
    </row>
    <row r="10" spans="2:12" ht="31.9" customHeight="1">
      <c r="B10" s="250" t="s">
        <v>121</v>
      </c>
      <c r="C10" s="251" t="s">
        <v>122</v>
      </c>
      <c r="D10" s="251" t="s">
        <v>123</v>
      </c>
      <c r="E10" s="251" t="s">
        <v>124</v>
      </c>
      <c r="F10" s="251" t="s">
        <v>125</v>
      </c>
    </row>
    <row r="11" spans="2:12" s="252" customFormat="1" ht="14.45" customHeight="1">
      <c r="B11" s="252" t="s">
        <v>126</v>
      </c>
      <c r="C11" s="282">
        <v>3157</v>
      </c>
      <c r="D11" s="282">
        <v>43360</v>
      </c>
      <c r="E11" s="283"/>
      <c r="F11" s="282">
        <v>1932</v>
      </c>
    </row>
    <row r="12" spans="2:12" s="252" customFormat="1" ht="14.45" customHeight="1">
      <c r="B12" s="252" t="s">
        <v>188</v>
      </c>
      <c r="C12" s="282"/>
      <c r="D12" s="282"/>
      <c r="E12" s="283"/>
      <c r="F12" s="282"/>
    </row>
    <row r="13" spans="2:12" s="252" customFormat="1" ht="14.45" customHeight="1">
      <c r="B13" s="252" t="s">
        <v>189</v>
      </c>
      <c r="C13" s="282"/>
      <c r="D13" s="282"/>
      <c r="E13" s="283"/>
      <c r="F13" s="282"/>
    </row>
    <row r="14" spans="2:12" s="252" customFormat="1" ht="14.45" customHeight="1">
      <c r="B14" s="252" t="s">
        <v>190</v>
      </c>
      <c r="C14" s="282"/>
      <c r="D14" s="282"/>
      <c r="E14" s="283"/>
      <c r="F14" s="282"/>
    </row>
    <row r="15" spans="2:12" s="252" customFormat="1" ht="14.45" customHeight="1">
      <c r="C15" s="282"/>
      <c r="D15" s="282"/>
      <c r="E15" s="283"/>
      <c r="F15" s="283"/>
      <c r="H15" s="253"/>
    </row>
    <row r="16" spans="2:12" s="252" customFormat="1" ht="14.45" customHeight="1">
      <c r="C16" s="282"/>
      <c r="D16" s="283"/>
      <c r="E16" s="283"/>
      <c r="F16" s="283"/>
      <c r="H16" s="253"/>
    </row>
    <row r="17" spans="2:11" s="252" customFormat="1" ht="14.45" customHeight="1">
      <c r="B17" s="252" t="s">
        <v>127</v>
      </c>
      <c r="C17" s="284">
        <f>SUM(C11:C16)</f>
        <v>3157</v>
      </c>
      <c r="D17" s="284">
        <f>SUM(D11:D16)</f>
        <v>43360</v>
      </c>
      <c r="E17" s="284">
        <f>SUM(E11:E16)</f>
        <v>0</v>
      </c>
      <c r="F17" s="284">
        <f>SUM(F11:F16)</f>
        <v>1932</v>
      </c>
      <c r="H17" s="253"/>
    </row>
    <row r="18" spans="2:11" s="252" customFormat="1" ht="14.45" customHeight="1">
      <c r="C18" s="254"/>
      <c r="D18" s="254"/>
      <c r="E18" s="254"/>
      <c r="F18" s="254"/>
      <c r="H18" s="253"/>
    </row>
    <row r="19" spans="2:11" s="252" customFormat="1" ht="14.45" customHeight="1">
      <c r="C19" s="255"/>
      <c r="D19" s="255"/>
      <c r="E19" s="255"/>
      <c r="F19" s="255"/>
      <c r="H19" s="276"/>
    </row>
    <row r="20" spans="2:11" s="252" customFormat="1" ht="31.9" customHeight="1">
      <c r="B20" s="250" t="s">
        <v>128</v>
      </c>
      <c r="C20" s="251" t="s">
        <v>148</v>
      </c>
      <c r="D20" s="251" t="s">
        <v>129</v>
      </c>
      <c r="E20" s="251" t="s">
        <v>130</v>
      </c>
      <c r="F20" s="251" t="s">
        <v>131</v>
      </c>
    </row>
    <row r="21" spans="2:11" s="252" customFormat="1" ht="14.45" customHeight="1">
      <c r="B21" s="252" t="s">
        <v>191</v>
      </c>
      <c r="C21" s="285">
        <v>2334</v>
      </c>
      <c r="D21" s="285">
        <v>34320</v>
      </c>
      <c r="E21" s="286">
        <f>'Despatch Advice'!S48</f>
        <v>0</v>
      </c>
      <c r="F21" s="286">
        <f>'Despatch Advice'!X48</f>
        <v>2696</v>
      </c>
    </row>
    <row r="22" spans="2:11" s="256" customFormat="1" ht="14.45" customHeight="1"/>
    <row r="23" spans="2:11">
      <c r="B23" s="257" t="s">
        <v>115</v>
      </c>
      <c r="C23" s="258" t="s">
        <v>114</v>
      </c>
    </row>
    <row r="24" spans="2:11" ht="14.45" customHeight="1">
      <c r="C24" s="259" t="s">
        <v>22</v>
      </c>
      <c r="D24" s="259" t="s">
        <v>23</v>
      </c>
      <c r="E24" s="248" t="s">
        <v>132</v>
      </c>
    </row>
    <row r="25" spans="2:11">
      <c r="C25" s="287">
        <f>'Pallet &amp; Top Frame Sort'!E38</f>
        <v>311</v>
      </c>
      <c r="D25" s="287">
        <f>'Pallet &amp; Top Frame Sort'!F38</f>
        <v>68</v>
      </c>
      <c r="E25" s="284">
        <f>C25+D25</f>
        <v>379</v>
      </c>
      <c r="G25" s="260"/>
      <c r="H25" s="260"/>
      <c r="I25" s="260"/>
      <c r="J25" s="260"/>
    </row>
    <row r="26" spans="2:11">
      <c r="D26" s="261"/>
      <c r="E26" s="260"/>
      <c r="G26" s="262"/>
    </row>
    <row r="27" spans="2:11">
      <c r="C27" s="258" t="s">
        <v>133</v>
      </c>
      <c r="D27" s="258"/>
      <c r="E27" s="260"/>
      <c r="K27" s="262"/>
    </row>
    <row r="28" spans="2:11">
      <c r="C28" s="259" t="s">
        <v>22</v>
      </c>
      <c r="D28" s="259" t="s">
        <v>29</v>
      </c>
      <c r="E28" s="260" t="s">
        <v>132</v>
      </c>
      <c r="K28" s="262"/>
    </row>
    <row r="29" spans="2:11">
      <c r="C29" s="287">
        <f>'Divider Sort'!G56</f>
        <v>37678</v>
      </c>
      <c r="D29" s="287">
        <f>'Divider Sort'!H56</f>
        <v>3957</v>
      </c>
      <c r="E29" s="284">
        <f>C29+D29</f>
        <v>41635</v>
      </c>
      <c r="K29" s="262"/>
    </row>
    <row r="30" spans="2:11">
      <c r="D30" s="261"/>
      <c r="E30" s="260"/>
      <c r="K30" s="262"/>
    </row>
    <row r="31" spans="2:11">
      <c r="C31" s="335" t="s">
        <v>134</v>
      </c>
      <c r="D31" s="335"/>
      <c r="E31" s="260"/>
      <c r="K31" s="262"/>
    </row>
    <row r="32" spans="2:11">
      <c r="C32" s="260" t="s">
        <v>22</v>
      </c>
      <c r="D32" s="260" t="s">
        <v>29</v>
      </c>
      <c r="E32" s="260" t="s">
        <v>132</v>
      </c>
      <c r="K32" s="262"/>
    </row>
    <row r="33" spans="2:11">
      <c r="C33" s="288">
        <f>'Divider Sort'!J56</f>
        <v>0</v>
      </c>
      <c r="D33" s="288">
        <f>'Divider Sort'!K56</f>
        <v>0</v>
      </c>
      <c r="E33" s="289">
        <f>C33+D33</f>
        <v>0</v>
      </c>
      <c r="K33" s="262"/>
    </row>
    <row r="34" spans="2:11">
      <c r="E34" s="260"/>
      <c r="K34" s="262"/>
    </row>
    <row r="35" spans="2:11">
      <c r="C35" s="257" t="s">
        <v>135</v>
      </c>
      <c r="D35" s="263"/>
      <c r="E35" s="260"/>
      <c r="K35" s="262"/>
    </row>
    <row r="36" spans="2:11">
      <c r="C36" s="264" t="s">
        <v>22</v>
      </c>
      <c r="D36" s="260" t="s">
        <v>23</v>
      </c>
      <c r="E36" s="260" t="s">
        <v>132</v>
      </c>
      <c r="K36" s="262"/>
    </row>
    <row r="37" spans="2:11">
      <c r="C37" s="287">
        <f>'Pallet &amp; Top Frame Sort'!I38</f>
        <v>4160</v>
      </c>
      <c r="D37" s="288">
        <f>'Pallet &amp; Top Frame Sort'!J38</f>
        <v>387</v>
      </c>
      <c r="E37" s="289">
        <f>C37+D37</f>
        <v>4547</v>
      </c>
      <c r="K37" s="262"/>
    </row>
    <row r="38" spans="2:11">
      <c r="E38" s="260"/>
      <c r="K38" s="262"/>
    </row>
    <row r="39" spans="2:11">
      <c r="B39" s="257" t="s">
        <v>136</v>
      </c>
      <c r="C39" s="257" t="s">
        <v>137</v>
      </c>
      <c r="E39" s="260"/>
      <c r="K39" s="262"/>
    </row>
    <row r="40" spans="2:11">
      <c r="C40" s="260" t="s">
        <v>22</v>
      </c>
      <c r="D40" s="260" t="s">
        <v>29</v>
      </c>
      <c r="E40" s="260" t="s">
        <v>132</v>
      </c>
      <c r="K40" s="262"/>
    </row>
    <row r="41" spans="2:11">
      <c r="C41" s="288">
        <f>'Pallet &amp; TF Repair'!E26</f>
        <v>0</v>
      </c>
      <c r="D41" s="288">
        <f>'Pallet &amp; TF Repair'!F26</f>
        <v>0</v>
      </c>
      <c r="E41" s="289">
        <f>C41+D41</f>
        <v>0</v>
      </c>
      <c r="K41" s="262"/>
    </row>
    <row r="42" spans="2:11">
      <c r="K42" s="262"/>
    </row>
    <row r="43" spans="2:11">
      <c r="C43" s="257" t="s">
        <v>138</v>
      </c>
      <c r="K43" s="262"/>
    </row>
    <row r="44" spans="2:11">
      <c r="C44" s="248" t="s">
        <v>22</v>
      </c>
      <c r="D44" s="248" t="s">
        <v>29</v>
      </c>
      <c r="E44" s="248" t="s">
        <v>132</v>
      </c>
      <c r="K44" s="262"/>
    </row>
    <row r="45" spans="2:11">
      <c r="C45" s="291">
        <f>'Pallet &amp; TF Repair'!I26</f>
        <v>0</v>
      </c>
      <c r="D45" s="291">
        <f>'Pallet &amp; TF Repair'!J26</f>
        <v>606</v>
      </c>
      <c r="E45" s="289">
        <f>C45+D45</f>
        <v>606</v>
      </c>
      <c r="K45" s="262"/>
    </row>
    <row r="46" spans="2:11">
      <c r="E46" s="265"/>
      <c r="K46" s="262"/>
    </row>
    <row r="47" spans="2:11">
      <c r="B47" s="257" t="s">
        <v>139</v>
      </c>
      <c r="C47" s="257" t="s">
        <v>140</v>
      </c>
      <c r="E47" s="265"/>
      <c r="K47" s="262"/>
    </row>
    <row r="48" spans="2:11">
      <c r="C48" s="273">
        <f>'Pallet &amp; TF Repair'!F26</f>
        <v>0</v>
      </c>
      <c r="E48" s="265"/>
      <c r="K48" s="262"/>
    </row>
    <row r="49" spans="2:11">
      <c r="E49" s="265"/>
      <c r="K49" s="262"/>
    </row>
    <row r="50" spans="2:11">
      <c r="C50" s="266" t="s">
        <v>141</v>
      </c>
      <c r="K50" s="262"/>
    </row>
    <row r="51" spans="2:11">
      <c r="C51" s="275">
        <f>'Pallet &amp; TF Repair'!J26</f>
        <v>606</v>
      </c>
      <c r="K51" s="262"/>
    </row>
    <row r="52" spans="2:11">
      <c r="C52" s="298"/>
      <c r="K52" s="262"/>
    </row>
    <row r="53" spans="2:11">
      <c r="B53" s="248" t="s">
        <v>97</v>
      </c>
      <c r="C53" s="299">
        <v>21</v>
      </c>
      <c r="D53" s="248" t="s">
        <v>98</v>
      </c>
      <c r="E53" s="248" t="s">
        <v>99</v>
      </c>
      <c r="G53" s="267">
        <v>60</v>
      </c>
      <c r="K53" s="262"/>
    </row>
    <row r="54" spans="2:11">
      <c r="B54" s="248" t="s">
        <v>100</v>
      </c>
      <c r="C54" s="299">
        <v>21</v>
      </c>
      <c r="E54" s="248" t="s">
        <v>101</v>
      </c>
      <c r="G54" s="274">
        <f>C53+C54</f>
        <v>42</v>
      </c>
    </row>
    <row r="55" spans="2:11">
      <c r="B55" s="248" t="s">
        <v>102</v>
      </c>
      <c r="C55" s="300">
        <f>C53/C54</f>
        <v>1</v>
      </c>
    </row>
    <row r="57" spans="2:11">
      <c r="B57" s="257" t="s">
        <v>103</v>
      </c>
      <c r="C57" s="257" t="s">
        <v>44</v>
      </c>
      <c r="D57" s="257" t="s">
        <v>22</v>
      </c>
      <c r="E57" s="257" t="s">
        <v>23</v>
      </c>
    </row>
    <row r="58" spans="2:11">
      <c r="B58" s="248" t="s">
        <v>104</v>
      </c>
      <c r="C58" s="291">
        <f>'Stocktake Adjustment'!F15</f>
        <v>11223</v>
      </c>
      <c r="D58" s="291">
        <f>'Stocktake Adjustment'!F17</f>
        <v>611</v>
      </c>
      <c r="E58" s="291">
        <f>'Stocktake Adjustment'!F13</f>
        <v>4098</v>
      </c>
    </row>
    <row r="59" spans="2:11">
      <c r="B59" s="248" t="s">
        <v>105</v>
      </c>
      <c r="C59" s="291">
        <f>'Stocktake Adjustment'!F28</f>
        <v>0</v>
      </c>
      <c r="D59" s="291">
        <f>'Stocktake Adjustment'!F30</f>
        <v>20037</v>
      </c>
      <c r="E59" s="292">
        <v>0</v>
      </c>
    </row>
    <row r="60" spans="2:11">
      <c r="B60" s="248" t="s">
        <v>106</v>
      </c>
      <c r="C60" s="291">
        <f>'Stocktake Adjustment'!F31</f>
        <v>0</v>
      </c>
      <c r="D60" s="291">
        <f>'Stocktake Adjustment'!F33</f>
        <v>0</v>
      </c>
      <c r="E60" s="292">
        <v>0</v>
      </c>
    </row>
    <row r="61" spans="2:11">
      <c r="B61" s="248" t="s">
        <v>168</v>
      </c>
      <c r="C61" s="292">
        <v>0</v>
      </c>
      <c r="D61" s="291">
        <f>'Stocktake Adjustment'!F34</f>
        <v>0</v>
      </c>
      <c r="E61" s="292">
        <v>0</v>
      </c>
    </row>
    <row r="62" spans="2:11">
      <c r="B62" s="248" t="s">
        <v>169</v>
      </c>
      <c r="C62" s="292">
        <v>0</v>
      </c>
      <c r="D62" s="291">
        <f>'Stocktake Adjustment'!E35</f>
        <v>0</v>
      </c>
      <c r="E62" s="292">
        <v>0</v>
      </c>
    </row>
    <row r="63" spans="2:11">
      <c r="B63" s="248" t="s">
        <v>107</v>
      </c>
      <c r="C63" s="291">
        <f>'Stocktake Adjustment'!F37</f>
        <v>6676</v>
      </c>
      <c r="D63" s="291">
        <f>'Stocktake Adjustment'!F39</f>
        <v>1560</v>
      </c>
      <c r="E63" s="291">
        <f>'Stocktake Adjustment'!F36</f>
        <v>0</v>
      </c>
    </row>
    <row r="66" spans="2:8" ht="31.5">
      <c r="B66" s="269" t="s">
        <v>112</v>
      </c>
      <c r="C66" s="251" t="s">
        <v>142</v>
      </c>
      <c r="D66" s="251" t="s">
        <v>143</v>
      </c>
      <c r="E66" s="251" t="s">
        <v>144</v>
      </c>
      <c r="F66" s="251" t="s">
        <v>145</v>
      </c>
    </row>
    <row r="67" spans="2:8" ht="18.600000000000001" customHeight="1">
      <c r="B67" s="257"/>
      <c r="C67" s="273">
        <f>'Stocktake Adjustment'!F16</f>
        <v>5340</v>
      </c>
      <c r="D67" s="273">
        <f>'Stocktake Adjustment'!F29</f>
        <v>12432</v>
      </c>
      <c r="E67" s="273">
        <f>'Stocktake Adjustment'!F32</f>
        <v>0</v>
      </c>
      <c r="F67" s="273">
        <f>'Stocktake Adjustment'!F38</f>
        <v>0</v>
      </c>
      <c r="G67" s="270"/>
      <c r="H67" s="270"/>
    </row>
    <row r="69" spans="2:8">
      <c r="C69" s="257" t="s">
        <v>108</v>
      </c>
      <c r="D69" s="257" t="s">
        <v>94</v>
      </c>
      <c r="E69" s="257" t="s">
        <v>95</v>
      </c>
      <c r="F69" s="257" t="s">
        <v>96</v>
      </c>
    </row>
    <row r="70" spans="2:8" ht="28.9" customHeight="1">
      <c r="B70" s="271" t="s">
        <v>109</v>
      </c>
      <c r="C70" s="293">
        <f>'Pallet &amp; Top Frame Sort'!F38/'Pallet &amp; Top Frame Sort'!D38</f>
        <v>0.17941952506596306</v>
      </c>
      <c r="D70" s="294">
        <v>0</v>
      </c>
      <c r="E70" s="294">
        <v>0</v>
      </c>
      <c r="F70" s="293">
        <f>'Pallet &amp; Top Frame Sort'!J38/'Pallet &amp; Top Frame Sort'!H38</f>
        <v>8.5111062238838797E-2</v>
      </c>
    </row>
    <row r="71" spans="2:8">
      <c r="B71" s="248" t="s">
        <v>110</v>
      </c>
      <c r="C71" s="293">
        <f>'Pallet &amp; TF Repair'!E26/'Pallet &amp; Top Frame Sort'!D38</f>
        <v>0</v>
      </c>
      <c r="D71" s="294">
        <v>0</v>
      </c>
      <c r="E71" s="294">
        <v>0</v>
      </c>
      <c r="F71" s="293">
        <f>'Pallet &amp; TF Repair'!I26/'Pallet &amp; TF Repair'!H26</f>
        <v>0</v>
      </c>
    </row>
    <row r="72" spans="2:8">
      <c r="B72" s="248" t="s">
        <v>111</v>
      </c>
      <c r="C72" s="293">
        <f>'Pallet &amp; TF Repair'!F26/'Pallet &amp; Top Frame Sort'!D38</f>
        <v>0</v>
      </c>
      <c r="D72" s="293">
        <f>'Divider Sort'!H56/('Divider Sort'!G56+'Divider Sort'!H56)</f>
        <v>9.5040230575237181E-2</v>
      </c>
      <c r="E72" s="293">
        <v>0</v>
      </c>
      <c r="F72" s="293">
        <f>'Pallet &amp; TF Repair'!J26/'Pallet &amp; Top Frame Sort'!H38</f>
        <v>0.13327468660655378</v>
      </c>
    </row>
    <row r="73" spans="2:8">
      <c r="C73" s="262"/>
      <c r="D73" s="262"/>
      <c r="E73" s="262"/>
    </row>
    <row r="74" spans="2:8">
      <c r="B74" s="257" t="s">
        <v>113</v>
      </c>
      <c r="C74" s="257" t="s">
        <v>114</v>
      </c>
      <c r="D74" s="257" t="s">
        <v>4</v>
      </c>
      <c r="E74" s="257" t="s">
        <v>5</v>
      </c>
      <c r="F74" s="257" t="s">
        <v>7</v>
      </c>
    </row>
    <row r="75" spans="2:8">
      <c r="C75" s="248" t="s">
        <v>115</v>
      </c>
      <c r="D75" s="248" t="s">
        <v>115</v>
      </c>
      <c r="E75" s="248" t="s">
        <v>115</v>
      </c>
      <c r="F75" s="248" t="s">
        <v>115</v>
      </c>
    </row>
    <row r="76" spans="2:8" s="257" customFormat="1">
      <c r="C76" s="289">
        <f>E25</f>
        <v>379</v>
      </c>
      <c r="D76" s="289">
        <f>E29</f>
        <v>41635</v>
      </c>
      <c r="E76" s="289">
        <f>E33</f>
        <v>0</v>
      </c>
      <c r="F76" s="289">
        <f>E37</f>
        <v>4547</v>
      </c>
    </row>
    <row r="77" spans="2:8">
      <c r="C77" s="248" t="s">
        <v>146</v>
      </c>
      <c r="D77" s="248" t="s">
        <v>116</v>
      </c>
      <c r="E77" s="248" t="s">
        <v>116</v>
      </c>
      <c r="F77" s="248" t="s">
        <v>116</v>
      </c>
    </row>
    <row r="78" spans="2:8" s="257" customFormat="1">
      <c r="C78" s="290">
        <f>(C76/C84)</f>
        <v>189.5</v>
      </c>
      <c r="D78" s="290">
        <f>(D76/D84)</f>
        <v>343.61760660247592</v>
      </c>
      <c r="E78" s="290">
        <v>0</v>
      </c>
      <c r="F78" s="290">
        <f>(F76/F84)</f>
        <v>119.34383202099737</v>
      </c>
    </row>
    <row r="80" spans="2:8">
      <c r="B80" s="257" t="s">
        <v>117</v>
      </c>
      <c r="C80" s="257" t="s">
        <v>114</v>
      </c>
      <c r="D80" s="257" t="s">
        <v>4</v>
      </c>
      <c r="E80" s="257" t="s">
        <v>5</v>
      </c>
      <c r="F80" s="257" t="s">
        <v>7</v>
      </c>
    </row>
    <row r="81" spans="2:6">
      <c r="B81" s="268"/>
      <c r="C81" s="268" t="s">
        <v>147</v>
      </c>
      <c r="D81" s="268" t="s">
        <v>147</v>
      </c>
      <c r="E81" s="268" t="s">
        <v>147</v>
      </c>
      <c r="F81" s="268" t="s">
        <v>147</v>
      </c>
    </row>
    <row r="82" spans="2:6" s="257" customFormat="1">
      <c r="B82" s="272"/>
      <c r="C82" s="296">
        <v>1</v>
      </c>
      <c r="D82" s="297">
        <v>9</v>
      </c>
      <c r="E82" s="296">
        <v>0</v>
      </c>
      <c r="F82" s="296">
        <v>2</v>
      </c>
    </row>
    <row r="83" spans="2:6">
      <c r="C83" s="248" t="s">
        <v>117</v>
      </c>
      <c r="D83" s="248" t="s">
        <v>117</v>
      </c>
      <c r="E83" s="248" t="s">
        <v>117</v>
      </c>
      <c r="F83" s="248" t="s">
        <v>117</v>
      </c>
    </row>
    <row r="84" spans="2:6" s="257" customFormat="1">
      <c r="C84" s="295">
        <f>('Pallet &amp; Top Frame Sort'!G38/60)</f>
        <v>2</v>
      </c>
      <c r="D84" s="295">
        <f>('Divider Sort'!S65/60)</f>
        <v>121.16666666666667</v>
      </c>
      <c r="E84" s="295">
        <f>('Divider Sort'!AS65/60)</f>
        <v>0</v>
      </c>
      <c r="F84" s="295">
        <f>('Pallet &amp; Top Frame Sort'!K38/60)</f>
        <v>38.1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BN81"/>
  <sheetViews>
    <sheetView topLeftCell="B1" workbookViewId="0">
      <pane ySplit="3" topLeftCell="A52" activePane="bottomLeft" state="frozen"/>
      <selection pane="bottomLeft" activeCell="Q78" sqref="Q78"/>
    </sheetView>
  </sheetViews>
  <sheetFormatPr defaultColWidth="8.85546875" defaultRowHeight="15"/>
  <cols>
    <col min="1" max="1" width="8.85546875" style="71"/>
    <col min="2" max="2" width="10.5703125" style="85" customWidth="1"/>
    <col min="3" max="3" width="13.5703125" style="71" customWidth="1"/>
    <col min="4" max="4" width="12.85546875" style="71" customWidth="1"/>
    <col min="5" max="5" width="24.5703125" style="71" customWidth="1"/>
    <col min="6" max="6" width="8.5703125" style="71" customWidth="1"/>
    <col min="7" max="8" width="8.85546875" style="71" customWidth="1"/>
    <col min="9" max="9" width="8.5703125" style="71" hidden="1" customWidth="1"/>
    <col min="10" max="11" width="8.85546875" style="71" hidden="1" customWidth="1"/>
    <col min="12" max="14" width="9.140625" style="91" customWidth="1"/>
    <col min="15" max="15" width="9.140625" style="71" customWidth="1"/>
    <col min="16" max="16" width="9.5703125" style="85" customWidth="1"/>
    <col min="17" max="17" width="14.140625" style="71" customWidth="1"/>
    <col min="18" max="19" width="7.7109375" style="71" customWidth="1"/>
    <col min="20" max="20" width="9.42578125" style="71" customWidth="1"/>
    <col min="21" max="36" width="7.7109375" style="71" customWidth="1"/>
    <col min="37" max="37" width="7.7109375" style="73" customWidth="1"/>
    <col min="38" max="38" width="7.7109375" style="71" customWidth="1"/>
    <col min="39" max="39" width="7.7109375" style="73" customWidth="1"/>
    <col min="40" max="40" width="7.7109375" style="71" customWidth="1"/>
    <col min="41" max="41" width="6.7109375" style="71" customWidth="1"/>
    <col min="42" max="42" width="13" style="85" customWidth="1"/>
    <col min="43" max="43" width="9.140625" style="71" customWidth="1"/>
    <col min="44" max="66" width="7.7109375" style="71" customWidth="1"/>
    <col min="67" max="16384" width="8.85546875" style="71"/>
  </cols>
  <sheetData>
    <row r="1" spans="2:66" ht="15.75" thickBot="1">
      <c r="B1" s="127"/>
      <c r="C1" s="115"/>
      <c r="D1" s="115"/>
      <c r="E1" s="115"/>
      <c r="F1" s="115"/>
      <c r="G1" s="115"/>
      <c r="H1" s="115"/>
      <c r="I1" s="115"/>
      <c r="J1" s="115"/>
      <c r="K1" s="115"/>
      <c r="L1" s="128"/>
      <c r="M1" s="128"/>
      <c r="N1" s="128"/>
      <c r="O1" s="115"/>
      <c r="P1" s="114" t="s">
        <v>90</v>
      </c>
      <c r="Q1" s="99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307"/>
      <c r="AL1" s="115"/>
      <c r="AM1" s="307"/>
      <c r="AN1" s="115"/>
      <c r="AP1" s="114" t="s">
        <v>90</v>
      </c>
      <c r="AQ1" s="99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</row>
    <row r="2" spans="2:66" ht="15.75" thickTop="1">
      <c r="B2" s="129" t="s">
        <v>15</v>
      </c>
      <c r="C2" s="130" t="s">
        <v>14</v>
      </c>
      <c r="D2" s="130" t="s">
        <v>203</v>
      </c>
      <c r="E2" s="130" t="s">
        <v>0</v>
      </c>
      <c r="F2" s="130" t="s">
        <v>198</v>
      </c>
      <c r="G2" s="130" t="s">
        <v>12</v>
      </c>
      <c r="H2" s="130" t="s">
        <v>13</v>
      </c>
      <c r="I2" s="130" t="s">
        <v>83</v>
      </c>
      <c r="J2" s="130" t="s">
        <v>12</v>
      </c>
      <c r="K2" s="130" t="s">
        <v>13</v>
      </c>
      <c r="L2" s="131" t="s">
        <v>80</v>
      </c>
      <c r="M2" s="132"/>
      <c r="N2" s="133"/>
      <c r="P2" s="85" t="s">
        <v>15</v>
      </c>
      <c r="Q2" s="85" t="s">
        <v>82</v>
      </c>
      <c r="R2" s="71" t="s">
        <v>45</v>
      </c>
      <c r="U2" s="91"/>
      <c r="AG2" s="91"/>
      <c r="AI2" s="91"/>
      <c r="AP2" s="85" t="s">
        <v>15</v>
      </c>
      <c r="AQ2" s="85" t="s">
        <v>82</v>
      </c>
      <c r="AR2" s="71" t="s">
        <v>45</v>
      </c>
      <c r="AU2" s="91"/>
      <c r="BG2" s="91"/>
      <c r="BI2" s="91"/>
    </row>
    <row r="3" spans="2:66" ht="15.75" thickBot="1">
      <c r="B3" s="134"/>
      <c r="C3" s="59"/>
      <c r="D3" s="59"/>
      <c r="E3" s="59"/>
      <c r="F3" s="59" t="s">
        <v>84</v>
      </c>
      <c r="G3" s="59" t="s">
        <v>4</v>
      </c>
      <c r="H3" s="59" t="s">
        <v>65</v>
      </c>
      <c r="I3" s="59" t="s">
        <v>27</v>
      </c>
      <c r="J3" s="59" t="s">
        <v>5</v>
      </c>
      <c r="K3" s="59" t="s">
        <v>66</v>
      </c>
      <c r="L3" s="135" t="s">
        <v>16</v>
      </c>
      <c r="M3" s="135" t="s">
        <v>18</v>
      </c>
      <c r="N3" s="135" t="s">
        <v>17</v>
      </c>
      <c r="R3" s="126" t="s">
        <v>4</v>
      </c>
      <c r="S3" s="96" t="s">
        <v>201</v>
      </c>
      <c r="T3" s="97" t="s">
        <v>91</v>
      </c>
      <c r="U3" s="104" t="s">
        <v>200</v>
      </c>
      <c r="V3" s="105" t="s">
        <v>91</v>
      </c>
      <c r="W3" s="95" t="s">
        <v>199</v>
      </c>
      <c r="X3" s="95" t="s">
        <v>91</v>
      </c>
      <c r="Y3" s="110" t="s">
        <v>221</v>
      </c>
      <c r="Z3" s="111" t="s">
        <v>91</v>
      </c>
      <c r="AA3" s="98" t="s">
        <v>205</v>
      </c>
      <c r="AB3" s="99" t="s">
        <v>91</v>
      </c>
      <c r="AC3" s="94" t="s">
        <v>204</v>
      </c>
      <c r="AD3" s="117" t="s">
        <v>91</v>
      </c>
      <c r="AE3" s="112" t="s">
        <v>196</v>
      </c>
      <c r="AF3" s="113" t="s">
        <v>91</v>
      </c>
      <c r="AG3" s="106" t="s">
        <v>202</v>
      </c>
      <c r="AH3" s="107" t="s">
        <v>91</v>
      </c>
      <c r="AI3" s="100" t="s">
        <v>197</v>
      </c>
      <c r="AJ3" s="101" t="s">
        <v>91</v>
      </c>
      <c r="AK3" s="308"/>
      <c r="AL3" s="109" t="s">
        <v>91</v>
      </c>
      <c r="AM3" s="309"/>
      <c r="AN3" s="103" t="s">
        <v>91</v>
      </c>
      <c r="AR3" s="126" t="s">
        <v>5</v>
      </c>
      <c r="AS3" s="96"/>
      <c r="AT3" s="97"/>
      <c r="AU3" s="104"/>
      <c r="AV3" s="105"/>
      <c r="AW3" s="95"/>
      <c r="AX3" s="95"/>
      <c r="AY3" s="110"/>
      <c r="AZ3" s="111"/>
      <c r="BA3" s="98"/>
      <c r="BB3" s="99"/>
      <c r="BC3" s="94"/>
      <c r="BD3" s="117"/>
      <c r="BE3" s="112"/>
      <c r="BF3" s="113"/>
      <c r="BG3" s="106"/>
      <c r="BH3" s="107"/>
      <c r="BI3" s="100"/>
      <c r="BJ3" s="101"/>
      <c r="BK3" s="108"/>
      <c r="BL3" s="109"/>
      <c r="BM3" s="102"/>
      <c r="BN3" s="103"/>
    </row>
    <row r="4" spans="2:66" ht="15.75" thickTop="1">
      <c r="B4" s="36">
        <v>42303</v>
      </c>
      <c r="C4" s="29">
        <v>44011</v>
      </c>
      <c r="D4" s="151">
        <v>10395</v>
      </c>
      <c r="E4" s="151" t="s">
        <v>207</v>
      </c>
      <c r="F4" s="29">
        <v>2825</v>
      </c>
      <c r="G4" s="29">
        <v>2553</v>
      </c>
      <c r="H4" s="29">
        <v>272</v>
      </c>
      <c r="I4" s="29"/>
      <c r="J4" s="29"/>
      <c r="K4" s="29"/>
      <c r="L4" s="93">
        <v>100</v>
      </c>
      <c r="M4" s="93">
        <v>0</v>
      </c>
      <c r="N4" s="93">
        <v>0</v>
      </c>
      <c r="P4" s="85">
        <f>B4</f>
        <v>42303</v>
      </c>
      <c r="Q4" s="71">
        <f>C4</f>
        <v>44011</v>
      </c>
      <c r="R4" s="71">
        <v>2825</v>
      </c>
      <c r="Y4" s="73"/>
      <c r="AA4" s="71">
        <v>870</v>
      </c>
      <c r="AB4" s="71">
        <v>147</v>
      </c>
      <c r="AC4" s="71">
        <v>877</v>
      </c>
      <c r="AD4" s="71">
        <v>180</v>
      </c>
      <c r="AI4" s="71">
        <v>1078</v>
      </c>
      <c r="AJ4" s="71">
        <v>169</v>
      </c>
      <c r="AY4" s="91"/>
      <c r="BK4" s="91"/>
      <c r="BM4" s="91"/>
    </row>
    <row r="5" spans="2:66">
      <c r="B5" s="36">
        <v>42303</v>
      </c>
      <c r="C5" s="29">
        <v>44462</v>
      </c>
      <c r="D5" s="151">
        <v>10158</v>
      </c>
      <c r="E5" s="151" t="s">
        <v>210</v>
      </c>
      <c r="F5" s="29">
        <v>1143</v>
      </c>
      <c r="G5" s="29">
        <v>1043</v>
      </c>
      <c r="H5" s="29">
        <v>100</v>
      </c>
      <c r="I5" s="29"/>
      <c r="J5" s="29"/>
      <c r="K5" s="29"/>
      <c r="L5" s="93">
        <v>100</v>
      </c>
      <c r="M5" s="93">
        <v>0</v>
      </c>
      <c r="N5" s="93">
        <v>0</v>
      </c>
      <c r="P5" s="85">
        <f t="shared" ref="P5:P54" si="0">B5</f>
        <v>42303</v>
      </c>
      <c r="Q5" s="71">
        <f t="shared" ref="Q5:Q54" si="1">C5</f>
        <v>44462</v>
      </c>
      <c r="R5" s="71">
        <v>1143</v>
      </c>
      <c r="U5" s="71">
        <v>1143</v>
      </c>
      <c r="V5" s="71">
        <v>234</v>
      </c>
      <c r="Y5" s="73"/>
      <c r="AY5" s="91"/>
      <c r="BK5" s="91"/>
      <c r="BM5" s="91"/>
    </row>
    <row r="6" spans="2:66">
      <c r="B6" s="36">
        <v>42304</v>
      </c>
      <c r="C6" s="151" t="s">
        <v>216</v>
      </c>
      <c r="D6" s="151" t="s">
        <v>219</v>
      </c>
      <c r="E6" s="151" t="s">
        <v>217</v>
      </c>
      <c r="F6" s="29">
        <v>3212</v>
      </c>
      <c r="G6" s="29">
        <v>3212</v>
      </c>
      <c r="H6" s="29">
        <v>0</v>
      </c>
      <c r="I6" s="29"/>
      <c r="J6" s="29"/>
      <c r="K6" s="29"/>
      <c r="L6" s="93">
        <v>100</v>
      </c>
      <c r="M6" s="93">
        <v>0</v>
      </c>
      <c r="N6" s="93">
        <v>0</v>
      </c>
      <c r="P6" s="85">
        <f t="shared" si="0"/>
        <v>42304</v>
      </c>
      <c r="Q6" s="71" t="str">
        <f t="shared" si="1"/>
        <v>CUBQLDOI-013</v>
      </c>
      <c r="R6" s="71">
        <v>3212</v>
      </c>
      <c r="U6" s="71">
        <v>720</v>
      </c>
      <c r="V6" s="71">
        <v>139</v>
      </c>
      <c r="Y6" s="73"/>
      <c r="AE6" s="71">
        <v>2072</v>
      </c>
      <c r="AF6" s="71">
        <v>328</v>
      </c>
      <c r="AG6" s="71">
        <v>420</v>
      </c>
      <c r="AH6" s="71">
        <v>70</v>
      </c>
      <c r="AY6" s="91"/>
      <c r="BK6" s="91"/>
      <c r="BM6" s="91"/>
    </row>
    <row r="7" spans="2:66">
      <c r="B7" s="36">
        <v>42304</v>
      </c>
      <c r="C7" s="151" t="s">
        <v>218</v>
      </c>
      <c r="D7" s="151" t="s">
        <v>219</v>
      </c>
      <c r="E7" s="151" t="s">
        <v>217</v>
      </c>
      <c r="F7" s="29">
        <v>3440</v>
      </c>
      <c r="G7" s="29">
        <v>3440</v>
      </c>
      <c r="H7" s="29">
        <v>0</v>
      </c>
      <c r="I7" s="29"/>
      <c r="J7" s="29"/>
      <c r="K7" s="29"/>
      <c r="L7" s="93">
        <v>100</v>
      </c>
      <c r="M7" s="93">
        <v>0</v>
      </c>
      <c r="N7" s="93">
        <v>0</v>
      </c>
      <c r="P7" s="85">
        <f t="shared" si="0"/>
        <v>42304</v>
      </c>
      <c r="Q7" s="71" t="str">
        <f t="shared" si="1"/>
        <v>CUBQLDOI-014</v>
      </c>
      <c r="R7" s="71">
        <v>3440</v>
      </c>
      <c r="U7" s="71">
        <v>960</v>
      </c>
      <c r="V7" s="71">
        <v>185</v>
      </c>
      <c r="Y7" s="73"/>
      <c r="AE7" s="71">
        <v>360</v>
      </c>
      <c r="AF7" s="71">
        <v>56</v>
      </c>
      <c r="AG7" s="71">
        <v>2120</v>
      </c>
      <c r="AH7" s="71">
        <v>356</v>
      </c>
      <c r="AY7" s="91"/>
      <c r="BK7" s="91"/>
      <c r="BM7" s="91"/>
    </row>
    <row r="8" spans="2:66">
      <c r="B8" s="36">
        <v>42304</v>
      </c>
      <c r="C8" s="29">
        <v>44015</v>
      </c>
      <c r="D8" s="151">
        <v>10395</v>
      </c>
      <c r="E8" s="151" t="s">
        <v>207</v>
      </c>
      <c r="F8" s="29">
        <v>1964</v>
      </c>
      <c r="G8" s="29">
        <v>1804</v>
      </c>
      <c r="H8" s="29">
        <v>160</v>
      </c>
      <c r="I8" s="29"/>
      <c r="J8" s="29"/>
      <c r="K8" s="29"/>
      <c r="L8" s="93">
        <v>100</v>
      </c>
      <c r="M8" s="93">
        <v>0</v>
      </c>
      <c r="N8" s="93">
        <v>0</v>
      </c>
      <c r="P8" s="85">
        <f t="shared" si="0"/>
        <v>42304</v>
      </c>
      <c r="Q8" s="71">
        <f t="shared" si="1"/>
        <v>44015</v>
      </c>
      <c r="R8" s="71">
        <v>1964</v>
      </c>
      <c r="Y8" s="73"/>
      <c r="AI8" s="71">
        <v>1964</v>
      </c>
      <c r="AJ8" s="71">
        <v>316</v>
      </c>
      <c r="AY8" s="91"/>
      <c r="BK8" s="91"/>
      <c r="BM8" s="91"/>
    </row>
    <row r="9" spans="2:66">
      <c r="B9" s="36">
        <v>42304</v>
      </c>
      <c r="C9" s="29">
        <v>44010</v>
      </c>
      <c r="D9" s="151">
        <v>15201</v>
      </c>
      <c r="E9" s="151" t="s">
        <v>213</v>
      </c>
      <c r="F9" s="29">
        <v>1427</v>
      </c>
      <c r="G9" s="29">
        <v>1313</v>
      </c>
      <c r="H9" s="29">
        <v>114</v>
      </c>
      <c r="I9" s="29"/>
      <c r="J9" s="29"/>
      <c r="K9" s="29"/>
      <c r="L9" s="93">
        <v>100</v>
      </c>
      <c r="M9" s="93">
        <v>0</v>
      </c>
      <c r="N9" s="93">
        <v>0</v>
      </c>
      <c r="P9" s="85">
        <f t="shared" si="0"/>
        <v>42304</v>
      </c>
      <c r="Q9" s="71">
        <f t="shared" si="1"/>
        <v>44010</v>
      </c>
      <c r="R9" s="71">
        <v>1427</v>
      </c>
      <c r="Y9" s="73"/>
      <c r="AI9" s="71">
        <v>1427</v>
      </c>
      <c r="AJ9" s="71">
        <v>225</v>
      </c>
      <c r="AY9" s="91"/>
      <c r="BK9" s="91"/>
      <c r="BM9" s="91"/>
    </row>
    <row r="10" spans="2:66">
      <c r="B10" s="36">
        <v>42305</v>
      </c>
      <c r="C10" s="29">
        <v>44018</v>
      </c>
      <c r="D10" s="151">
        <v>10395</v>
      </c>
      <c r="E10" s="151" t="s">
        <v>207</v>
      </c>
      <c r="F10" s="29">
        <v>3160</v>
      </c>
      <c r="G10" s="29">
        <v>2856</v>
      </c>
      <c r="H10" s="29">
        <v>304</v>
      </c>
      <c r="I10" s="29"/>
      <c r="J10" s="29"/>
      <c r="K10" s="29"/>
      <c r="L10" s="93">
        <v>100</v>
      </c>
      <c r="M10" s="93">
        <v>0</v>
      </c>
      <c r="N10" s="93">
        <v>0</v>
      </c>
      <c r="P10" s="85">
        <f t="shared" si="0"/>
        <v>42305</v>
      </c>
      <c r="Q10" s="71">
        <f t="shared" si="1"/>
        <v>44018</v>
      </c>
      <c r="R10" s="71">
        <v>3160</v>
      </c>
      <c r="U10" s="71">
        <v>1235</v>
      </c>
      <c r="V10" s="71">
        <v>216</v>
      </c>
      <c r="W10" s="73">
        <v>1532</v>
      </c>
      <c r="X10" s="71">
        <v>233</v>
      </c>
      <c r="Y10" s="73"/>
      <c r="AA10" s="71">
        <v>393</v>
      </c>
      <c r="AB10" s="71">
        <v>60</v>
      </c>
      <c r="AY10" s="91"/>
      <c r="BK10" s="91"/>
      <c r="BM10" s="91"/>
    </row>
    <row r="11" spans="2:66">
      <c r="B11" s="36">
        <v>18929</v>
      </c>
      <c r="C11" s="29">
        <v>44020</v>
      </c>
      <c r="D11" s="151">
        <v>10395</v>
      </c>
      <c r="E11" s="151" t="s">
        <v>207</v>
      </c>
      <c r="F11" s="29">
        <v>3302</v>
      </c>
      <c r="G11" s="29">
        <v>3028</v>
      </c>
      <c r="H11" s="29">
        <v>274</v>
      </c>
      <c r="I11" s="29"/>
      <c r="J11" s="29"/>
      <c r="K11" s="29"/>
      <c r="L11" s="93">
        <v>100</v>
      </c>
      <c r="M11" s="93">
        <v>0</v>
      </c>
      <c r="N11" s="93">
        <v>0</v>
      </c>
      <c r="P11" s="85">
        <f t="shared" si="0"/>
        <v>18929</v>
      </c>
      <c r="Q11" s="71">
        <f t="shared" si="1"/>
        <v>44020</v>
      </c>
      <c r="R11" s="71">
        <v>3302</v>
      </c>
      <c r="U11" s="71">
        <v>985</v>
      </c>
      <c r="V11" s="71">
        <v>172</v>
      </c>
      <c r="W11" s="71">
        <v>1234</v>
      </c>
      <c r="X11" s="71">
        <v>188</v>
      </c>
      <c r="Y11" s="73">
        <v>499</v>
      </c>
      <c r="Z11" s="71">
        <v>73</v>
      </c>
      <c r="AI11" s="71">
        <v>584</v>
      </c>
      <c r="AJ11" s="71">
        <v>156</v>
      </c>
    </row>
    <row r="12" spans="2:66">
      <c r="B12" s="36">
        <v>42305</v>
      </c>
      <c r="C12" s="29">
        <v>44021</v>
      </c>
      <c r="D12" s="151">
        <v>15201</v>
      </c>
      <c r="E12" s="151" t="s">
        <v>213</v>
      </c>
      <c r="F12" s="29">
        <v>912</v>
      </c>
      <c r="G12" s="29">
        <v>797</v>
      </c>
      <c r="H12" s="29">
        <v>115</v>
      </c>
      <c r="I12" s="29"/>
      <c r="J12" s="29"/>
      <c r="K12" s="29"/>
      <c r="L12" s="93">
        <v>100</v>
      </c>
      <c r="M12" s="93">
        <v>0</v>
      </c>
      <c r="N12" s="93">
        <v>0</v>
      </c>
      <c r="P12" s="85">
        <f t="shared" si="0"/>
        <v>42305</v>
      </c>
      <c r="Q12" s="71">
        <f t="shared" si="1"/>
        <v>44021</v>
      </c>
      <c r="R12" s="71">
        <v>912</v>
      </c>
      <c r="Y12" s="73">
        <v>912</v>
      </c>
      <c r="Z12" s="71">
        <v>133</v>
      </c>
    </row>
    <row r="13" spans="2:66">
      <c r="B13" s="36">
        <v>42306</v>
      </c>
      <c r="C13" s="28">
        <v>40943</v>
      </c>
      <c r="D13" s="28">
        <v>10025</v>
      </c>
      <c r="E13" s="151" t="s">
        <v>209</v>
      </c>
      <c r="F13" s="29">
        <v>2740</v>
      </c>
      <c r="G13" s="29">
        <v>2400</v>
      </c>
      <c r="H13" s="29">
        <v>340</v>
      </c>
      <c r="I13" s="29"/>
      <c r="J13" s="29"/>
      <c r="K13" s="29"/>
      <c r="L13" s="93">
        <v>100</v>
      </c>
      <c r="M13" s="93">
        <v>0</v>
      </c>
      <c r="N13" s="93">
        <v>0</v>
      </c>
      <c r="P13" s="85">
        <f t="shared" si="0"/>
        <v>42306</v>
      </c>
      <c r="Q13" s="71">
        <f t="shared" si="1"/>
        <v>40943</v>
      </c>
      <c r="R13" s="71">
        <v>2740</v>
      </c>
      <c r="Y13" s="73">
        <f>75+915</f>
        <v>990</v>
      </c>
      <c r="Z13" s="71">
        <f>10+246</f>
        <v>256</v>
      </c>
      <c r="AG13" s="71">
        <v>1750</v>
      </c>
      <c r="AH13" s="71">
        <v>245</v>
      </c>
      <c r="AY13" s="91"/>
      <c r="BK13" s="91"/>
      <c r="BM13" s="91"/>
    </row>
    <row r="14" spans="2:66">
      <c r="B14" s="36">
        <v>42306</v>
      </c>
      <c r="C14" s="29">
        <v>40940</v>
      </c>
      <c r="D14" s="151">
        <v>10106</v>
      </c>
      <c r="E14" s="151" t="s">
        <v>222</v>
      </c>
      <c r="F14" s="29">
        <v>4636</v>
      </c>
      <c r="G14" s="29">
        <v>3647</v>
      </c>
      <c r="H14" s="29">
        <v>989</v>
      </c>
      <c r="I14" s="29"/>
      <c r="J14" s="29"/>
      <c r="K14" s="29"/>
      <c r="L14" s="93">
        <v>100</v>
      </c>
      <c r="M14" s="93">
        <v>0</v>
      </c>
      <c r="N14" s="93">
        <v>0</v>
      </c>
      <c r="P14" s="85">
        <f t="shared" si="0"/>
        <v>42306</v>
      </c>
      <c r="Q14" s="71">
        <f t="shared" si="1"/>
        <v>40940</v>
      </c>
      <c r="R14" s="71">
        <v>4636</v>
      </c>
      <c r="U14" s="71">
        <v>893</v>
      </c>
      <c r="V14" s="71">
        <v>192</v>
      </c>
      <c r="W14" s="71">
        <v>1456</v>
      </c>
      <c r="X14" s="71">
        <v>224</v>
      </c>
      <c r="Y14" s="73">
        <v>780</v>
      </c>
      <c r="Z14" s="71">
        <v>210</v>
      </c>
      <c r="AG14" s="71">
        <v>1507</v>
      </c>
      <c r="AH14" s="71">
        <v>211</v>
      </c>
      <c r="AY14" s="91"/>
      <c r="BK14" s="91"/>
      <c r="BM14" s="91"/>
    </row>
    <row r="15" spans="2:66">
      <c r="B15" s="36">
        <v>42306</v>
      </c>
      <c r="C15" s="29">
        <v>44012</v>
      </c>
      <c r="D15" s="151">
        <v>10240</v>
      </c>
      <c r="E15" s="151" t="s">
        <v>212</v>
      </c>
      <c r="F15" s="29">
        <v>1795</v>
      </c>
      <c r="G15" s="29">
        <v>1388</v>
      </c>
      <c r="H15" s="29">
        <v>407</v>
      </c>
      <c r="I15" s="29"/>
      <c r="J15" s="29"/>
      <c r="K15" s="29"/>
      <c r="L15" s="93">
        <v>40</v>
      </c>
      <c r="M15" s="93">
        <v>60</v>
      </c>
      <c r="N15" s="93">
        <v>0</v>
      </c>
      <c r="P15" s="85">
        <f t="shared" si="0"/>
        <v>42306</v>
      </c>
      <c r="Q15" s="71">
        <f t="shared" si="1"/>
        <v>44012</v>
      </c>
      <c r="R15" s="71">
        <v>1795</v>
      </c>
      <c r="U15" s="71">
        <v>1674</v>
      </c>
      <c r="V15" s="71">
        <v>326</v>
      </c>
      <c r="Y15" s="73"/>
      <c r="AA15" s="71">
        <v>121</v>
      </c>
      <c r="AB15" s="71">
        <v>15</v>
      </c>
      <c r="AY15" s="91"/>
      <c r="BK15" s="91"/>
      <c r="BM15" s="91"/>
    </row>
    <row r="16" spans="2:66">
      <c r="B16" s="36">
        <v>42306</v>
      </c>
      <c r="C16" s="151" t="s">
        <v>225</v>
      </c>
      <c r="D16" s="151" t="s">
        <v>219</v>
      </c>
      <c r="E16" s="151" t="s">
        <v>217</v>
      </c>
      <c r="F16" s="29">
        <v>3480</v>
      </c>
      <c r="G16" s="29">
        <v>3480</v>
      </c>
      <c r="H16" s="29">
        <v>0</v>
      </c>
      <c r="I16" s="29"/>
      <c r="J16" s="29"/>
      <c r="K16" s="29"/>
      <c r="L16" s="93">
        <v>100</v>
      </c>
      <c r="M16" s="93">
        <v>0</v>
      </c>
      <c r="N16" s="93">
        <v>0</v>
      </c>
      <c r="P16" s="85">
        <f t="shared" si="0"/>
        <v>42306</v>
      </c>
      <c r="Q16" s="71" t="str">
        <f t="shared" si="1"/>
        <v>CUBQLDOI-015</v>
      </c>
      <c r="R16" s="71">
        <v>3480</v>
      </c>
      <c r="U16" s="71">
        <f>720+360</f>
        <v>1080</v>
      </c>
      <c r="V16" s="71">
        <f>144+68</f>
        <v>212</v>
      </c>
      <c r="W16" s="71">
        <f>600+1800</f>
        <v>2400</v>
      </c>
      <c r="X16" s="71">
        <f>95+292</f>
        <v>387</v>
      </c>
      <c r="Y16" s="73"/>
      <c r="AY16" s="91"/>
      <c r="BK16" s="91"/>
      <c r="BM16" s="91"/>
    </row>
    <row r="17" spans="2:65">
      <c r="B17" s="36">
        <v>42307</v>
      </c>
      <c r="C17" s="29">
        <v>44022</v>
      </c>
      <c r="D17" s="151">
        <v>10395</v>
      </c>
      <c r="E17" s="151" t="s">
        <v>207</v>
      </c>
      <c r="F17" s="29">
        <v>3392</v>
      </c>
      <c r="G17" s="29">
        <v>3051</v>
      </c>
      <c r="H17" s="29">
        <v>341</v>
      </c>
      <c r="I17" s="29"/>
      <c r="J17" s="29"/>
      <c r="K17" s="29"/>
      <c r="L17" s="93">
        <v>100</v>
      </c>
      <c r="M17" s="93">
        <v>0</v>
      </c>
      <c r="N17" s="93">
        <v>0</v>
      </c>
      <c r="P17" s="85">
        <f t="shared" si="0"/>
        <v>42307</v>
      </c>
      <c r="Q17" s="71">
        <f t="shared" si="1"/>
        <v>44022</v>
      </c>
      <c r="R17" s="71">
        <v>3392</v>
      </c>
      <c r="S17" s="71">
        <v>567</v>
      </c>
      <c r="T17" s="71">
        <v>162</v>
      </c>
      <c r="U17" s="71">
        <v>1167</v>
      </c>
      <c r="V17" s="71">
        <v>200</v>
      </c>
      <c r="W17" s="71">
        <v>1658</v>
      </c>
      <c r="X17" s="71">
        <v>243</v>
      </c>
      <c r="Y17" s="73"/>
      <c r="AY17" s="91"/>
      <c r="BK17" s="91"/>
      <c r="BM17" s="91"/>
    </row>
    <row r="18" spans="2:65">
      <c r="B18" s="36">
        <v>42307</v>
      </c>
      <c r="C18" s="29">
        <v>40989</v>
      </c>
      <c r="D18" s="151">
        <v>10106</v>
      </c>
      <c r="E18" s="151" t="s">
        <v>208</v>
      </c>
      <c r="F18" s="29">
        <v>2181</v>
      </c>
      <c r="G18" s="29">
        <v>1821</v>
      </c>
      <c r="H18" s="29">
        <v>360</v>
      </c>
      <c r="I18" s="29"/>
      <c r="J18" s="29"/>
      <c r="K18" s="29"/>
      <c r="L18" s="93">
        <v>20</v>
      </c>
      <c r="M18" s="93">
        <v>40</v>
      </c>
      <c r="N18" s="93">
        <v>40</v>
      </c>
      <c r="P18" s="85">
        <f t="shared" si="0"/>
        <v>42307</v>
      </c>
      <c r="Q18" s="71">
        <f t="shared" si="1"/>
        <v>40989</v>
      </c>
      <c r="R18" s="71">
        <v>2181</v>
      </c>
      <c r="U18" s="71">
        <v>371</v>
      </c>
      <c r="V18" s="71">
        <v>64</v>
      </c>
      <c r="W18" s="71">
        <v>810</v>
      </c>
      <c r="X18" s="71">
        <v>119</v>
      </c>
      <c r="Y18" s="73"/>
      <c r="AG18" s="71">
        <v>1000</v>
      </c>
      <c r="AH18" s="71">
        <v>176</v>
      </c>
      <c r="AY18" s="91"/>
      <c r="BK18" s="91"/>
      <c r="BM18" s="91"/>
    </row>
    <row r="19" spans="2:65">
      <c r="B19" s="36">
        <v>42307</v>
      </c>
      <c r="C19" s="29">
        <v>44024</v>
      </c>
      <c r="D19" s="151">
        <v>10025</v>
      </c>
      <c r="E19" s="151" t="s">
        <v>209</v>
      </c>
      <c r="F19" s="29">
        <v>2026</v>
      </c>
      <c r="G19" s="29">
        <v>1845</v>
      </c>
      <c r="H19" s="29">
        <v>181</v>
      </c>
      <c r="I19" s="29"/>
      <c r="J19" s="29"/>
      <c r="K19" s="29"/>
      <c r="L19" s="93">
        <v>100</v>
      </c>
      <c r="M19" s="93">
        <v>0</v>
      </c>
      <c r="N19" s="93">
        <v>0</v>
      </c>
      <c r="P19" s="85">
        <f t="shared" si="0"/>
        <v>42307</v>
      </c>
      <c r="Q19" s="71">
        <f t="shared" si="1"/>
        <v>44024</v>
      </c>
      <c r="R19" s="71">
        <v>2026</v>
      </c>
      <c r="U19" s="71">
        <v>938</v>
      </c>
      <c r="V19" s="71">
        <v>162</v>
      </c>
      <c r="W19" s="71">
        <v>1043</v>
      </c>
      <c r="X19" s="71">
        <v>154</v>
      </c>
      <c r="Y19" s="73"/>
      <c r="AG19" s="71">
        <v>435</v>
      </c>
      <c r="AH19" s="71">
        <v>76</v>
      </c>
    </row>
    <row r="20" spans="2:65">
      <c r="B20" s="36"/>
      <c r="C20" s="29"/>
      <c r="D20" s="151"/>
      <c r="E20" s="29"/>
      <c r="F20" s="29"/>
      <c r="G20" s="29"/>
      <c r="H20" s="29"/>
      <c r="I20" s="29"/>
      <c r="J20" s="29"/>
      <c r="K20" s="29"/>
      <c r="L20" s="93"/>
      <c r="M20" s="93"/>
      <c r="N20" s="93"/>
      <c r="P20" s="85">
        <f t="shared" si="0"/>
        <v>0</v>
      </c>
      <c r="Q20" s="71">
        <f t="shared" si="1"/>
        <v>0</v>
      </c>
      <c r="Y20" s="73"/>
    </row>
    <row r="21" spans="2:65">
      <c r="B21" s="36"/>
      <c r="C21" s="29"/>
      <c r="D21" s="151"/>
      <c r="E21" s="29"/>
      <c r="F21" s="29"/>
      <c r="G21" s="29"/>
      <c r="H21" s="29"/>
      <c r="I21" s="29"/>
      <c r="J21" s="29"/>
      <c r="K21" s="29"/>
      <c r="L21" s="93"/>
      <c r="M21" s="93"/>
      <c r="N21" s="93"/>
      <c r="P21" s="85">
        <f t="shared" si="0"/>
        <v>0</v>
      </c>
      <c r="Q21" s="71">
        <f t="shared" si="1"/>
        <v>0</v>
      </c>
      <c r="Y21" s="73"/>
    </row>
    <row r="22" spans="2:65">
      <c r="B22" s="36"/>
      <c r="C22" s="29"/>
      <c r="D22" s="151"/>
      <c r="E22" s="29"/>
      <c r="F22" s="29"/>
      <c r="G22" s="29"/>
      <c r="H22" s="29"/>
      <c r="I22" s="29"/>
      <c r="J22" s="29"/>
      <c r="K22" s="29"/>
      <c r="L22" s="93"/>
      <c r="M22" s="93"/>
      <c r="N22" s="93"/>
      <c r="P22" s="85">
        <f t="shared" si="0"/>
        <v>0</v>
      </c>
      <c r="Q22" s="71">
        <f t="shared" si="1"/>
        <v>0</v>
      </c>
      <c r="Y22" s="73"/>
    </row>
    <row r="23" spans="2:65">
      <c r="B23" s="36"/>
      <c r="C23" s="29"/>
      <c r="D23" s="151"/>
      <c r="E23" s="29"/>
      <c r="F23" s="29"/>
      <c r="G23" s="29"/>
      <c r="H23" s="29"/>
      <c r="I23" s="29"/>
      <c r="J23" s="29"/>
      <c r="K23" s="29"/>
      <c r="L23" s="93"/>
      <c r="M23" s="93"/>
      <c r="N23" s="93"/>
      <c r="P23" s="85">
        <f t="shared" si="0"/>
        <v>0</v>
      </c>
      <c r="Q23" s="71">
        <f t="shared" si="1"/>
        <v>0</v>
      </c>
      <c r="Y23" s="73"/>
    </row>
    <row r="24" spans="2:65">
      <c r="B24" s="36"/>
      <c r="C24" s="29"/>
      <c r="D24" s="151"/>
      <c r="E24" s="29"/>
      <c r="F24" s="29"/>
      <c r="G24" s="29"/>
      <c r="H24" s="29"/>
      <c r="I24" s="29"/>
      <c r="J24" s="29"/>
      <c r="K24" s="29"/>
      <c r="L24" s="93"/>
      <c r="M24" s="93"/>
      <c r="N24" s="93"/>
      <c r="P24" s="85">
        <f t="shared" si="0"/>
        <v>0</v>
      </c>
      <c r="Q24" s="71">
        <f t="shared" si="1"/>
        <v>0</v>
      </c>
      <c r="Y24" s="73"/>
    </row>
    <row r="25" spans="2:65">
      <c r="B25" s="36"/>
      <c r="C25" s="29"/>
      <c r="D25" s="151"/>
      <c r="E25" s="29"/>
      <c r="F25" s="29"/>
      <c r="G25" s="29"/>
      <c r="H25" s="29"/>
      <c r="I25" s="29"/>
      <c r="J25" s="29"/>
      <c r="K25" s="29"/>
      <c r="L25" s="93"/>
      <c r="M25" s="93"/>
      <c r="N25" s="93"/>
      <c r="P25" s="85">
        <f t="shared" si="0"/>
        <v>0</v>
      </c>
      <c r="Q25" s="71">
        <f t="shared" si="1"/>
        <v>0</v>
      </c>
      <c r="Y25" s="73"/>
    </row>
    <row r="26" spans="2:65">
      <c r="B26" s="36"/>
      <c r="C26" s="29"/>
      <c r="D26" s="151"/>
      <c r="E26" s="29"/>
      <c r="F26" s="29"/>
      <c r="G26" s="29"/>
      <c r="H26" s="29"/>
      <c r="I26" s="29"/>
      <c r="J26" s="29"/>
      <c r="K26" s="29"/>
      <c r="L26" s="93"/>
      <c r="M26" s="93"/>
      <c r="N26" s="93"/>
      <c r="P26" s="85">
        <f t="shared" si="0"/>
        <v>0</v>
      </c>
      <c r="Q26" s="71">
        <f t="shared" si="1"/>
        <v>0</v>
      </c>
      <c r="Y26" s="73"/>
    </row>
    <row r="27" spans="2:65">
      <c r="B27" s="36"/>
      <c r="C27" s="29"/>
      <c r="D27" s="151"/>
      <c r="E27" s="29"/>
      <c r="F27" s="29"/>
      <c r="G27" s="29"/>
      <c r="H27" s="29"/>
      <c r="I27" s="29"/>
      <c r="J27" s="29"/>
      <c r="K27" s="29"/>
      <c r="L27" s="93"/>
      <c r="M27" s="93"/>
      <c r="N27" s="93"/>
      <c r="P27" s="85">
        <f t="shared" si="0"/>
        <v>0</v>
      </c>
      <c r="Q27" s="71">
        <f t="shared" si="1"/>
        <v>0</v>
      </c>
      <c r="Y27" s="73"/>
    </row>
    <row r="28" spans="2:65">
      <c r="B28" s="36"/>
      <c r="C28" s="29"/>
      <c r="D28" s="151"/>
      <c r="E28" s="29"/>
      <c r="F28" s="29"/>
      <c r="G28" s="29"/>
      <c r="H28" s="29"/>
      <c r="I28" s="29"/>
      <c r="J28" s="29"/>
      <c r="K28" s="29"/>
      <c r="L28" s="93"/>
      <c r="M28" s="93"/>
      <c r="N28" s="93"/>
      <c r="P28" s="85">
        <f t="shared" si="0"/>
        <v>0</v>
      </c>
      <c r="Q28" s="71">
        <f t="shared" si="1"/>
        <v>0</v>
      </c>
      <c r="Y28" s="73"/>
    </row>
    <row r="29" spans="2:65">
      <c r="B29" s="36"/>
      <c r="C29" s="29"/>
      <c r="D29" s="151"/>
      <c r="E29" s="29"/>
      <c r="F29" s="29"/>
      <c r="G29" s="29"/>
      <c r="H29" s="29"/>
      <c r="I29" s="29"/>
      <c r="J29" s="29"/>
      <c r="K29" s="29"/>
      <c r="L29" s="93"/>
      <c r="M29" s="93"/>
      <c r="N29" s="93"/>
      <c r="P29" s="85">
        <f t="shared" si="0"/>
        <v>0</v>
      </c>
      <c r="Q29" s="71">
        <f t="shared" si="1"/>
        <v>0</v>
      </c>
      <c r="Y29" s="73"/>
    </row>
    <row r="30" spans="2:65">
      <c r="B30" s="36"/>
      <c r="C30" s="29"/>
      <c r="D30" s="151"/>
      <c r="E30" s="29"/>
      <c r="F30" s="29"/>
      <c r="G30" s="29"/>
      <c r="H30" s="29"/>
      <c r="I30" s="29"/>
      <c r="J30" s="29"/>
      <c r="K30" s="29"/>
      <c r="L30" s="93"/>
      <c r="M30" s="93"/>
      <c r="N30" s="93"/>
      <c r="P30" s="85">
        <f t="shared" si="0"/>
        <v>0</v>
      </c>
      <c r="Q30" s="71">
        <f t="shared" si="1"/>
        <v>0</v>
      </c>
      <c r="Y30" s="73"/>
    </row>
    <row r="31" spans="2:65">
      <c r="B31" s="36"/>
      <c r="C31" s="29"/>
      <c r="D31" s="151"/>
      <c r="E31" s="29"/>
      <c r="F31" s="29"/>
      <c r="G31" s="29"/>
      <c r="H31" s="29"/>
      <c r="I31" s="29"/>
      <c r="J31" s="29"/>
      <c r="K31" s="29"/>
      <c r="L31" s="93"/>
      <c r="M31" s="93"/>
      <c r="N31" s="93"/>
      <c r="P31" s="85">
        <f t="shared" si="0"/>
        <v>0</v>
      </c>
      <c r="Q31" s="71">
        <f t="shared" si="1"/>
        <v>0</v>
      </c>
      <c r="Y31" s="73"/>
    </row>
    <row r="32" spans="2:65">
      <c r="B32" s="36"/>
      <c r="C32" s="29"/>
      <c r="D32" s="151"/>
      <c r="E32" s="29"/>
      <c r="F32" s="29"/>
      <c r="G32" s="29"/>
      <c r="H32" s="29"/>
      <c r="I32" s="29"/>
      <c r="J32" s="29"/>
      <c r="K32" s="29"/>
      <c r="L32" s="93"/>
      <c r="M32" s="93"/>
      <c r="N32" s="93"/>
      <c r="P32" s="85">
        <f t="shared" si="0"/>
        <v>0</v>
      </c>
      <c r="Q32" s="71">
        <f t="shared" si="1"/>
        <v>0</v>
      </c>
      <c r="Y32" s="73"/>
    </row>
    <row r="33" spans="2:25">
      <c r="B33" s="36"/>
      <c r="C33" s="29"/>
      <c r="D33" s="151"/>
      <c r="E33" s="29"/>
      <c r="F33" s="29"/>
      <c r="G33" s="29"/>
      <c r="H33" s="29"/>
      <c r="I33" s="29"/>
      <c r="J33" s="29"/>
      <c r="K33" s="29"/>
      <c r="L33" s="93"/>
      <c r="M33" s="93"/>
      <c r="N33" s="93"/>
      <c r="P33" s="85">
        <f t="shared" si="0"/>
        <v>0</v>
      </c>
      <c r="Q33" s="71">
        <f t="shared" si="1"/>
        <v>0</v>
      </c>
      <c r="Y33" s="73"/>
    </row>
    <row r="34" spans="2:25">
      <c r="B34" s="36"/>
      <c r="C34" s="29"/>
      <c r="D34" s="151"/>
      <c r="E34" s="29"/>
      <c r="F34" s="29"/>
      <c r="G34" s="29"/>
      <c r="H34" s="29"/>
      <c r="I34" s="29"/>
      <c r="J34" s="29"/>
      <c r="K34" s="29"/>
      <c r="L34" s="93"/>
      <c r="M34" s="93"/>
      <c r="N34" s="93"/>
      <c r="P34" s="85">
        <f t="shared" si="0"/>
        <v>0</v>
      </c>
      <c r="Q34" s="71">
        <f t="shared" si="1"/>
        <v>0</v>
      </c>
      <c r="Y34" s="73"/>
    </row>
    <row r="35" spans="2:25">
      <c r="B35" s="36"/>
      <c r="C35" s="29"/>
      <c r="D35" s="151"/>
      <c r="E35" s="29"/>
      <c r="F35" s="29"/>
      <c r="G35" s="29"/>
      <c r="H35" s="29"/>
      <c r="I35" s="29"/>
      <c r="J35" s="29"/>
      <c r="K35" s="29"/>
      <c r="L35" s="93"/>
      <c r="M35" s="93"/>
      <c r="N35" s="93"/>
      <c r="P35" s="85">
        <f t="shared" si="0"/>
        <v>0</v>
      </c>
      <c r="Q35" s="71">
        <f t="shared" si="1"/>
        <v>0</v>
      </c>
      <c r="Y35" s="73"/>
    </row>
    <row r="36" spans="2:25">
      <c r="B36" s="36"/>
      <c r="C36" s="29"/>
      <c r="D36" s="151"/>
      <c r="E36" s="29"/>
      <c r="F36" s="29"/>
      <c r="G36" s="29"/>
      <c r="H36" s="29"/>
      <c r="I36" s="29"/>
      <c r="J36" s="29"/>
      <c r="K36" s="29"/>
      <c r="L36" s="93"/>
      <c r="M36" s="93"/>
      <c r="N36" s="93"/>
      <c r="P36" s="85">
        <f t="shared" si="0"/>
        <v>0</v>
      </c>
      <c r="Q36" s="71">
        <f t="shared" si="1"/>
        <v>0</v>
      </c>
      <c r="Y36" s="73"/>
    </row>
    <row r="37" spans="2:25">
      <c r="B37" s="36"/>
      <c r="C37" s="29"/>
      <c r="D37" s="151"/>
      <c r="E37" s="29"/>
      <c r="F37" s="29"/>
      <c r="G37" s="29"/>
      <c r="H37" s="29"/>
      <c r="I37" s="29"/>
      <c r="J37" s="29"/>
      <c r="K37" s="29"/>
      <c r="L37" s="93"/>
      <c r="M37" s="93"/>
      <c r="N37" s="93"/>
      <c r="P37" s="85">
        <f t="shared" si="0"/>
        <v>0</v>
      </c>
      <c r="Q37" s="71">
        <f t="shared" si="1"/>
        <v>0</v>
      </c>
      <c r="Y37" s="73"/>
    </row>
    <row r="38" spans="2:25">
      <c r="B38" s="36"/>
      <c r="C38" s="29"/>
      <c r="D38" s="151"/>
      <c r="E38" s="29"/>
      <c r="F38" s="29"/>
      <c r="G38" s="29"/>
      <c r="H38" s="29"/>
      <c r="I38" s="29"/>
      <c r="J38" s="29"/>
      <c r="K38" s="29"/>
      <c r="L38" s="93"/>
      <c r="M38" s="93"/>
      <c r="N38" s="93"/>
      <c r="P38" s="85">
        <f t="shared" si="0"/>
        <v>0</v>
      </c>
      <c r="Q38" s="71">
        <f t="shared" si="1"/>
        <v>0</v>
      </c>
      <c r="Y38" s="73"/>
    </row>
    <row r="39" spans="2:25">
      <c r="B39" s="36"/>
      <c r="C39" s="29"/>
      <c r="D39" s="151"/>
      <c r="E39" s="29"/>
      <c r="F39" s="29"/>
      <c r="G39" s="29"/>
      <c r="H39" s="29"/>
      <c r="I39" s="29"/>
      <c r="J39" s="29"/>
      <c r="K39" s="29"/>
      <c r="L39" s="93"/>
      <c r="M39" s="93"/>
      <c r="N39" s="93"/>
      <c r="P39" s="85">
        <f t="shared" si="0"/>
        <v>0</v>
      </c>
      <c r="Q39" s="71">
        <f t="shared" si="1"/>
        <v>0</v>
      </c>
      <c r="Y39" s="73"/>
    </row>
    <row r="40" spans="2:25">
      <c r="B40" s="36"/>
      <c r="C40" s="29"/>
      <c r="D40" s="151"/>
      <c r="E40" s="29"/>
      <c r="F40" s="29"/>
      <c r="G40" s="29"/>
      <c r="H40" s="29"/>
      <c r="I40" s="29"/>
      <c r="J40" s="29"/>
      <c r="K40" s="29"/>
      <c r="L40" s="93"/>
      <c r="M40" s="93"/>
      <c r="N40" s="93"/>
      <c r="P40" s="85">
        <f t="shared" si="0"/>
        <v>0</v>
      </c>
      <c r="Q40" s="71">
        <f t="shared" si="1"/>
        <v>0</v>
      </c>
      <c r="Y40" s="73"/>
    </row>
    <row r="41" spans="2:25">
      <c r="B41" s="36"/>
      <c r="C41" s="29"/>
      <c r="D41" s="151"/>
      <c r="E41" s="29"/>
      <c r="F41" s="29"/>
      <c r="G41" s="29"/>
      <c r="H41" s="29"/>
      <c r="I41" s="29"/>
      <c r="J41" s="29"/>
      <c r="K41" s="29"/>
      <c r="L41" s="93"/>
      <c r="M41" s="93"/>
      <c r="N41" s="93"/>
      <c r="P41" s="85">
        <f t="shared" si="0"/>
        <v>0</v>
      </c>
      <c r="Q41" s="71">
        <f t="shared" si="1"/>
        <v>0</v>
      </c>
      <c r="Y41" s="73"/>
    </row>
    <row r="42" spans="2:25">
      <c r="B42" s="36"/>
      <c r="C42" s="29"/>
      <c r="D42" s="151"/>
      <c r="E42" s="29"/>
      <c r="F42" s="29"/>
      <c r="G42" s="29"/>
      <c r="H42" s="29"/>
      <c r="I42" s="29"/>
      <c r="J42" s="29"/>
      <c r="K42" s="29"/>
      <c r="L42" s="93"/>
      <c r="M42" s="93"/>
      <c r="N42" s="93"/>
      <c r="P42" s="85">
        <f t="shared" si="0"/>
        <v>0</v>
      </c>
      <c r="Q42" s="71">
        <f t="shared" si="1"/>
        <v>0</v>
      </c>
      <c r="Y42" s="73"/>
    </row>
    <row r="43" spans="2:25">
      <c r="B43" s="36"/>
      <c r="C43" s="29"/>
      <c r="D43" s="151"/>
      <c r="E43" s="29"/>
      <c r="F43" s="29"/>
      <c r="G43" s="29"/>
      <c r="H43" s="29"/>
      <c r="I43" s="29"/>
      <c r="J43" s="29"/>
      <c r="K43" s="29"/>
      <c r="L43" s="93"/>
      <c r="M43" s="93"/>
      <c r="N43" s="93"/>
      <c r="P43" s="85">
        <f t="shared" si="0"/>
        <v>0</v>
      </c>
      <c r="Q43" s="71">
        <f t="shared" si="1"/>
        <v>0</v>
      </c>
      <c r="Y43" s="73"/>
    </row>
    <row r="44" spans="2:25">
      <c r="B44" s="36"/>
      <c r="C44" s="29"/>
      <c r="D44" s="151"/>
      <c r="E44" s="29"/>
      <c r="F44" s="29"/>
      <c r="G44" s="29"/>
      <c r="H44" s="29"/>
      <c r="I44" s="29"/>
      <c r="J44" s="29"/>
      <c r="K44" s="29"/>
      <c r="L44" s="93"/>
      <c r="M44" s="93"/>
      <c r="N44" s="93"/>
      <c r="P44" s="85">
        <f t="shared" si="0"/>
        <v>0</v>
      </c>
      <c r="Q44" s="71">
        <f t="shared" si="1"/>
        <v>0</v>
      </c>
      <c r="Y44" s="73"/>
    </row>
    <row r="45" spans="2:25">
      <c r="B45" s="36"/>
      <c r="C45" s="29"/>
      <c r="D45" s="151"/>
      <c r="E45" s="29"/>
      <c r="F45" s="29"/>
      <c r="G45" s="29"/>
      <c r="H45" s="29"/>
      <c r="I45" s="29"/>
      <c r="J45" s="29"/>
      <c r="K45" s="29"/>
      <c r="L45" s="93"/>
      <c r="M45" s="93"/>
      <c r="N45" s="93"/>
      <c r="P45" s="85">
        <f t="shared" si="0"/>
        <v>0</v>
      </c>
      <c r="Q45" s="71">
        <f t="shared" si="1"/>
        <v>0</v>
      </c>
      <c r="Y45" s="73"/>
    </row>
    <row r="46" spans="2:25">
      <c r="B46" s="36"/>
      <c r="C46" s="29"/>
      <c r="D46" s="151"/>
      <c r="E46" s="29"/>
      <c r="F46" s="29"/>
      <c r="G46" s="29"/>
      <c r="H46" s="29"/>
      <c r="I46" s="29"/>
      <c r="J46" s="29"/>
      <c r="K46" s="29"/>
      <c r="L46" s="93"/>
      <c r="M46" s="93"/>
      <c r="N46" s="93"/>
      <c r="P46" s="85">
        <f t="shared" si="0"/>
        <v>0</v>
      </c>
      <c r="Q46" s="71">
        <f t="shared" si="1"/>
        <v>0</v>
      </c>
      <c r="Y46" s="73"/>
    </row>
    <row r="47" spans="2:25">
      <c r="B47" s="36"/>
      <c r="C47" s="29"/>
      <c r="D47" s="151"/>
      <c r="E47" s="29"/>
      <c r="F47" s="29"/>
      <c r="G47" s="29"/>
      <c r="H47" s="29"/>
      <c r="I47" s="29"/>
      <c r="J47" s="29"/>
      <c r="K47" s="29"/>
      <c r="L47" s="93"/>
      <c r="M47" s="93"/>
      <c r="N47" s="93"/>
      <c r="P47" s="85">
        <f t="shared" si="0"/>
        <v>0</v>
      </c>
      <c r="Q47" s="71">
        <f t="shared" si="1"/>
        <v>0</v>
      </c>
      <c r="Y47" s="73"/>
    </row>
    <row r="48" spans="2:25">
      <c r="B48" s="36"/>
      <c r="C48" s="29"/>
      <c r="D48" s="151"/>
      <c r="E48" s="29"/>
      <c r="F48" s="29"/>
      <c r="G48" s="29"/>
      <c r="H48" s="29"/>
      <c r="I48" s="29"/>
      <c r="J48" s="29"/>
      <c r="K48" s="29"/>
      <c r="L48" s="93"/>
      <c r="M48" s="93"/>
      <c r="N48" s="93"/>
      <c r="P48" s="85">
        <f t="shared" si="0"/>
        <v>0</v>
      </c>
      <c r="Q48" s="71">
        <f t="shared" si="1"/>
        <v>0</v>
      </c>
      <c r="Y48" s="73"/>
    </row>
    <row r="49" spans="2:66">
      <c r="B49" s="36"/>
      <c r="C49" s="29"/>
      <c r="D49" s="151"/>
      <c r="E49" s="29"/>
      <c r="F49" s="29"/>
      <c r="G49" s="29"/>
      <c r="H49" s="29"/>
      <c r="I49" s="29"/>
      <c r="J49" s="29"/>
      <c r="K49" s="29"/>
      <c r="L49" s="93"/>
      <c r="M49" s="93"/>
      <c r="N49" s="93"/>
      <c r="P49" s="85">
        <f t="shared" si="0"/>
        <v>0</v>
      </c>
      <c r="Q49" s="71">
        <f t="shared" si="1"/>
        <v>0</v>
      </c>
      <c r="Y49" s="73"/>
    </row>
    <row r="50" spans="2:66">
      <c r="B50" s="36"/>
      <c r="C50" s="29"/>
      <c r="D50" s="151"/>
      <c r="E50" s="29"/>
      <c r="F50" s="29"/>
      <c r="G50" s="29"/>
      <c r="H50" s="29"/>
      <c r="I50" s="29"/>
      <c r="J50" s="29"/>
      <c r="K50" s="29"/>
      <c r="L50" s="93"/>
      <c r="M50" s="93"/>
      <c r="N50" s="93"/>
      <c r="P50" s="85">
        <f t="shared" si="0"/>
        <v>0</v>
      </c>
      <c r="Q50" s="71">
        <f t="shared" si="1"/>
        <v>0</v>
      </c>
      <c r="Y50" s="73"/>
    </row>
    <row r="51" spans="2:66">
      <c r="B51" s="36"/>
      <c r="C51" s="29"/>
      <c r="D51" s="151"/>
      <c r="E51" s="29"/>
      <c r="F51" s="29"/>
      <c r="G51" s="29"/>
      <c r="H51" s="29"/>
      <c r="I51" s="29"/>
      <c r="J51" s="29"/>
      <c r="K51" s="29"/>
      <c r="L51" s="93"/>
      <c r="M51" s="93"/>
      <c r="N51" s="93"/>
      <c r="P51" s="85">
        <f t="shared" si="0"/>
        <v>0</v>
      </c>
      <c r="Q51" s="71">
        <f t="shared" si="1"/>
        <v>0</v>
      </c>
    </row>
    <row r="52" spans="2:66">
      <c r="B52" s="36"/>
      <c r="C52" s="29"/>
      <c r="D52" s="151"/>
      <c r="E52" s="29"/>
      <c r="F52" s="29"/>
      <c r="G52" s="29"/>
      <c r="H52" s="29"/>
      <c r="I52" s="29"/>
      <c r="J52" s="29"/>
      <c r="K52" s="29"/>
      <c r="L52" s="93"/>
      <c r="M52" s="93"/>
      <c r="N52" s="93"/>
      <c r="P52" s="85">
        <f t="shared" si="0"/>
        <v>0</v>
      </c>
      <c r="Q52" s="71">
        <f t="shared" si="1"/>
        <v>0</v>
      </c>
    </row>
    <row r="53" spans="2:66">
      <c r="B53" s="36"/>
      <c r="C53" s="29"/>
      <c r="D53" s="151"/>
      <c r="E53" s="29"/>
      <c r="F53" s="29"/>
      <c r="G53" s="29"/>
      <c r="H53" s="29"/>
      <c r="I53" s="29"/>
      <c r="J53" s="29"/>
      <c r="K53" s="29"/>
      <c r="L53" s="93"/>
      <c r="M53" s="93"/>
      <c r="N53" s="93"/>
      <c r="P53" s="85">
        <f t="shared" si="0"/>
        <v>0</v>
      </c>
      <c r="Q53" s="71">
        <f t="shared" si="1"/>
        <v>0</v>
      </c>
    </row>
    <row r="54" spans="2:66">
      <c r="B54" s="36"/>
      <c r="C54" s="29"/>
      <c r="D54" s="151"/>
      <c r="E54" s="29"/>
      <c r="F54" s="29"/>
      <c r="G54" s="29"/>
      <c r="H54" s="29"/>
      <c r="I54" s="29"/>
      <c r="J54" s="29"/>
      <c r="K54" s="29"/>
      <c r="L54" s="136"/>
      <c r="M54" s="136"/>
      <c r="N54" s="136"/>
      <c r="P54" s="85">
        <f t="shared" si="0"/>
        <v>0</v>
      </c>
      <c r="Q54" s="71">
        <f t="shared" si="1"/>
        <v>0</v>
      </c>
    </row>
    <row r="55" spans="2:66" s="140" customFormat="1">
      <c r="B55" s="137"/>
      <c r="C55" s="138"/>
      <c r="D55" s="138"/>
      <c r="E55" s="138"/>
      <c r="F55" s="29"/>
      <c r="G55" s="138"/>
      <c r="H55" s="138"/>
      <c r="I55" s="138"/>
      <c r="J55" s="138"/>
      <c r="K55" s="138"/>
      <c r="L55" s="139">
        <f>SUM(L4:L54)</f>
        <v>1460</v>
      </c>
      <c r="M55" s="139">
        <f>SUM(M4:M54)</f>
        <v>100</v>
      </c>
      <c r="N55" s="139">
        <f>SUM(N4:N54)</f>
        <v>40</v>
      </c>
      <c r="O55" s="71"/>
      <c r="P55" s="85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3"/>
      <c r="AL55" s="71"/>
      <c r="AM55" s="73"/>
      <c r="AN55" s="71"/>
      <c r="AO55" s="71"/>
      <c r="AP55" s="85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</row>
    <row r="56" spans="2:66">
      <c r="B56" s="141"/>
      <c r="C56" s="29"/>
      <c r="D56" s="151"/>
      <c r="E56" s="29"/>
      <c r="F56" s="29">
        <f t="shared" ref="F56:K56" si="2">SUM(F4:F55)</f>
        <v>41635</v>
      </c>
      <c r="G56" s="29">
        <f t="shared" si="2"/>
        <v>37678</v>
      </c>
      <c r="H56" s="29">
        <f t="shared" si="2"/>
        <v>3957</v>
      </c>
      <c r="I56" s="29">
        <f t="shared" si="2"/>
        <v>0</v>
      </c>
      <c r="J56" s="29">
        <f t="shared" si="2"/>
        <v>0</v>
      </c>
      <c r="K56" s="29">
        <f t="shared" si="2"/>
        <v>0</v>
      </c>
      <c r="L56" s="136">
        <f>L55/SUM(L55:N55)</f>
        <v>0.91249999999999998</v>
      </c>
      <c r="M56" s="136">
        <f>M55/SUM(L55:N55)</f>
        <v>6.25E-2</v>
      </c>
      <c r="N56" s="136">
        <f>N55/SUM(L55:N55)</f>
        <v>2.5000000000000001E-2</v>
      </c>
    </row>
    <row r="57" spans="2:66" hidden="1">
      <c r="F57" s="71">
        <f>SUM(F4:F54)</f>
        <v>41635</v>
      </c>
      <c r="G57" s="71">
        <f>G56+H56</f>
        <v>41635</v>
      </c>
      <c r="I57" s="71">
        <f>SUM(I4:I54)</f>
        <v>0</v>
      </c>
      <c r="J57" s="71">
        <f>J56+K56</f>
        <v>0</v>
      </c>
    </row>
    <row r="59" spans="2:66">
      <c r="L59" s="71"/>
      <c r="M59" s="71"/>
      <c r="N59" s="71"/>
    </row>
    <row r="60" spans="2:66">
      <c r="L60" s="71"/>
      <c r="M60" s="71"/>
      <c r="N60" s="71"/>
    </row>
    <row r="61" spans="2:66">
      <c r="L61" s="71"/>
      <c r="M61" s="71"/>
      <c r="N61" s="71"/>
      <c r="S61" s="71">
        <f>SUM(S4:S60)</f>
        <v>567</v>
      </c>
      <c r="T61" s="71">
        <f t="shared" ref="T61:AN61" si="3">SUM(T4:T60)</f>
        <v>162</v>
      </c>
      <c r="U61" s="71">
        <f t="shared" si="3"/>
        <v>11166</v>
      </c>
      <c r="V61" s="71">
        <f t="shared" si="3"/>
        <v>2102</v>
      </c>
      <c r="W61" s="71">
        <f t="shared" si="3"/>
        <v>10133</v>
      </c>
      <c r="X61" s="71">
        <f t="shared" si="3"/>
        <v>1548</v>
      </c>
      <c r="Y61" s="71">
        <f t="shared" si="3"/>
        <v>3181</v>
      </c>
      <c r="Z61" s="71">
        <f t="shared" si="3"/>
        <v>672</v>
      </c>
      <c r="AA61" s="71">
        <f t="shared" si="3"/>
        <v>1384</v>
      </c>
      <c r="AB61" s="71">
        <f t="shared" si="3"/>
        <v>222</v>
      </c>
      <c r="AC61" s="71">
        <f t="shared" si="3"/>
        <v>877</v>
      </c>
      <c r="AD61" s="71">
        <f t="shared" si="3"/>
        <v>180</v>
      </c>
      <c r="AE61" s="71">
        <f t="shared" si="3"/>
        <v>2432</v>
      </c>
      <c r="AF61" s="71">
        <f t="shared" si="3"/>
        <v>384</v>
      </c>
      <c r="AG61" s="71">
        <f t="shared" si="3"/>
        <v>7232</v>
      </c>
      <c r="AH61" s="71">
        <f t="shared" si="3"/>
        <v>1134</v>
      </c>
      <c r="AI61" s="71">
        <f t="shared" si="3"/>
        <v>5053</v>
      </c>
      <c r="AJ61" s="71">
        <f t="shared" si="3"/>
        <v>866</v>
      </c>
      <c r="AK61" s="73">
        <f t="shared" si="3"/>
        <v>0</v>
      </c>
      <c r="AL61" s="71">
        <f t="shared" si="3"/>
        <v>0</v>
      </c>
      <c r="AM61" s="73">
        <f t="shared" si="3"/>
        <v>0</v>
      </c>
      <c r="AN61" s="71">
        <f t="shared" si="3"/>
        <v>0</v>
      </c>
      <c r="AS61" s="71">
        <f>SUM(AS4:AS60)</f>
        <v>0</v>
      </c>
      <c r="AT61" s="71">
        <f t="shared" ref="AT61:BN61" si="4">SUM(AT4:AT60)</f>
        <v>0</v>
      </c>
      <c r="AU61" s="71">
        <f t="shared" si="4"/>
        <v>0</v>
      </c>
      <c r="AV61" s="71">
        <f t="shared" si="4"/>
        <v>0</v>
      </c>
      <c r="AW61" s="71">
        <f t="shared" si="4"/>
        <v>0</v>
      </c>
      <c r="AX61" s="71">
        <f t="shared" si="4"/>
        <v>0</v>
      </c>
      <c r="AY61" s="71">
        <f t="shared" si="4"/>
        <v>0</v>
      </c>
      <c r="AZ61" s="71">
        <f t="shared" si="4"/>
        <v>0</v>
      </c>
      <c r="BA61" s="71">
        <f t="shared" si="4"/>
        <v>0</v>
      </c>
      <c r="BB61" s="71">
        <f t="shared" si="4"/>
        <v>0</v>
      </c>
      <c r="BC61" s="71">
        <f t="shared" si="4"/>
        <v>0</v>
      </c>
      <c r="BD61" s="71">
        <f t="shared" si="4"/>
        <v>0</v>
      </c>
      <c r="BE61" s="71">
        <f t="shared" si="4"/>
        <v>0</v>
      </c>
      <c r="BF61" s="71">
        <f t="shared" si="4"/>
        <v>0</v>
      </c>
      <c r="BG61" s="71">
        <f t="shared" si="4"/>
        <v>0</v>
      </c>
      <c r="BH61" s="71">
        <f t="shared" si="4"/>
        <v>0</v>
      </c>
      <c r="BI61" s="71">
        <f t="shared" si="4"/>
        <v>0</v>
      </c>
      <c r="BJ61" s="71">
        <f t="shared" si="4"/>
        <v>0</v>
      </c>
      <c r="BK61" s="71">
        <f t="shared" si="4"/>
        <v>0</v>
      </c>
      <c r="BL61" s="71">
        <f t="shared" si="4"/>
        <v>0</v>
      </c>
      <c r="BM61" s="71">
        <f t="shared" si="4"/>
        <v>0</v>
      </c>
      <c r="BN61" s="71">
        <f t="shared" si="4"/>
        <v>0</v>
      </c>
    </row>
    <row r="62" spans="2:66">
      <c r="L62" s="71"/>
      <c r="M62" s="71"/>
      <c r="N62" s="71"/>
      <c r="Y62" s="91"/>
      <c r="AY62" s="91"/>
      <c r="BK62" s="91"/>
      <c r="BM62" s="91"/>
    </row>
    <row r="63" spans="2:66">
      <c r="L63" s="71"/>
      <c r="M63" s="71"/>
      <c r="N63" s="71"/>
      <c r="P63" s="71"/>
      <c r="Q63" s="71" t="s">
        <v>149</v>
      </c>
      <c r="S63" s="152">
        <f>S61+U61+W61+Y61+AA61+AC61+AE61+AG61+AI61+AK61+AM61</f>
        <v>42025</v>
      </c>
      <c r="T63" s="118">
        <f>G56+H56</f>
        <v>41635</v>
      </c>
      <c r="U63" s="152"/>
      <c r="AP63" s="71"/>
      <c r="AS63" s="116">
        <f>AS61+AU61+AW61+AY61+BA61+BC61+BE61+BG61+BI61+BK61+BM61</f>
        <v>0</v>
      </c>
      <c r="AT63" s="118">
        <f>J56+K56</f>
        <v>0</v>
      </c>
    </row>
    <row r="64" spans="2:66" hidden="1">
      <c r="L64" s="71"/>
      <c r="M64" s="71"/>
      <c r="N64" s="71"/>
      <c r="P64" s="71"/>
      <c r="S64" s="116">
        <f>G57</f>
        <v>41635</v>
      </c>
      <c r="T64" s="118"/>
      <c r="AP64" s="71"/>
      <c r="AS64" s="116">
        <f>J57</f>
        <v>0</v>
      </c>
      <c r="AT64" s="118"/>
    </row>
    <row r="65" spans="12:46">
      <c r="L65" s="71"/>
      <c r="M65" s="71"/>
      <c r="N65" s="71"/>
      <c r="Q65" s="71" t="s">
        <v>119</v>
      </c>
      <c r="S65" s="71">
        <f>T61+V61+X61+Z61+AB61+AD61+AF61+AH61+AJ61+AL61+AN61</f>
        <v>7270</v>
      </c>
      <c r="T65" s="118"/>
      <c r="AS65" s="71">
        <f>AT61+AV61+AX61+AZ61+BB61+BD61+BF61+BH61+BJ61+BL61+BN61</f>
        <v>0</v>
      </c>
      <c r="AT65" s="118"/>
    </row>
    <row r="66" spans="12:46">
      <c r="L66" s="71"/>
      <c r="M66" s="71"/>
      <c r="N66" s="71"/>
    </row>
    <row r="67" spans="12:46">
      <c r="L67" s="71"/>
      <c r="M67" s="71"/>
      <c r="N67" s="71"/>
      <c r="U67" s="198"/>
    </row>
    <row r="68" spans="12:46" ht="15.75" thickBot="1">
      <c r="L68" s="71"/>
      <c r="M68" s="71"/>
      <c r="N68" s="71"/>
      <c r="Q68" s="235" t="s">
        <v>19</v>
      </c>
      <c r="R68" s="237" t="s">
        <v>177</v>
      </c>
      <c r="S68" s="237" t="s">
        <v>178</v>
      </c>
      <c r="T68" s="236" t="s">
        <v>179</v>
      </c>
      <c r="U68" s="198"/>
    </row>
    <row r="69" spans="12:46">
      <c r="L69" s="71"/>
      <c r="M69" s="71"/>
      <c r="N69" s="71"/>
      <c r="Q69" s="231" t="str">
        <f>S3</f>
        <v>Grant</v>
      </c>
      <c r="R69" s="238">
        <f>S61</f>
        <v>567</v>
      </c>
      <c r="S69" s="239">
        <f>(T61/60)</f>
        <v>2.7</v>
      </c>
      <c r="T69" s="232">
        <f>R69/S69</f>
        <v>210</v>
      </c>
    </row>
    <row r="70" spans="12:46">
      <c r="L70" s="71"/>
      <c r="M70" s="71"/>
      <c r="N70" s="71"/>
      <c r="Q70" s="241" t="str">
        <f>U3</f>
        <v>Iziah</v>
      </c>
      <c r="R70" s="151">
        <f>U61</f>
        <v>11166</v>
      </c>
      <c r="S70" s="242">
        <f>(V61/60)</f>
        <v>35.033333333333331</v>
      </c>
      <c r="T70" s="243">
        <f t="shared" ref="T70:T73" si="5">R70/S70</f>
        <v>318.72502378686966</v>
      </c>
      <c r="AP70" s="71"/>
    </row>
    <row r="71" spans="12:46">
      <c r="L71" s="71"/>
      <c r="M71" s="71"/>
      <c r="N71" s="71"/>
      <c r="Q71" s="241" t="str">
        <f>W3</f>
        <v>Kyrian</v>
      </c>
      <c r="R71" s="151">
        <f>W61</f>
        <v>10133</v>
      </c>
      <c r="S71" s="242">
        <f>(X61/60)</f>
        <v>25.8</v>
      </c>
      <c r="T71" s="243">
        <f t="shared" ref="T71" si="6">R71/S71</f>
        <v>392.75193798449612</v>
      </c>
      <c r="AP71" s="71"/>
    </row>
    <row r="72" spans="12:46">
      <c r="L72" s="71"/>
      <c r="M72" s="71"/>
      <c r="N72" s="71"/>
      <c r="Q72" s="241" t="str">
        <f>Y3</f>
        <v>Lincoln</v>
      </c>
      <c r="R72" s="151">
        <f>Y61</f>
        <v>3181</v>
      </c>
      <c r="S72" s="242">
        <f>(Z61/60)</f>
        <v>11.2</v>
      </c>
      <c r="T72" s="243">
        <f t="shared" si="5"/>
        <v>284.01785714285717</v>
      </c>
      <c r="AP72" s="71"/>
    </row>
    <row r="73" spans="12:46">
      <c r="Q73" s="233" t="str">
        <f>AA3</f>
        <v>Matt</v>
      </c>
      <c r="R73" s="27">
        <f>AA61</f>
        <v>1384</v>
      </c>
      <c r="S73" s="240">
        <f>(AB61/60)</f>
        <v>3.7</v>
      </c>
      <c r="T73" s="234">
        <f t="shared" si="5"/>
        <v>374.05405405405406</v>
      </c>
      <c r="AP73" s="71"/>
    </row>
    <row r="74" spans="12:46">
      <c r="Q74" s="233" t="str">
        <f>AC3</f>
        <v>Robert</v>
      </c>
      <c r="R74" s="27">
        <f>AC61</f>
        <v>877</v>
      </c>
      <c r="S74" s="240">
        <f>(AD61/60)</f>
        <v>3</v>
      </c>
      <c r="T74" s="234">
        <f t="shared" ref="T74" si="7">R74/S74</f>
        <v>292.33333333333331</v>
      </c>
      <c r="AP74" s="71"/>
    </row>
    <row r="75" spans="12:46">
      <c r="Q75" s="233" t="str">
        <f>AE3</f>
        <v>Robin</v>
      </c>
      <c r="R75" s="27">
        <f>AE61</f>
        <v>2432</v>
      </c>
      <c r="S75" s="240">
        <f>(AF61/60)</f>
        <v>6.4</v>
      </c>
      <c r="T75" s="234">
        <f t="shared" ref="T75" si="8">R75/S75</f>
        <v>380</v>
      </c>
      <c r="AP75" s="71"/>
    </row>
    <row r="76" spans="12:46">
      <c r="Q76" s="233" t="str">
        <f>AG3</f>
        <v>Sidney</v>
      </c>
      <c r="R76" s="27">
        <f>AG61</f>
        <v>7232</v>
      </c>
      <c r="S76" s="240">
        <f>(AH61/60)</f>
        <v>18.899999999999999</v>
      </c>
      <c r="T76" s="234">
        <f>R76/S76</f>
        <v>382.64550264550269</v>
      </c>
      <c r="AP76" s="71"/>
    </row>
    <row r="77" spans="12:46">
      <c r="Q77" s="233" t="str">
        <f>AI3</f>
        <v>Tony</v>
      </c>
      <c r="R77" s="27">
        <f>AI61</f>
        <v>5053</v>
      </c>
      <c r="S77" s="240">
        <f>(AJ61/60)</f>
        <v>14.433333333333334</v>
      </c>
      <c r="T77" s="234">
        <f>R77/S77</f>
        <v>350.09237875288682</v>
      </c>
      <c r="AP77" s="71"/>
    </row>
    <row r="78" spans="12:46">
      <c r="R78" s="71" t="s">
        <v>180</v>
      </c>
      <c r="T78" s="230">
        <f>AVERAGE(T69:T77)</f>
        <v>331.62445418888888</v>
      </c>
      <c r="AP78" s="71"/>
    </row>
    <row r="79" spans="12:46">
      <c r="AP79" s="71"/>
    </row>
    <row r="80" spans="12:46">
      <c r="AP80" s="71"/>
    </row>
    <row r="81" spans="42:42">
      <c r="AP81" s="7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pane ySplit="3" topLeftCell="A10" activePane="bottomLeft" state="frozen"/>
      <selection pane="bottomLeft" activeCell="H17" sqref="H17"/>
    </sheetView>
  </sheetViews>
  <sheetFormatPr defaultRowHeight="15"/>
  <cols>
    <col min="1" max="1" width="4.5703125" style="71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71" customWidth="1"/>
    <col min="9" max="9" width="11" style="71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>
      <c r="A1"/>
    </row>
    <row r="2" spans="1:11" ht="15" customHeight="1" thickTop="1">
      <c r="A2"/>
      <c r="B2" s="323" t="s">
        <v>150</v>
      </c>
      <c r="C2" s="325" t="s">
        <v>151</v>
      </c>
      <c r="D2" s="327" t="s">
        <v>152</v>
      </c>
      <c r="E2" s="328"/>
      <c r="F2" s="329" t="s">
        <v>153</v>
      </c>
      <c r="G2" s="329" t="s">
        <v>154</v>
      </c>
      <c r="H2" s="321" t="s">
        <v>155</v>
      </c>
      <c r="I2" s="331"/>
      <c r="J2" s="321" t="s">
        <v>156</v>
      </c>
      <c r="K2" s="322"/>
    </row>
    <row r="3" spans="1:11" ht="30.75" thickBot="1">
      <c r="A3"/>
      <c r="B3" s="324"/>
      <c r="C3" s="326"/>
      <c r="D3" s="171" t="s">
        <v>157</v>
      </c>
      <c r="E3" s="171" t="s">
        <v>158</v>
      </c>
      <c r="F3" s="330"/>
      <c r="G3" s="330"/>
      <c r="H3" s="171" t="s">
        <v>157</v>
      </c>
      <c r="I3" s="171" t="s">
        <v>158</v>
      </c>
      <c r="J3" s="171" t="s">
        <v>157</v>
      </c>
      <c r="K3" s="172" t="s">
        <v>158</v>
      </c>
    </row>
    <row r="4" spans="1:11" ht="15.75" thickTop="1">
      <c r="A4"/>
      <c r="B4" s="35"/>
      <c r="C4" s="92"/>
      <c r="D4" s="173"/>
      <c r="E4" s="173"/>
      <c r="F4" s="35"/>
      <c r="G4" s="173"/>
      <c r="H4" s="173"/>
      <c r="I4" s="173"/>
      <c r="J4" s="173"/>
      <c r="K4" s="173"/>
    </row>
    <row r="5" spans="1:11">
      <c r="A5"/>
      <c r="B5" s="36"/>
      <c r="C5" s="93"/>
      <c r="D5" s="174"/>
      <c r="E5" s="174"/>
      <c r="F5" s="36"/>
      <c r="G5" s="174"/>
      <c r="H5" s="174"/>
      <c r="I5" s="174"/>
      <c r="J5" s="174"/>
      <c r="K5" s="174"/>
    </row>
    <row r="6" spans="1:11">
      <c r="A6"/>
      <c r="B6" s="36"/>
      <c r="C6" s="93"/>
      <c r="D6" s="174"/>
      <c r="E6" s="174"/>
      <c r="F6" s="36"/>
      <c r="G6" s="174"/>
      <c r="H6" s="174"/>
      <c r="I6" s="174"/>
      <c r="J6" s="174"/>
      <c r="K6" s="174"/>
    </row>
    <row r="7" spans="1:11">
      <c r="A7"/>
      <c r="B7" s="36"/>
      <c r="C7" s="93"/>
      <c r="D7" s="174"/>
      <c r="E7" s="174"/>
      <c r="F7" s="36"/>
      <c r="G7" s="174"/>
      <c r="H7" s="174"/>
      <c r="I7" s="174"/>
      <c r="J7" s="174"/>
      <c r="K7" s="174"/>
    </row>
    <row r="8" spans="1:11">
      <c r="A8"/>
      <c r="B8" s="36"/>
      <c r="C8" s="93"/>
      <c r="D8" s="174"/>
      <c r="E8" s="174"/>
      <c r="F8" s="36"/>
      <c r="G8" s="174"/>
      <c r="H8" s="174"/>
      <c r="I8" s="174"/>
      <c r="J8" s="174"/>
      <c r="K8" s="174"/>
    </row>
    <row r="9" spans="1:11">
      <c r="A9"/>
      <c r="B9" s="36"/>
      <c r="C9" s="93"/>
      <c r="D9" s="174"/>
      <c r="E9" s="174"/>
      <c r="F9" s="36"/>
      <c r="G9" s="174"/>
      <c r="H9" s="174"/>
      <c r="I9" s="174"/>
      <c r="J9" s="174"/>
      <c r="K9" s="174"/>
    </row>
    <row r="10" spans="1:11">
      <c r="A10"/>
      <c r="B10" s="36"/>
      <c r="C10" s="93"/>
      <c r="D10" s="174"/>
      <c r="E10" s="174"/>
      <c r="F10" s="36"/>
      <c r="G10" s="174"/>
      <c r="H10" s="174"/>
      <c r="I10" s="174"/>
      <c r="J10" s="174"/>
      <c r="K10" s="174"/>
    </row>
    <row r="11" spans="1:11">
      <c r="A11"/>
      <c r="B11" s="36"/>
      <c r="C11" s="93"/>
      <c r="D11" s="174"/>
      <c r="E11" s="174"/>
      <c r="F11" s="36"/>
      <c r="G11" s="174"/>
      <c r="H11" s="174"/>
      <c r="I11" s="174"/>
      <c r="J11" s="174"/>
      <c r="K11" s="174"/>
    </row>
    <row r="12" spans="1:11">
      <c r="A12"/>
      <c r="B12" s="36"/>
      <c r="C12" s="93"/>
      <c r="D12" s="174"/>
      <c r="E12" s="174"/>
      <c r="F12" s="36"/>
      <c r="G12" s="174"/>
      <c r="H12" s="174"/>
      <c r="I12" s="174"/>
      <c r="J12" s="174"/>
      <c r="K12" s="174"/>
    </row>
    <row r="13" spans="1:11">
      <c r="A13"/>
      <c r="B13" s="175"/>
      <c r="C13" s="93"/>
      <c r="D13" s="174"/>
      <c r="E13" s="174"/>
      <c r="F13" s="36"/>
      <c r="G13" s="174"/>
      <c r="H13" s="174"/>
      <c r="I13" s="174"/>
      <c r="J13" s="174"/>
      <c r="K13" s="174"/>
    </row>
    <row r="14" spans="1:11">
      <c r="A14"/>
      <c r="B14" s="36"/>
      <c r="C14" s="93"/>
      <c r="D14" s="176"/>
      <c r="E14" s="176"/>
      <c r="F14" s="36"/>
      <c r="G14" s="174"/>
      <c r="H14" s="174"/>
      <c r="I14" s="174"/>
      <c r="J14" s="174"/>
      <c r="K14" s="174"/>
    </row>
    <row r="15" spans="1:11">
      <c r="A15"/>
      <c r="B15" s="36"/>
      <c r="C15" s="93"/>
      <c r="D15" s="174"/>
      <c r="E15" s="174"/>
      <c r="F15" s="36"/>
      <c r="G15" s="174"/>
      <c r="H15" s="174"/>
      <c r="I15" s="174"/>
      <c r="J15" s="174"/>
      <c r="K15" s="174"/>
    </row>
    <row r="16" spans="1:11">
      <c r="A16"/>
      <c r="B16" s="175"/>
      <c r="C16" s="93"/>
      <c r="D16" s="174"/>
      <c r="E16" s="174"/>
      <c r="F16" s="36"/>
      <c r="G16" s="174"/>
      <c r="H16" s="174"/>
      <c r="I16" s="174"/>
      <c r="J16" s="174"/>
      <c r="K16" s="174"/>
    </row>
    <row r="17" spans="1:11">
      <c r="A17"/>
      <c r="B17" s="36"/>
      <c r="C17" s="93"/>
      <c r="D17" s="174"/>
      <c r="E17" s="174"/>
      <c r="F17" s="36"/>
      <c r="G17" s="174"/>
      <c r="H17" s="174"/>
      <c r="I17" s="174"/>
      <c r="J17" s="174"/>
      <c r="K17" s="174"/>
    </row>
    <row r="18" spans="1:11">
      <c r="A18"/>
      <c r="B18" s="36"/>
      <c r="C18" s="93"/>
      <c r="D18" s="174"/>
      <c r="E18" s="174"/>
      <c r="F18" s="36"/>
      <c r="G18" s="174"/>
      <c r="H18" s="174"/>
      <c r="I18" s="174"/>
      <c r="J18" s="174"/>
      <c r="K18" s="174"/>
    </row>
    <row r="19" spans="1:11">
      <c r="A19"/>
      <c r="B19" s="36"/>
      <c r="C19" s="93"/>
      <c r="D19" s="174"/>
      <c r="E19" s="174"/>
      <c r="F19" s="36"/>
      <c r="G19" s="174"/>
      <c r="H19" s="174"/>
      <c r="I19" s="174"/>
      <c r="J19" s="174"/>
      <c r="K19" s="174"/>
    </row>
    <row r="20" spans="1:11">
      <c r="A20"/>
      <c r="B20" s="36"/>
      <c r="C20" s="93"/>
      <c r="D20" s="174"/>
      <c r="E20" s="174"/>
      <c r="F20" s="36"/>
      <c r="G20" s="174"/>
      <c r="H20" s="174"/>
      <c r="I20" s="174"/>
      <c r="J20" s="174"/>
      <c r="K20" s="174"/>
    </row>
    <row r="21" spans="1:11">
      <c r="A21"/>
      <c r="B21" s="36"/>
      <c r="C21" s="93"/>
      <c r="D21" s="174"/>
      <c r="E21" s="174"/>
      <c r="F21" s="36"/>
      <c r="G21" s="174"/>
      <c r="H21" s="174"/>
      <c r="I21" s="174"/>
      <c r="J21" s="174"/>
      <c r="K21" s="174"/>
    </row>
    <row r="22" spans="1:11">
      <c r="A22"/>
      <c r="B22" s="36"/>
      <c r="C22" s="93"/>
      <c r="D22" s="174"/>
      <c r="E22" s="174"/>
      <c r="F22" s="36"/>
      <c r="G22" s="174"/>
      <c r="H22" s="174"/>
      <c r="I22" s="174"/>
      <c r="J22" s="174"/>
      <c r="K22" s="174"/>
    </row>
    <row r="23" spans="1:11">
      <c r="A23"/>
      <c r="B23" s="36"/>
      <c r="C23" s="93"/>
      <c r="D23" s="174"/>
      <c r="E23" s="174"/>
      <c r="F23" s="36"/>
      <c r="G23" s="174"/>
      <c r="H23" s="174"/>
      <c r="I23" s="174"/>
      <c r="J23" s="174"/>
      <c r="K23" s="174"/>
    </row>
    <row r="24" spans="1:11">
      <c r="A24"/>
      <c r="B24" s="36"/>
      <c r="C24" s="93"/>
      <c r="D24" s="174"/>
      <c r="E24" s="174"/>
      <c r="F24" s="36"/>
      <c r="G24" s="174"/>
      <c r="H24" s="174"/>
      <c r="I24" s="174"/>
      <c r="J24" s="174"/>
      <c r="K24" s="174"/>
    </row>
    <row r="25" spans="1:11">
      <c r="A25"/>
      <c r="B25" s="36"/>
      <c r="C25" s="93"/>
      <c r="D25" s="174"/>
      <c r="E25" s="174"/>
      <c r="F25" s="36"/>
      <c r="G25" s="174"/>
      <c r="H25" s="174"/>
      <c r="I25" s="174"/>
      <c r="J25" s="174"/>
      <c r="K25" s="174"/>
    </row>
    <row r="26" spans="1:11">
      <c r="A26"/>
      <c r="B26" s="37"/>
      <c r="C26" s="38"/>
      <c r="D26" s="177">
        <f>SUM(D4:D25)</f>
        <v>0</v>
      </c>
      <c r="E26" s="177">
        <f>SUM(E4:E25)</f>
        <v>0</v>
      </c>
      <c r="F26" s="177"/>
      <c r="G26" s="177">
        <f t="shared" ref="G26:K26" si="0">SUM(G4:G25)</f>
        <v>0</v>
      </c>
      <c r="H26" s="177">
        <f t="shared" si="0"/>
        <v>0</v>
      </c>
      <c r="I26" s="177">
        <f t="shared" si="0"/>
        <v>0</v>
      </c>
      <c r="J26" s="177">
        <f t="shared" si="0"/>
        <v>0</v>
      </c>
      <c r="K26" s="177">
        <f t="shared" si="0"/>
        <v>0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pane ySplit="3" topLeftCell="A4" activePane="bottomLeft" state="frozen"/>
      <selection pane="bottomLeft" activeCell="B10" sqref="B10"/>
    </sheetView>
  </sheetViews>
  <sheetFormatPr defaultRowHeight="15"/>
  <cols>
    <col min="1" max="1" width="8.85546875" style="81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2:13" customFormat="1" ht="15.75" thickBot="1"/>
    <row r="2" spans="2:13" customFormat="1" ht="15.75" customHeight="1" thickTop="1">
      <c r="B2" s="48" t="s">
        <v>21</v>
      </c>
      <c r="C2" s="50" t="s">
        <v>72</v>
      </c>
      <c r="D2" s="89"/>
      <c r="E2" s="52" t="s">
        <v>26</v>
      </c>
      <c r="F2" s="52"/>
      <c r="G2" s="90"/>
      <c r="H2" s="89"/>
      <c r="I2" s="52">
        <v>400</v>
      </c>
      <c r="J2" s="52"/>
      <c r="K2" s="90"/>
      <c r="L2" s="52" t="s">
        <v>73</v>
      </c>
      <c r="M2" s="53"/>
    </row>
    <row r="3" spans="2:13" customFormat="1" ht="15.75" thickBot="1">
      <c r="B3" s="49"/>
      <c r="C3" s="51" t="s">
        <v>19</v>
      </c>
      <c r="D3" s="8" t="s">
        <v>84</v>
      </c>
      <c r="E3" s="4" t="s">
        <v>22</v>
      </c>
      <c r="F3" s="4" t="s">
        <v>23</v>
      </c>
      <c r="G3" s="8" t="s">
        <v>20</v>
      </c>
      <c r="H3" s="8" t="s">
        <v>84</v>
      </c>
      <c r="I3" s="4" t="s">
        <v>22</v>
      </c>
      <c r="J3" s="4" t="s">
        <v>23</v>
      </c>
      <c r="K3" s="8" t="s">
        <v>20</v>
      </c>
      <c r="L3" s="5" t="s">
        <v>24</v>
      </c>
      <c r="M3" s="6" t="s">
        <v>25</v>
      </c>
    </row>
    <row r="4" spans="2:13" customFormat="1" ht="15.75" thickTop="1">
      <c r="B4" s="142">
        <v>42303</v>
      </c>
      <c r="C4" s="143" t="s">
        <v>214</v>
      </c>
      <c r="D4" s="143">
        <f>E4+F4</f>
        <v>0</v>
      </c>
      <c r="E4" s="143"/>
      <c r="F4" s="143"/>
      <c r="G4" s="143"/>
      <c r="H4" s="143">
        <f t="shared" ref="H4:H37" si="0">I4+J4</f>
        <v>968</v>
      </c>
      <c r="I4" s="143">
        <v>960</v>
      </c>
      <c r="J4" s="143">
        <v>8</v>
      </c>
      <c r="K4" s="143">
        <v>564</v>
      </c>
      <c r="L4" s="143"/>
      <c r="M4" s="144"/>
    </row>
    <row r="5" spans="2:13" customFormat="1">
      <c r="B5" s="145">
        <v>42303</v>
      </c>
      <c r="C5" s="151" t="s">
        <v>215</v>
      </c>
      <c r="D5" s="29">
        <f>E5+F5</f>
        <v>0</v>
      </c>
      <c r="E5" s="29"/>
      <c r="F5" s="29"/>
      <c r="G5" s="29"/>
      <c r="H5" s="29">
        <f t="shared" si="0"/>
        <v>836</v>
      </c>
      <c r="I5" s="29">
        <v>760</v>
      </c>
      <c r="J5" s="29">
        <v>76</v>
      </c>
      <c r="K5" s="29">
        <v>384</v>
      </c>
      <c r="L5" s="29"/>
      <c r="M5" s="146"/>
    </row>
    <row r="6" spans="2:13" customFormat="1">
      <c r="B6" s="145">
        <v>42305</v>
      </c>
      <c r="C6" s="151" t="s">
        <v>215</v>
      </c>
      <c r="D6" s="151">
        <f t="shared" ref="D6:D38" si="1">E6+F6</f>
        <v>0</v>
      </c>
      <c r="E6" s="29"/>
      <c r="F6" s="29"/>
      <c r="G6" s="29"/>
      <c r="H6" s="151">
        <f t="shared" si="0"/>
        <v>888</v>
      </c>
      <c r="I6" s="29">
        <v>800</v>
      </c>
      <c r="J6" s="29">
        <v>88</v>
      </c>
      <c r="K6" s="29">
        <v>426</v>
      </c>
      <c r="L6" s="29"/>
      <c r="M6" s="146"/>
    </row>
    <row r="7" spans="2:13" customFormat="1">
      <c r="B7" s="145">
        <v>42306</v>
      </c>
      <c r="C7" s="151" t="s">
        <v>224</v>
      </c>
      <c r="D7" s="151">
        <f t="shared" si="1"/>
        <v>379</v>
      </c>
      <c r="E7" s="29">
        <v>311</v>
      </c>
      <c r="F7" s="29">
        <v>68</v>
      </c>
      <c r="G7" s="29">
        <v>120</v>
      </c>
      <c r="H7" s="151">
        <f t="shared" si="0"/>
        <v>0</v>
      </c>
      <c r="I7" s="29"/>
      <c r="J7" s="29"/>
      <c r="K7" s="29"/>
      <c r="L7" s="29"/>
      <c r="M7" s="146"/>
    </row>
    <row r="8" spans="2:13" customFormat="1">
      <c r="B8" s="145">
        <v>42306</v>
      </c>
      <c r="C8" s="151" t="s">
        <v>215</v>
      </c>
      <c r="D8" s="151">
        <f t="shared" si="1"/>
        <v>0</v>
      </c>
      <c r="E8" s="29"/>
      <c r="F8" s="29"/>
      <c r="G8" s="29"/>
      <c r="H8" s="151">
        <f t="shared" si="0"/>
        <v>956</v>
      </c>
      <c r="I8" s="29">
        <v>840</v>
      </c>
      <c r="J8" s="29">
        <v>116</v>
      </c>
      <c r="K8" s="29">
        <v>456</v>
      </c>
      <c r="L8" s="29"/>
      <c r="M8" s="146"/>
    </row>
    <row r="9" spans="2:13" customFormat="1">
      <c r="B9" s="145">
        <v>42307</v>
      </c>
      <c r="C9" s="151" t="s">
        <v>215</v>
      </c>
      <c r="D9" s="151">
        <f t="shared" si="1"/>
        <v>0</v>
      </c>
      <c r="E9" s="29"/>
      <c r="F9" s="29"/>
      <c r="G9" s="29"/>
      <c r="H9" s="151">
        <f t="shared" si="0"/>
        <v>899</v>
      </c>
      <c r="I9" s="29">
        <v>800</v>
      </c>
      <c r="J9" s="29">
        <v>99</v>
      </c>
      <c r="K9" s="29">
        <v>456</v>
      </c>
      <c r="L9" s="29"/>
      <c r="M9" s="146"/>
    </row>
    <row r="10" spans="2:13" customFormat="1">
      <c r="B10" s="145"/>
      <c r="C10" s="29"/>
      <c r="D10" s="151">
        <f t="shared" si="1"/>
        <v>0</v>
      </c>
      <c r="E10" s="29"/>
      <c r="F10" s="29"/>
      <c r="G10" s="29"/>
      <c r="H10" s="29">
        <f t="shared" si="0"/>
        <v>0</v>
      </c>
      <c r="I10" s="29"/>
      <c r="J10" s="29"/>
      <c r="K10" s="29"/>
      <c r="L10" s="29"/>
      <c r="M10" s="146"/>
    </row>
    <row r="11" spans="2:13" customFormat="1">
      <c r="B11" s="145"/>
      <c r="C11" s="29"/>
      <c r="D11" s="151">
        <f t="shared" si="1"/>
        <v>0</v>
      </c>
      <c r="E11" s="29"/>
      <c r="F11" s="29"/>
      <c r="G11" s="29"/>
      <c r="H11" s="29">
        <f t="shared" si="0"/>
        <v>0</v>
      </c>
      <c r="I11" s="29"/>
      <c r="J11" s="29"/>
      <c r="K11" s="29"/>
      <c r="L11" s="29"/>
      <c r="M11" s="146"/>
    </row>
    <row r="12" spans="2:13" customFormat="1">
      <c r="B12" s="145"/>
      <c r="C12" s="29"/>
      <c r="D12" s="151">
        <f t="shared" si="1"/>
        <v>0</v>
      </c>
      <c r="E12" s="29"/>
      <c r="F12" s="29"/>
      <c r="G12" s="29"/>
      <c r="H12" s="29">
        <f t="shared" si="0"/>
        <v>0</v>
      </c>
      <c r="I12" s="29"/>
      <c r="J12" s="29"/>
      <c r="K12" s="29"/>
      <c r="L12" s="29"/>
      <c r="M12" s="146"/>
    </row>
    <row r="13" spans="2:13" customFormat="1">
      <c r="B13" s="145"/>
      <c r="C13" s="29"/>
      <c r="D13" s="151">
        <f t="shared" si="1"/>
        <v>0</v>
      </c>
      <c r="E13" s="29"/>
      <c r="F13" s="29"/>
      <c r="G13" s="29"/>
      <c r="H13" s="29">
        <f t="shared" si="0"/>
        <v>0</v>
      </c>
      <c r="I13" s="29"/>
      <c r="J13" s="29"/>
      <c r="K13" s="29"/>
      <c r="L13" s="29"/>
      <c r="M13" s="146"/>
    </row>
    <row r="14" spans="2:13" customFormat="1">
      <c r="B14" s="145"/>
      <c r="C14" s="29"/>
      <c r="D14" s="151">
        <f t="shared" si="1"/>
        <v>0</v>
      </c>
      <c r="E14" s="29"/>
      <c r="F14" s="29"/>
      <c r="G14" s="29"/>
      <c r="H14" s="29">
        <f t="shared" si="0"/>
        <v>0</v>
      </c>
      <c r="I14" s="29"/>
      <c r="J14" s="29"/>
      <c r="K14" s="29"/>
      <c r="L14" s="29"/>
      <c r="M14" s="146"/>
    </row>
    <row r="15" spans="2:13" customFormat="1">
      <c r="B15" s="145"/>
      <c r="C15" s="29"/>
      <c r="D15" s="151">
        <f t="shared" si="1"/>
        <v>0</v>
      </c>
      <c r="E15" s="29"/>
      <c r="F15" s="29"/>
      <c r="G15" s="29"/>
      <c r="H15" s="29">
        <f t="shared" si="0"/>
        <v>0</v>
      </c>
      <c r="I15" s="29"/>
      <c r="J15" s="29"/>
      <c r="K15" s="29"/>
      <c r="L15" s="29"/>
      <c r="M15" s="146"/>
    </row>
    <row r="16" spans="2:13" customFormat="1">
      <c r="B16" s="145"/>
      <c r="C16" s="29"/>
      <c r="D16" s="151">
        <f t="shared" si="1"/>
        <v>0</v>
      </c>
      <c r="E16" s="29"/>
      <c r="F16" s="29"/>
      <c r="G16" s="29"/>
      <c r="H16" s="29">
        <f t="shared" si="0"/>
        <v>0</v>
      </c>
      <c r="I16" s="29"/>
      <c r="J16" s="29"/>
      <c r="K16" s="29"/>
      <c r="L16" s="29"/>
      <c r="M16" s="146"/>
    </row>
    <row r="17" spans="2:13" customFormat="1">
      <c r="B17" s="145"/>
      <c r="C17" s="29"/>
      <c r="D17" s="151">
        <f t="shared" si="1"/>
        <v>0</v>
      </c>
      <c r="E17" s="29"/>
      <c r="F17" s="29"/>
      <c r="G17" s="29"/>
      <c r="H17" s="29">
        <f t="shared" si="0"/>
        <v>0</v>
      </c>
      <c r="I17" s="29"/>
      <c r="J17" s="29"/>
      <c r="K17" s="29"/>
      <c r="L17" s="29"/>
      <c r="M17" s="146"/>
    </row>
    <row r="18" spans="2:13" customFormat="1">
      <c r="B18" s="145"/>
      <c r="C18" s="29"/>
      <c r="D18" s="151">
        <f t="shared" si="1"/>
        <v>0</v>
      </c>
      <c r="E18" s="29"/>
      <c r="F18" s="29"/>
      <c r="G18" s="29"/>
      <c r="H18" s="29">
        <f t="shared" si="0"/>
        <v>0</v>
      </c>
      <c r="I18" s="29"/>
      <c r="J18" s="29"/>
      <c r="K18" s="29"/>
      <c r="L18" s="29"/>
      <c r="M18" s="146"/>
    </row>
    <row r="19" spans="2:13" customFormat="1">
      <c r="B19" s="145"/>
      <c r="C19" s="29"/>
      <c r="D19" s="151">
        <f t="shared" si="1"/>
        <v>0</v>
      </c>
      <c r="E19" s="29"/>
      <c r="F19" s="29"/>
      <c r="G19" s="29"/>
      <c r="H19" s="29">
        <f t="shared" si="0"/>
        <v>0</v>
      </c>
      <c r="I19" s="29"/>
      <c r="J19" s="29"/>
      <c r="K19" s="29"/>
      <c r="L19" s="29"/>
      <c r="M19" s="146"/>
    </row>
    <row r="20" spans="2:13" customFormat="1">
      <c r="B20" s="145"/>
      <c r="C20" s="29"/>
      <c r="D20" s="151">
        <f t="shared" si="1"/>
        <v>0</v>
      </c>
      <c r="E20" s="29"/>
      <c r="F20" s="29"/>
      <c r="G20" s="29"/>
      <c r="H20" s="29">
        <f t="shared" si="0"/>
        <v>0</v>
      </c>
      <c r="I20" s="29"/>
      <c r="J20" s="29"/>
      <c r="K20" s="29"/>
      <c r="L20" s="29"/>
      <c r="M20" s="146"/>
    </row>
    <row r="21" spans="2:13" customFormat="1">
      <c r="B21" s="145"/>
      <c r="C21" s="29"/>
      <c r="D21" s="151">
        <f t="shared" si="1"/>
        <v>0</v>
      </c>
      <c r="E21" s="29"/>
      <c r="F21" s="29"/>
      <c r="G21" s="29"/>
      <c r="H21" s="29">
        <f t="shared" si="0"/>
        <v>0</v>
      </c>
      <c r="I21" s="29"/>
      <c r="J21" s="29"/>
      <c r="K21" s="29"/>
      <c r="L21" s="29"/>
      <c r="M21" s="146"/>
    </row>
    <row r="22" spans="2:13" customFormat="1">
      <c r="B22" s="145"/>
      <c r="C22" s="29"/>
      <c r="D22" s="151">
        <f t="shared" si="1"/>
        <v>0</v>
      </c>
      <c r="E22" s="29"/>
      <c r="F22" s="29"/>
      <c r="G22" s="29"/>
      <c r="H22" s="29">
        <f t="shared" si="0"/>
        <v>0</v>
      </c>
      <c r="I22" s="29"/>
      <c r="J22" s="29"/>
      <c r="K22" s="29"/>
      <c r="L22" s="29"/>
      <c r="M22" s="146"/>
    </row>
    <row r="23" spans="2:13" customFormat="1">
      <c r="B23" s="145"/>
      <c r="C23" s="29"/>
      <c r="D23" s="151">
        <f t="shared" si="1"/>
        <v>0</v>
      </c>
      <c r="E23" s="29"/>
      <c r="F23" s="29"/>
      <c r="G23" s="29"/>
      <c r="H23" s="29">
        <f t="shared" si="0"/>
        <v>0</v>
      </c>
      <c r="I23" s="29"/>
      <c r="J23" s="29"/>
      <c r="K23" s="29"/>
      <c r="L23" s="29"/>
      <c r="M23" s="146"/>
    </row>
    <row r="24" spans="2:13" customFormat="1">
      <c r="B24" s="145"/>
      <c r="C24" s="29"/>
      <c r="D24" s="151">
        <f t="shared" si="1"/>
        <v>0</v>
      </c>
      <c r="E24" s="29"/>
      <c r="F24" s="29"/>
      <c r="G24" s="29"/>
      <c r="H24" s="29">
        <f t="shared" si="0"/>
        <v>0</v>
      </c>
      <c r="I24" s="29"/>
      <c r="J24" s="29"/>
      <c r="K24" s="29"/>
      <c r="L24" s="29"/>
      <c r="M24" s="146"/>
    </row>
    <row r="25" spans="2:13" customFormat="1">
      <c r="B25" s="145"/>
      <c r="C25" s="29"/>
      <c r="D25" s="151">
        <f t="shared" si="1"/>
        <v>0</v>
      </c>
      <c r="E25" s="29"/>
      <c r="F25" s="29"/>
      <c r="G25" s="29"/>
      <c r="H25" s="29">
        <f t="shared" si="0"/>
        <v>0</v>
      </c>
      <c r="I25" s="29"/>
      <c r="J25" s="29"/>
      <c r="K25" s="29"/>
      <c r="L25" s="29"/>
      <c r="M25" s="146"/>
    </row>
    <row r="26" spans="2:13" customFormat="1">
      <c r="B26" s="145"/>
      <c r="C26" s="29"/>
      <c r="D26" s="151">
        <f t="shared" si="1"/>
        <v>0</v>
      </c>
      <c r="E26" s="29"/>
      <c r="F26" s="29"/>
      <c r="G26" s="29"/>
      <c r="H26" s="29">
        <f t="shared" si="0"/>
        <v>0</v>
      </c>
      <c r="I26" s="29"/>
      <c r="J26" s="29"/>
      <c r="K26" s="29"/>
      <c r="L26" s="29"/>
      <c r="M26" s="146"/>
    </row>
    <row r="27" spans="2:13" customFormat="1">
      <c r="B27" s="145"/>
      <c r="C27" s="29"/>
      <c r="D27" s="151">
        <f t="shared" si="1"/>
        <v>0</v>
      </c>
      <c r="E27" s="29"/>
      <c r="F27" s="29"/>
      <c r="G27" s="29"/>
      <c r="H27" s="29">
        <f t="shared" si="0"/>
        <v>0</v>
      </c>
      <c r="I27" s="29"/>
      <c r="J27" s="29"/>
      <c r="K27" s="29"/>
      <c r="L27" s="29"/>
      <c r="M27" s="146"/>
    </row>
    <row r="28" spans="2:13" customFormat="1">
      <c r="B28" s="145"/>
      <c r="C28" s="29"/>
      <c r="D28" s="151">
        <f t="shared" si="1"/>
        <v>0</v>
      </c>
      <c r="E28" s="29"/>
      <c r="F28" s="29"/>
      <c r="G28" s="29"/>
      <c r="H28" s="29">
        <f t="shared" si="0"/>
        <v>0</v>
      </c>
      <c r="I28" s="29"/>
      <c r="J28" s="29"/>
      <c r="K28" s="29"/>
      <c r="L28" s="29"/>
      <c r="M28" s="146"/>
    </row>
    <row r="29" spans="2:13" customFormat="1">
      <c r="B29" s="145"/>
      <c r="C29" s="29"/>
      <c r="D29" s="151">
        <f t="shared" si="1"/>
        <v>0</v>
      </c>
      <c r="E29" s="29"/>
      <c r="F29" s="29"/>
      <c r="G29" s="29"/>
      <c r="H29" s="29">
        <f t="shared" si="0"/>
        <v>0</v>
      </c>
      <c r="I29" s="29"/>
      <c r="J29" s="29"/>
      <c r="K29" s="29"/>
      <c r="L29" s="29"/>
      <c r="M29" s="146"/>
    </row>
    <row r="30" spans="2:13" customFormat="1">
      <c r="B30" s="145"/>
      <c r="C30" s="29"/>
      <c r="D30" s="151">
        <f t="shared" si="1"/>
        <v>0</v>
      </c>
      <c r="E30" s="29"/>
      <c r="F30" s="29"/>
      <c r="G30" s="29"/>
      <c r="H30" s="29">
        <f t="shared" si="0"/>
        <v>0</v>
      </c>
      <c r="I30" s="29"/>
      <c r="J30" s="29"/>
      <c r="K30" s="29"/>
      <c r="L30" s="29"/>
      <c r="M30" s="146"/>
    </row>
    <row r="31" spans="2:13" customFormat="1">
      <c r="B31" s="145"/>
      <c r="C31" s="29"/>
      <c r="D31" s="151">
        <f t="shared" si="1"/>
        <v>0</v>
      </c>
      <c r="E31" s="29"/>
      <c r="F31" s="29"/>
      <c r="G31" s="29"/>
      <c r="H31" s="29">
        <f t="shared" si="0"/>
        <v>0</v>
      </c>
      <c r="I31" s="29"/>
      <c r="J31" s="29"/>
      <c r="K31" s="29"/>
      <c r="L31" s="29"/>
      <c r="M31" s="146"/>
    </row>
    <row r="32" spans="2:13" customFormat="1">
      <c r="B32" s="145"/>
      <c r="C32" s="29"/>
      <c r="D32" s="151">
        <f t="shared" si="1"/>
        <v>0</v>
      </c>
      <c r="E32" s="29"/>
      <c r="F32" s="29"/>
      <c r="G32" s="29"/>
      <c r="H32" s="29">
        <f t="shared" si="0"/>
        <v>0</v>
      </c>
      <c r="I32" s="29"/>
      <c r="J32" s="29"/>
      <c r="K32" s="29"/>
      <c r="L32" s="29"/>
      <c r="M32" s="146"/>
    </row>
    <row r="33" spans="2:13" customFormat="1">
      <c r="B33" s="145"/>
      <c r="C33" s="29"/>
      <c r="D33" s="151">
        <f t="shared" si="1"/>
        <v>0</v>
      </c>
      <c r="E33" s="29"/>
      <c r="F33" s="29"/>
      <c r="G33" s="29"/>
      <c r="H33" s="29">
        <f t="shared" si="0"/>
        <v>0</v>
      </c>
      <c r="I33" s="29"/>
      <c r="J33" s="29"/>
      <c r="K33" s="29"/>
      <c r="L33" s="29"/>
      <c r="M33" s="146"/>
    </row>
    <row r="34" spans="2:13" customFormat="1">
      <c r="B34" s="145"/>
      <c r="C34" s="29"/>
      <c r="D34" s="151">
        <f t="shared" si="1"/>
        <v>0</v>
      </c>
      <c r="E34" s="29"/>
      <c r="F34" s="29"/>
      <c r="G34" s="29"/>
      <c r="H34" s="29">
        <f t="shared" si="0"/>
        <v>0</v>
      </c>
      <c r="I34" s="29"/>
      <c r="J34" s="29"/>
      <c r="K34" s="29"/>
      <c r="L34" s="29"/>
      <c r="M34" s="146"/>
    </row>
    <row r="35" spans="2:13" customFormat="1">
      <c r="B35" s="145"/>
      <c r="C35" s="29"/>
      <c r="D35" s="151">
        <f t="shared" si="1"/>
        <v>0</v>
      </c>
      <c r="E35" s="29"/>
      <c r="F35" s="29"/>
      <c r="G35" s="29"/>
      <c r="H35" s="29">
        <f t="shared" si="0"/>
        <v>0</v>
      </c>
      <c r="I35" s="29"/>
      <c r="J35" s="29"/>
      <c r="K35" s="29"/>
      <c r="L35" s="29"/>
      <c r="M35" s="146"/>
    </row>
    <row r="36" spans="2:13" customFormat="1">
      <c r="B36" s="145"/>
      <c r="C36" s="29"/>
      <c r="D36" s="151">
        <f t="shared" si="1"/>
        <v>0</v>
      </c>
      <c r="E36" s="29"/>
      <c r="F36" s="29"/>
      <c r="G36" s="29"/>
      <c r="H36" s="29">
        <f t="shared" si="0"/>
        <v>0</v>
      </c>
      <c r="I36" s="29"/>
      <c r="J36" s="29"/>
      <c r="K36" s="29"/>
      <c r="L36" s="29"/>
      <c r="M36" s="146"/>
    </row>
    <row r="37" spans="2:13" customFormat="1">
      <c r="B37" s="145"/>
      <c r="C37" s="29"/>
      <c r="D37" s="151">
        <f t="shared" si="1"/>
        <v>0</v>
      </c>
      <c r="E37" s="29"/>
      <c r="F37" s="29"/>
      <c r="G37" s="29"/>
      <c r="H37" s="29">
        <f t="shared" si="0"/>
        <v>0</v>
      </c>
      <c r="I37" s="29"/>
      <c r="J37" s="29"/>
      <c r="K37" s="29"/>
      <c r="L37" s="29"/>
      <c r="M37" s="146"/>
    </row>
    <row r="38" spans="2:13" customFormat="1">
      <c r="B38" s="141"/>
      <c r="C38" s="27"/>
      <c r="D38" s="151">
        <f t="shared" si="1"/>
        <v>379</v>
      </c>
      <c r="E38" s="27">
        <f t="shared" ref="E38:M38" si="2">SUM(E4:E37)</f>
        <v>311</v>
      </c>
      <c r="F38" s="27">
        <f t="shared" si="2"/>
        <v>68</v>
      </c>
      <c r="G38" s="27">
        <f t="shared" si="2"/>
        <v>120</v>
      </c>
      <c r="H38" s="27">
        <f t="shared" si="2"/>
        <v>4547</v>
      </c>
      <c r="I38" s="27">
        <f t="shared" si="2"/>
        <v>4160</v>
      </c>
      <c r="J38" s="27">
        <f t="shared" si="2"/>
        <v>387</v>
      </c>
      <c r="K38" s="27">
        <f t="shared" si="2"/>
        <v>2286</v>
      </c>
      <c r="L38" s="27">
        <f t="shared" si="2"/>
        <v>0</v>
      </c>
      <c r="M38" s="27">
        <f t="shared" si="2"/>
        <v>0</v>
      </c>
    </row>
    <row r="39" spans="2:13" customFormat="1">
      <c r="B39" s="1"/>
      <c r="G39" s="15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U26"/>
  <sheetViews>
    <sheetView workbookViewId="0">
      <pane ySplit="3" topLeftCell="A4" activePane="bottomLeft" state="frozen"/>
      <selection pane="bottomLeft" activeCell="J30" sqref="J30"/>
    </sheetView>
  </sheetViews>
  <sheetFormatPr defaultRowHeight="1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/>
    <row r="2" spans="2:21" ht="15.75" customHeight="1" thickTop="1">
      <c r="B2" s="66"/>
      <c r="C2" s="50"/>
      <c r="D2" s="88"/>
      <c r="E2" s="52" t="s">
        <v>85</v>
      </c>
      <c r="F2" s="52"/>
      <c r="G2" s="87"/>
      <c r="H2" s="88"/>
      <c r="I2" s="52" t="s">
        <v>86</v>
      </c>
      <c r="J2" s="52"/>
      <c r="K2" s="9"/>
      <c r="L2" s="52" t="s">
        <v>74</v>
      </c>
      <c r="M2" s="52"/>
      <c r="N2" s="52"/>
      <c r="O2" s="52"/>
      <c r="P2" s="52"/>
      <c r="Q2" s="52"/>
      <c r="R2" s="52"/>
      <c r="S2" s="52"/>
      <c r="T2" s="52"/>
      <c r="U2" s="53"/>
    </row>
    <row r="3" spans="2:21" ht="49.5" customHeight="1" thickBot="1">
      <c r="B3" s="67" t="s">
        <v>39</v>
      </c>
      <c r="C3" s="54" t="s">
        <v>28</v>
      </c>
      <c r="D3" s="54" t="s">
        <v>87</v>
      </c>
      <c r="E3" s="4" t="s">
        <v>22</v>
      </c>
      <c r="F3" s="4" t="s">
        <v>29</v>
      </c>
      <c r="G3" s="86" t="s">
        <v>20</v>
      </c>
      <c r="H3" s="54" t="s">
        <v>87</v>
      </c>
      <c r="I3" s="4" t="s">
        <v>22</v>
      </c>
      <c r="J3" s="4" t="s">
        <v>29</v>
      </c>
      <c r="K3" s="56" t="s">
        <v>20</v>
      </c>
      <c r="L3" s="5" t="s">
        <v>5</v>
      </c>
      <c r="M3" s="11" t="s">
        <v>30</v>
      </c>
      <c r="N3" s="11" t="s">
        <v>31</v>
      </c>
      <c r="O3" s="3" t="s">
        <v>33</v>
      </c>
      <c r="P3" s="3" t="s">
        <v>32</v>
      </c>
      <c r="Q3" s="3" t="s">
        <v>34</v>
      </c>
      <c r="R3" s="3" t="s">
        <v>36</v>
      </c>
      <c r="S3" s="3" t="s">
        <v>35</v>
      </c>
      <c r="T3" s="3" t="s">
        <v>37</v>
      </c>
      <c r="U3" s="6" t="s">
        <v>38</v>
      </c>
    </row>
    <row r="4" spans="2:21" ht="15.75" thickTop="1">
      <c r="B4" s="142">
        <v>42305</v>
      </c>
      <c r="C4" s="143" t="s">
        <v>224</v>
      </c>
      <c r="D4" s="143">
        <f>E4+F4</f>
        <v>0</v>
      </c>
      <c r="E4" s="143"/>
      <c r="F4" s="143"/>
      <c r="G4" s="143"/>
      <c r="H4" s="143">
        <f>I4+J4</f>
        <v>606</v>
      </c>
      <c r="I4" s="143">
        <v>0</v>
      </c>
      <c r="J4" s="143">
        <v>606</v>
      </c>
      <c r="K4" s="143">
        <v>240</v>
      </c>
      <c r="L4" s="148"/>
      <c r="M4" s="144"/>
      <c r="N4" s="144"/>
      <c r="O4" s="149"/>
      <c r="P4" s="144"/>
      <c r="Q4" s="144"/>
      <c r="R4" s="144"/>
      <c r="S4" s="144"/>
      <c r="T4" s="144"/>
      <c r="U4" s="144"/>
    </row>
    <row r="5" spans="2:21">
      <c r="B5" s="145"/>
      <c r="C5" s="29"/>
      <c r="D5" s="29">
        <f>E5+F5</f>
        <v>0</v>
      </c>
      <c r="E5" s="29"/>
      <c r="F5" s="29"/>
      <c r="G5" s="29"/>
      <c r="H5" s="29">
        <f>I5+J5</f>
        <v>0</v>
      </c>
      <c r="I5" s="29"/>
      <c r="J5" s="29"/>
      <c r="K5" s="29"/>
      <c r="L5" s="146"/>
      <c r="M5" s="146"/>
      <c r="N5" s="146"/>
      <c r="O5" s="146"/>
      <c r="P5" s="146"/>
      <c r="Q5" s="146"/>
      <c r="R5" s="146"/>
      <c r="S5" s="146"/>
      <c r="T5" s="146"/>
      <c r="U5" s="146"/>
    </row>
    <row r="6" spans="2:21">
      <c r="B6" s="145"/>
      <c r="C6" s="29"/>
      <c r="D6" s="151">
        <f t="shared" ref="D6:D25" si="0">E6+F6</f>
        <v>0</v>
      </c>
      <c r="E6" s="29"/>
      <c r="F6" s="29"/>
      <c r="G6" s="29"/>
      <c r="H6" s="151">
        <f t="shared" ref="H6:H24" si="1">I6+J6</f>
        <v>0</v>
      </c>
      <c r="I6" s="29"/>
      <c r="J6" s="29"/>
      <c r="K6" s="29"/>
      <c r="L6" s="29"/>
      <c r="M6" s="146"/>
      <c r="N6" s="146"/>
      <c r="O6" s="146"/>
      <c r="P6" s="146"/>
      <c r="Q6" s="146"/>
      <c r="R6" s="146"/>
      <c r="S6" s="146"/>
      <c r="T6" s="146"/>
      <c r="U6" s="146"/>
    </row>
    <row r="7" spans="2:21">
      <c r="B7" s="145"/>
      <c r="C7" s="29"/>
      <c r="D7" s="151">
        <f t="shared" si="0"/>
        <v>0</v>
      </c>
      <c r="E7" s="29"/>
      <c r="F7" s="29"/>
      <c r="G7" s="29"/>
      <c r="H7" s="151">
        <f t="shared" si="1"/>
        <v>0</v>
      </c>
      <c r="I7" s="29"/>
      <c r="J7" s="29"/>
      <c r="K7" s="29"/>
      <c r="L7" s="29"/>
      <c r="M7" s="146"/>
      <c r="N7" s="146"/>
      <c r="O7" s="146"/>
      <c r="P7" s="146"/>
      <c r="Q7" s="146"/>
      <c r="R7" s="146"/>
      <c r="S7" s="146"/>
      <c r="T7" s="146"/>
      <c r="U7" s="146"/>
    </row>
    <row r="8" spans="2:21">
      <c r="B8" s="145"/>
      <c r="C8" s="29"/>
      <c r="D8" s="151">
        <f t="shared" si="0"/>
        <v>0</v>
      </c>
      <c r="E8" s="29"/>
      <c r="F8" s="29"/>
      <c r="G8" s="29"/>
      <c r="H8" s="151">
        <f t="shared" si="1"/>
        <v>0</v>
      </c>
      <c r="I8" s="29"/>
      <c r="J8" s="29"/>
      <c r="K8" s="29"/>
      <c r="L8" s="29"/>
      <c r="M8" s="146"/>
      <c r="N8" s="146"/>
      <c r="O8" s="146"/>
      <c r="P8" s="146"/>
      <c r="Q8" s="146"/>
      <c r="R8" s="146"/>
      <c r="S8" s="146"/>
      <c r="T8" s="146"/>
      <c r="U8" s="146"/>
    </row>
    <row r="9" spans="2:21">
      <c r="B9" s="145"/>
      <c r="C9" s="29"/>
      <c r="D9" s="151">
        <f t="shared" si="0"/>
        <v>0</v>
      </c>
      <c r="E9" s="29"/>
      <c r="F9" s="29"/>
      <c r="G9" s="29"/>
      <c r="H9" s="151">
        <f t="shared" si="1"/>
        <v>0</v>
      </c>
      <c r="I9" s="29"/>
      <c r="J9" s="29"/>
      <c r="K9" s="29"/>
      <c r="L9" s="29"/>
      <c r="M9" s="146"/>
      <c r="N9" s="146"/>
      <c r="O9" s="146"/>
      <c r="P9" s="146"/>
      <c r="Q9" s="146"/>
      <c r="R9" s="146"/>
      <c r="S9" s="146"/>
      <c r="T9" s="146"/>
      <c r="U9" s="146"/>
    </row>
    <row r="10" spans="2:21">
      <c r="B10" s="145"/>
      <c r="C10" s="29"/>
      <c r="D10" s="151">
        <f t="shared" si="0"/>
        <v>0</v>
      </c>
      <c r="E10" s="29"/>
      <c r="F10" s="29"/>
      <c r="G10" s="29"/>
      <c r="H10" s="151">
        <f t="shared" si="1"/>
        <v>0</v>
      </c>
      <c r="I10" s="29"/>
      <c r="J10" s="29"/>
      <c r="K10" s="29"/>
      <c r="L10" s="29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2:21">
      <c r="B11" s="145"/>
      <c r="C11" s="29"/>
      <c r="D11" s="151">
        <f t="shared" si="0"/>
        <v>0</v>
      </c>
      <c r="E11" s="29"/>
      <c r="F11" s="29"/>
      <c r="G11" s="29"/>
      <c r="H11" s="151">
        <f t="shared" si="1"/>
        <v>0</v>
      </c>
      <c r="I11" s="29"/>
      <c r="J11" s="29"/>
      <c r="K11" s="29"/>
      <c r="L11" s="29"/>
      <c r="M11" s="146"/>
      <c r="N11" s="146"/>
      <c r="O11" s="146"/>
      <c r="P11" s="146"/>
      <c r="Q11" s="146"/>
      <c r="R11" s="146"/>
      <c r="S11" s="146"/>
      <c r="T11" s="146"/>
      <c r="U11" s="146"/>
    </row>
    <row r="12" spans="2:21">
      <c r="B12" s="145"/>
      <c r="C12" s="29"/>
      <c r="D12" s="151">
        <f t="shared" si="0"/>
        <v>0</v>
      </c>
      <c r="E12" s="29"/>
      <c r="F12" s="29"/>
      <c r="G12" s="29"/>
      <c r="H12" s="151">
        <f t="shared" si="1"/>
        <v>0</v>
      </c>
      <c r="I12" s="29"/>
      <c r="J12" s="29"/>
      <c r="K12" s="29"/>
      <c r="L12" s="29"/>
      <c r="M12" s="146"/>
      <c r="N12" s="146"/>
      <c r="O12" s="146"/>
      <c r="P12" s="146"/>
      <c r="Q12" s="146"/>
      <c r="R12" s="146"/>
      <c r="S12" s="146"/>
      <c r="T12" s="146"/>
      <c r="U12" s="146"/>
    </row>
    <row r="13" spans="2:21">
      <c r="B13" s="145"/>
      <c r="C13" s="29"/>
      <c r="D13" s="151">
        <f t="shared" si="0"/>
        <v>0</v>
      </c>
      <c r="E13" s="29"/>
      <c r="F13" s="29"/>
      <c r="G13" s="29"/>
      <c r="H13" s="151">
        <f t="shared" si="1"/>
        <v>0</v>
      </c>
      <c r="I13" s="29"/>
      <c r="J13" s="29"/>
      <c r="K13" s="29"/>
      <c r="L13" s="29"/>
      <c r="M13" s="146"/>
      <c r="N13" s="146"/>
      <c r="O13" s="146"/>
      <c r="P13" s="146"/>
      <c r="Q13" s="146"/>
      <c r="R13" s="146"/>
      <c r="S13" s="146"/>
      <c r="T13" s="146"/>
      <c r="U13" s="146"/>
    </row>
    <row r="14" spans="2:21">
      <c r="B14" s="145"/>
      <c r="C14" s="29"/>
      <c r="D14" s="151">
        <f t="shared" si="0"/>
        <v>0</v>
      </c>
      <c r="E14" s="29"/>
      <c r="F14" s="29"/>
      <c r="G14" s="29"/>
      <c r="H14" s="151">
        <f t="shared" si="1"/>
        <v>0</v>
      </c>
      <c r="I14" s="29"/>
      <c r="J14" s="29"/>
      <c r="K14" s="29"/>
      <c r="L14" s="29"/>
      <c r="M14" s="146"/>
      <c r="N14" s="146"/>
      <c r="O14" s="146"/>
      <c r="P14" s="146"/>
      <c r="Q14" s="146"/>
      <c r="R14" s="146"/>
      <c r="S14" s="146"/>
      <c r="T14" s="146"/>
      <c r="U14" s="146"/>
    </row>
    <row r="15" spans="2:21">
      <c r="B15" s="145"/>
      <c r="C15" s="29"/>
      <c r="D15" s="151">
        <f t="shared" si="0"/>
        <v>0</v>
      </c>
      <c r="E15" s="29"/>
      <c r="F15" s="29"/>
      <c r="G15" s="29"/>
      <c r="H15" s="151">
        <f t="shared" si="1"/>
        <v>0</v>
      </c>
      <c r="I15" s="29"/>
      <c r="J15" s="29"/>
      <c r="K15" s="29"/>
      <c r="L15" s="29"/>
      <c r="M15" s="146"/>
      <c r="N15" s="146"/>
      <c r="O15" s="146"/>
      <c r="P15" s="146"/>
      <c r="Q15" s="146"/>
      <c r="R15" s="146"/>
      <c r="S15" s="146"/>
      <c r="T15" s="146"/>
      <c r="U15" s="146"/>
    </row>
    <row r="16" spans="2:21">
      <c r="B16" s="145"/>
      <c r="C16" s="29"/>
      <c r="D16" s="151">
        <f t="shared" si="0"/>
        <v>0</v>
      </c>
      <c r="E16" s="29"/>
      <c r="F16" s="29"/>
      <c r="G16" s="29"/>
      <c r="H16" s="151">
        <f t="shared" si="1"/>
        <v>0</v>
      </c>
      <c r="I16" s="29"/>
      <c r="J16" s="29"/>
      <c r="K16" s="29"/>
      <c r="L16" s="29"/>
      <c r="M16" s="146"/>
      <c r="N16" s="146"/>
      <c r="O16" s="146"/>
      <c r="P16" s="146"/>
      <c r="Q16" s="146"/>
      <c r="R16" s="146"/>
      <c r="S16" s="146"/>
      <c r="T16" s="146"/>
      <c r="U16" s="146"/>
    </row>
    <row r="17" spans="2:21">
      <c r="B17" s="145"/>
      <c r="C17" s="29"/>
      <c r="D17" s="151">
        <f t="shared" si="0"/>
        <v>0</v>
      </c>
      <c r="E17" s="29"/>
      <c r="F17" s="29"/>
      <c r="G17" s="29"/>
      <c r="H17" s="151">
        <f t="shared" si="1"/>
        <v>0</v>
      </c>
      <c r="I17" s="29"/>
      <c r="J17" s="29"/>
      <c r="K17" s="29"/>
      <c r="L17" s="29"/>
      <c r="M17" s="146"/>
      <c r="N17" s="146"/>
      <c r="O17" s="146"/>
      <c r="P17" s="146"/>
      <c r="Q17" s="146"/>
      <c r="R17" s="146"/>
      <c r="S17" s="146"/>
      <c r="T17" s="146"/>
      <c r="U17" s="146"/>
    </row>
    <row r="18" spans="2:21">
      <c r="B18" s="145"/>
      <c r="C18" s="29"/>
      <c r="D18" s="151">
        <f t="shared" si="0"/>
        <v>0</v>
      </c>
      <c r="E18" s="29"/>
      <c r="F18" s="29"/>
      <c r="G18" s="29"/>
      <c r="H18" s="151">
        <f t="shared" si="1"/>
        <v>0</v>
      </c>
      <c r="I18" s="29"/>
      <c r="J18" s="29"/>
      <c r="K18" s="29"/>
      <c r="L18" s="29"/>
      <c r="M18" s="146"/>
      <c r="N18" s="146"/>
      <c r="O18" s="146"/>
      <c r="P18" s="146"/>
      <c r="Q18" s="146"/>
      <c r="R18" s="146"/>
      <c r="S18" s="146"/>
      <c r="T18" s="146"/>
      <c r="U18" s="146"/>
    </row>
    <row r="19" spans="2:21">
      <c r="B19" s="145"/>
      <c r="C19" s="29"/>
      <c r="D19" s="151">
        <f t="shared" si="0"/>
        <v>0</v>
      </c>
      <c r="E19" s="29"/>
      <c r="F19" s="29"/>
      <c r="G19" s="29"/>
      <c r="H19" s="151">
        <f t="shared" si="1"/>
        <v>0</v>
      </c>
      <c r="I19" s="29"/>
      <c r="J19" s="29"/>
      <c r="K19" s="29"/>
      <c r="L19" s="29"/>
      <c r="M19" s="146"/>
      <c r="N19" s="146"/>
      <c r="O19" s="146"/>
      <c r="P19" s="146"/>
      <c r="Q19" s="146"/>
      <c r="R19" s="146"/>
      <c r="S19" s="146"/>
      <c r="T19" s="146"/>
      <c r="U19" s="146"/>
    </row>
    <row r="20" spans="2:21">
      <c r="B20" s="145"/>
      <c r="C20" s="29"/>
      <c r="D20" s="151">
        <f t="shared" si="0"/>
        <v>0</v>
      </c>
      <c r="E20" s="29"/>
      <c r="F20" s="29"/>
      <c r="G20" s="29"/>
      <c r="H20" s="151">
        <f t="shared" si="1"/>
        <v>0</v>
      </c>
      <c r="I20" s="29"/>
      <c r="J20" s="29"/>
      <c r="K20" s="29"/>
      <c r="L20" s="29"/>
      <c r="M20" s="146"/>
      <c r="N20" s="146"/>
      <c r="O20" s="146"/>
      <c r="P20" s="146"/>
      <c r="Q20" s="146"/>
      <c r="R20" s="146"/>
      <c r="S20" s="146"/>
      <c r="T20" s="146"/>
      <c r="U20" s="146"/>
    </row>
    <row r="21" spans="2:21">
      <c r="B21" s="145"/>
      <c r="C21" s="29"/>
      <c r="D21" s="151">
        <f t="shared" si="0"/>
        <v>0</v>
      </c>
      <c r="E21" s="29"/>
      <c r="F21" s="29"/>
      <c r="G21" s="29"/>
      <c r="H21" s="151">
        <f t="shared" si="1"/>
        <v>0</v>
      </c>
      <c r="I21" s="29"/>
      <c r="J21" s="29"/>
      <c r="K21" s="29"/>
      <c r="L21" s="29"/>
      <c r="M21" s="146"/>
      <c r="N21" s="146"/>
      <c r="O21" s="146"/>
      <c r="P21" s="146"/>
      <c r="Q21" s="146"/>
      <c r="R21" s="146"/>
      <c r="S21" s="146"/>
      <c r="T21" s="146"/>
      <c r="U21" s="146"/>
    </row>
    <row r="22" spans="2:21">
      <c r="B22" s="145"/>
      <c r="C22" s="29"/>
      <c r="D22" s="151">
        <f t="shared" si="0"/>
        <v>0</v>
      </c>
      <c r="E22" s="29"/>
      <c r="F22" s="29"/>
      <c r="G22" s="29"/>
      <c r="H22" s="151">
        <f t="shared" si="1"/>
        <v>0</v>
      </c>
      <c r="I22" s="29"/>
      <c r="J22" s="29"/>
      <c r="K22" s="29"/>
      <c r="L22" s="29"/>
      <c r="M22" s="146"/>
      <c r="N22" s="146"/>
      <c r="O22" s="146"/>
      <c r="P22" s="146"/>
      <c r="Q22" s="146"/>
      <c r="R22" s="146"/>
      <c r="S22" s="146"/>
      <c r="T22" s="146"/>
      <c r="U22" s="146"/>
    </row>
    <row r="23" spans="2:21">
      <c r="B23" s="145"/>
      <c r="C23" s="29"/>
      <c r="D23" s="151">
        <f t="shared" si="0"/>
        <v>0</v>
      </c>
      <c r="E23" s="29"/>
      <c r="F23" s="29"/>
      <c r="G23" s="29"/>
      <c r="H23" s="151">
        <f t="shared" si="1"/>
        <v>0</v>
      </c>
      <c r="I23" s="29"/>
      <c r="J23" s="29"/>
      <c r="K23" s="29"/>
      <c r="L23" s="29"/>
      <c r="M23" s="146"/>
      <c r="N23" s="146"/>
      <c r="O23" s="146"/>
      <c r="P23" s="146"/>
      <c r="Q23" s="146"/>
      <c r="R23" s="146"/>
      <c r="S23" s="146"/>
      <c r="T23" s="146"/>
      <c r="U23" s="146"/>
    </row>
    <row r="24" spans="2:21">
      <c r="B24" s="145"/>
      <c r="C24" s="29"/>
      <c r="D24" s="151">
        <f t="shared" si="0"/>
        <v>0</v>
      </c>
      <c r="E24" s="29"/>
      <c r="F24" s="29"/>
      <c r="G24" s="29"/>
      <c r="H24" s="151">
        <f t="shared" si="1"/>
        <v>0</v>
      </c>
      <c r="I24" s="29"/>
      <c r="J24" s="29"/>
      <c r="K24" s="29"/>
      <c r="L24" s="29"/>
      <c r="M24" s="146"/>
      <c r="N24" s="146"/>
      <c r="O24" s="146"/>
      <c r="P24" s="146"/>
      <c r="Q24" s="146"/>
      <c r="R24" s="146"/>
      <c r="S24" s="146"/>
      <c r="T24" s="146"/>
      <c r="U24" s="146"/>
    </row>
    <row r="25" spans="2:21">
      <c r="B25" s="145"/>
      <c r="C25" s="29"/>
      <c r="D25" s="151">
        <f t="shared" si="0"/>
        <v>0</v>
      </c>
      <c r="E25" s="29"/>
      <c r="F25" s="29"/>
      <c r="G25" s="29"/>
      <c r="H25" s="151">
        <f t="shared" ref="H25" si="2">I25+J25</f>
        <v>0</v>
      </c>
      <c r="I25" s="29"/>
      <c r="J25" s="29"/>
      <c r="K25" s="29"/>
      <c r="L25" s="29"/>
      <c r="M25" s="146"/>
      <c r="N25" s="146"/>
      <c r="O25" s="146"/>
      <c r="P25" s="146"/>
      <c r="Q25" s="146"/>
      <c r="R25" s="147"/>
      <c r="S25" s="147"/>
      <c r="T25" s="147"/>
      <c r="U25" s="146"/>
    </row>
    <row r="26" spans="2:21">
      <c r="B26" s="141"/>
      <c r="C26" s="27"/>
      <c r="D26" s="27">
        <f t="shared" ref="D26:U26" si="3">SUM(D4:D25)</f>
        <v>0</v>
      </c>
      <c r="E26" s="27">
        <f t="shared" si="3"/>
        <v>0</v>
      </c>
      <c r="F26" s="27">
        <f t="shared" si="3"/>
        <v>0</v>
      </c>
      <c r="G26" s="27">
        <f t="shared" si="3"/>
        <v>0</v>
      </c>
      <c r="H26" s="27">
        <f t="shared" si="3"/>
        <v>606</v>
      </c>
      <c r="I26" s="27">
        <f t="shared" si="3"/>
        <v>0</v>
      </c>
      <c r="J26" s="27">
        <f t="shared" si="3"/>
        <v>606</v>
      </c>
      <c r="K26" s="27">
        <f t="shared" si="3"/>
        <v>240</v>
      </c>
      <c r="L26" s="27">
        <f t="shared" si="3"/>
        <v>0</v>
      </c>
      <c r="M26" s="27">
        <f t="shared" si="3"/>
        <v>0</v>
      </c>
      <c r="N26" s="27">
        <f t="shared" si="3"/>
        <v>0</v>
      </c>
      <c r="O26" s="27">
        <f t="shared" si="3"/>
        <v>0</v>
      </c>
      <c r="P26" s="27">
        <f t="shared" si="3"/>
        <v>0</v>
      </c>
      <c r="Q26" s="27">
        <f t="shared" si="3"/>
        <v>0</v>
      </c>
      <c r="R26" s="27">
        <f t="shared" si="3"/>
        <v>0</v>
      </c>
      <c r="S26" s="27">
        <f t="shared" si="3"/>
        <v>0</v>
      </c>
      <c r="T26" s="27">
        <f t="shared" si="3"/>
        <v>0</v>
      </c>
      <c r="U26" s="2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5"/>
  <sheetViews>
    <sheetView workbookViewId="0">
      <pane ySplit="3" topLeftCell="A4" activePane="bottomLeft" state="frozen"/>
      <selection pane="bottomLeft" activeCell="B6" sqref="B6"/>
    </sheetView>
  </sheetViews>
  <sheetFormatPr defaultRowHeight="15"/>
  <cols>
    <col min="2" max="2" width="12.140625" style="1" customWidth="1"/>
    <col min="3" max="3" width="10.5703125" style="81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/>
    <row r="2" spans="2:10" ht="15.75" customHeight="1" thickTop="1">
      <c r="B2" s="66"/>
      <c r="C2" s="83"/>
      <c r="D2" s="58"/>
      <c r="E2" s="7"/>
      <c r="F2" s="50"/>
      <c r="G2" s="7"/>
      <c r="H2" s="10" t="s">
        <v>75</v>
      </c>
      <c r="I2" s="52"/>
      <c r="J2" s="53"/>
    </row>
    <row r="3" spans="2:10" ht="49.5" customHeight="1" thickBot="1">
      <c r="B3" s="80" t="s">
        <v>40</v>
      </c>
      <c r="C3" s="82" t="s">
        <v>41</v>
      </c>
      <c r="D3" s="54" t="s">
        <v>88</v>
      </c>
      <c r="E3" s="55" t="s">
        <v>20</v>
      </c>
      <c r="F3" s="54" t="s">
        <v>89</v>
      </c>
      <c r="G3" s="55" t="s">
        <v>20</v>
      </c>
      <c r="H3" s="3" t="s">
        <v>36</v>
      </c>
      <c r="I3" s="12" t="s">
        <v>37</v>
      </c>
      <c r="J3" s="84" t="s">
        <v>35</v>
      </c>
    </row>
    <row r="4" spans="2:10" ht="15.75" thickTop="1">
      <c r="B4" s="245">
        <v>42304</v>
      </c>
      <c r="C4" s="216" t="s">
        <v>220</v>
      </c>
      <c r="D4" s="216">
        <v>44</v>
      </c>
      <c r="E4" s="216">
        <v>300</v>
      </c>
      <c r="F4" s="216"/>
      <c r="G4" s="216"/>
      <c r="H4" s="246"/>
      <c r="I4" s="246">
        <v>115</v>
      </c>
      <c r="J4" s="246">
        <v>115</v>
      </c>
    </row>
    <row r="5" spans="2:10">
      <c r="B5" s="142">
        <v>42305</v>
      </c>
      <c r="C5" s="238" t="s">
        <v>224</v>
      </c>
      <c r="D5" s="238"/>
      <c r="E5" s="238"/>
      <c r="F5" s="238">
        <v>606</v>
      </c>
      <c r="G5" s="238">
        <v>240</v>
      </c>
      <c r="H5" s="144"/>
      <c r="I5" s="144"/>
      <c r="J5" s="144"/>
    </row>
    <row r="6" spans="2:10">
      <c r="B6" s="145"/>
      <c r="C6" s="29"/>
      <c r="D6" s="29"/>
      <c r="E6" s="29"/>
      <c r="F6" s="29"/>
      <c r="G6" s="29"/>
      <c r="H6" s="146"/>
      <c r="I6" s="146"/>
      <c r="J6" s="146"/>
    </row>
    <row r="7" spans="2:10">
      <c r="B7" s="145"/>
      <c r="C7" s="29"/>
      <c r="D7" s="29"/>
      <c r="E7" s="29"/>
      <c r="F7" s="29"/>
      <c r="G7" s="29"/>
      <c r="H7" s="146"/>
      <c r="I7" s="146"/>
      <c r="J7" s="146"/>
    </row>
    <row r="8" spans="2:10">
      <c r="B8" s="145"/>
      <c r="C8" s="29"/>
      <c r="D8" s="29"/>
      <c r="E8" s="29"/>
      <c r="F8" s="29"/>
      <c r="G8" s="29"/>
      <c r="H8" s="146"/>
      <c r="I8" s="146"/>
      <c r="J8" s="146"/>
    </row>
    <row r="9" spans="2:10">
      <c r="B9" s="145"/>
      <c r="C9" s="29"/>
      <c r="D9" s="29"/>
      <c r="E9" s="29"/>
      <c r="F9" s="29"/>
      <c r="G9" s="29"/>
      <c r="H9" s="146"/>
      <c r="I9" s="146"/>
      <c r="J9" s="146"/>
    </row>
    <row r="10" spans="2:10">
      <c r="B10" s="145"/>
      <c r="C10" s="29"/>
      <c r="D10" s="29"/>
      <c r="E10" s="29"/>
      <c r="F10" s="29"/>
      <c r="G10" s="29"/>
      <c r="H10" s="146"/>
      <c r="I10" s="146"/>
      <c r="J10" s="146"/>
    </row>
    <row r="11" spans="2:10">
      <c r="B11" s="145"/>
      <c r="C11" s="29"/>
      <c r="D11" s="29"/>
      <c r="E11" s="29"/>
      <c r="F11" s="29"/>
      <c r="G11" s="29"/>
      <c r="H11" s="146"/>
      <c r="I11" s="146"/>
      <c r="J11" s="146"/>
    </row>
    <row r="12" spans="2:10">
      <c r="B12" s="145"/>
      <c r="C12" s="29"/>
      <c r="D12" s="29"/>
      <c r="E12" s="29"/>
      <c r="F12" s="29"/>
      <c r="G12" s="29"/>
      <c r="H12" s="146"/>
      <c r="I12" s="146"/>
      <c r="J12" s="146"/>
    </row>
    <row r="13" spans="2:10">
      <c r="B13" s="145"/>
      <c r="C13" s="29"/>
      <c r="D13" s="29"/>
      <c r="E13" s="29"/>
      <c r="F13" s="29"/>
      <c r="G13" s="29"/>
      <c r="H13" s="146"/>
      <c r="I13" s="146"/>
      <c r="J13" s="146"/>
    </row>
    <row r="14" spans="2:10">
      <c r="B14" s="145"/>
      <c r="C14" s="29"/>
      <c r="D14" s="29"/>
      <c r="E14" s="29"/>
      <c r="F14" s="29"/>
      <c r="G14" s="29"/>
      <c r="H14" s="146"/>
      <c r="I14" s="146"/>
      <c r="J14" s="146"/>
    </row>
    <row r="15" spans="2:10">
      <c r="B15" s="145"/>
      <c r="C15" s="29"/>
      <c r="D15" s="29"/>
      <c r="E15" s="29"/>
      <c r="F15" s="29"/>
      <c r="G15" s="29"/>
      <c r="H15" s="146"/>
      <c r="I15" s="146"/>
      <c r="J15" s="146"/>
    </row>
    <row r="16" spans="2:10">
      <c r="B16" s="145"/>
      <c r="C16" s="29"/>
      <c r="D16" s="29"/>
      <c r="E16" s="29"/>
      <c r="F16" s="29"/>
      <c r="G16" s="29"/>
      <c r="H16" s="146"/>
      <c r="I16" s="146"/>
      <c r="J16" s="146"/>
    </row>
    <row r="17" spans="2:10">
      <c r="B17" s="145"/>
      <c r="C17" s="29"/>
      <c r="D17" s="29"/>
      <c r="E17" s="29"/>
      <c r="F17" s="29"/>
      <c r="G17" s="29"/>
      <c r="H17" s="146"/>
      <c r="I17" s="146"/>
      <c r="J17" s="146"/>
    </row>
    <row r="18" spans="2:10">
      <c r="B18" s="145"/>
      <c r="C18" s="29"/>
      <c r="D18" s="29"/>
      <c r="E18" s="29"/>
      <c r="F18" s="29"/>
      <c r="G18" s="29"/>
      <c r="H18" s="146"/>
      <c r="I18" s="146"/>
      <c r="J18" s="146"/>
    </row>
    <row r="19" spans="2:10">
      <c r="B19" s="145"/>
      <c r="C19" s="29"/>
      <c r="D19" s="29"/>
      <c r="E19" s="29"/>
      <c r="F19" s="29"/>
      <c r="G19" s="29"/>
      <c r="H19" s="146"/>
      <c r="I19" s="146"/>
      <c r="J19" s="146"/>
    </row>
    <row r="20" spans="2:10">
      <c r="B20" s="145"/>
      <c r="C20" s="29"/>
      <c r="D20" s="29"/>
      <c r="E20" s="29"/>
      <c r="F20" s="29"/>
      <c r="G20" s="29"/>
      <c r="H20" s="146"/>
      <c r="I20" s="146"/>
      <c r="J20" s="146"/>
    </row>
    <row r="21" spans="2:10">
      <c r="B21" s="145"/>
      <c r="C21" s="29"/>
      <c r="D21" s="29"/>
      <c r="E21" s="29"/>
      <c r="F21" s="29"/>
      <c r="G21" s="29"/>
      <c r="H21" s="146"/>
      <c r="I21" s="146"/>
      <c r="J21" s="146"/>
    </row>
    <row r="22" spans="2:10">
      <c r="B22" s="145"/>
      <c r="C22" s="29"/>
      <c r="D22" s="29"/>
      <c r="E22" s="29"/>
      <c r="F22" s="29"/>
      <c r="G22" s="29"/>
      <c r="H22" s="146"/>
      <c r="I22" s="146"/>
      <c r="J22" s="146"/>
    </row>
    <row r="23" spans="2:10">
      <c r="B23" s="145"/>
      <c r="C23" s="29"/>
      <c r="D23" s="29"/>
      <c r="E23" s="29"/>
      <c r="F23" s="29"/>
      <c r="G23" s="29"/>
      <c r="H23" s="146"/>
      <c r="I23" s="146"/>
      <c r="J23" s="146"/>
    </row>
    <row r="24" spans="2:10">
      <c r="B24" s="145"/>
      <c r="C24" s="29"/>
      <c r="D24" s="29"/>
      <c r="E24" s="29"/>
      <c r="F24" s="29"/>
      <c r="G24" s="29"/>
      <c r="H24" s="147"/>
      <c r="I24" s="147"/>
      <c r="J24" s="147"/>
    </row>
    <row r="25" spans="2:10">
      <c r="B25" s="32"/>
      <c r="C25" s="33"/>
      <c r="D25" s="2">
        <f>SUM(D4:D24)</f>
        <v>44</v>
      </c>
      <c r="E25" s="2">
        <f t="shared" ref="E25:J25" si="0">SUM(E4:E24)</f>
        <v>300</v>
      </c>
      <c r="F25" s="2">
        <f t="shared" si="0"/>
        <v>606</v>
      </c>
      <c r="G25" s="2">
        <f t="shared" si="0"/>
        <v>240</v>
      </c>
      <c r="H25" s="2">
        <f t="shared" si="0"/>
        <v>0</v>
      </c>
      <c r="I25" s="2">
        <f t="shared" si="0"/>
        <v>115</v>
      </c>
      <c r="J25" s="2">
        <f t="shared" si="0"/>
        <v>115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49"/>
  <sheetViews>
    <sheetView workbookViewId="0">
      <pane ySplit="3" topLeftCell="A4" activePane="bottomLeft" state="frozen"/>
      <selection pane="bottomLeft" activeCell="B26" sqref="B26"/>
    </sheetView>
  </sheetViews>
  <sheetFormatPr defaultRowHeight="15"/>
  <cols>
    <col min="1" max="1" width="6.28515625" style="214" customWidth="1"/>
    <col min="2" max="2" width="13" style="71" customWidth="1"/>
    <col min="3" max="3" width="17.28515625" style="73" customWidth="1"/>
    <col min="4" max="4" width="14.7109375" style="34" bestFit="1" customWidth="1"/>
    <col min="5" max="5" width="17.7109375" customWidth="1"/>
    <col min="6" max="6" width="10.28515625" style="311" customWidth="1"/>
    <col min="7" max="7" width="11.42578125" style="18" hidden="1" customWidth="1"/>
    <col min="8" max="9" width="9.85546875" style="30" hidden="1" customWidth="1"/>
    <col min="10" max="10" width="8.28515625" customWidth="1"/>
    <col min="11" max="11" width="9.7109375" hidden="1" customWidth="1"/>
    <col min="12" max="15" width="8.28515625" hidden="1" customWidth="1"/>
    <col min="16" max="18" width="8.28515625" customWidth="1"/>
    <col min="19" max="23" width="8.28515625" hidden="1" customWidth="1"/>
    <col min="24" max="25" width="8.28515625" customWidth="1"/>
    <col min="26" max="26" width="8.28515625" hidden="1" customWidth="1"/>
    <col min="27" max="27" width="8.28515625" customWidth="1"/>
  </cols>
  <sheetData>
    <row r="1" spans="2:27" ht="15.75" thickBot="1"/>
    <row r="2" spans="2:27" ht="15.75" customHeight="1" thickTop="1">
      <c r="B2" s="78" t="s">
        <v>42</v>
      </c>
      <c r="C2" s="76" t="s">
        <v>76</v>
      </c>
      <c r="D2" s="61" t="s">
        <v>77</v>
      </c>
      <c r="E2" s="63" t="s">
        <v>0</v>
      </c>
      <c r="F2" s="315" t="s">
        <v>15</v>
      </c>
      <c r="G2" s="57" t="s">
        <v>43</v>
      </c>
      <c r="H2" s="64" t="s">
        <v>71</v>
      </c>
      <c r="I2" s="64" t="s">
        <v>71</v>
      </c>
      <c r="J2" s="310">
        <v>100</v>
      </c>
      <c r="K2" s="188"/>
      <c r="L2" s="189">
        <v>100</v>
      </c>
      <c r="M2" s="188"/>
      <c r="N2" s="90"/>
      <c r="O2" s="332">
        <v>201</v>
      </c>
      <c r="P2" s="333"/>
      <c r="Q2" s="333"/>
      <c r="R2" s="334"/>
      <c r="S2" s="10"/>
      <c r="T2" s="189">
        <v>300</v>
      </c>
      <c r="U2" s="188"/>
      <c r="V2" s="187">
        <v>301</v>
      </c>
      <c r="W2" s="193">
        <v>315</v>
      </c>
      <c r="X2" s="10">
        <v>400</v>
      </c>
      <c r="Y2" s="52"/>
      <c r="Z2" s="52"/>
      <c r="AA2" s="53"/>
    </row>
    <row r="3" spans="2:27" ht="13.5" customHeight="1" thickBot="1">
      <c r="B3" s="79"/>
      <c r="C3" s="77" t="s">
        <v>67</v>
      </c>
      <c r="D3" s="60" t="s">
        <v>67</v>
      </c>
      <c r="E3" s="62"/>
      <c r="F3" s="312"/>
      <c r="G3" s="56"/>
      <c r="H3" s="65" t="s">
        <v>78</v>
      </c>
      <c r="I3" s="65" t="s">
        <v>79</v>
      </c>
      <c r="J3" s="190" t="s">
        <v>22</v>
      </c>
      <c r="K3" s="190" t="s">
        <v>163</v>
      </c>
      <c r="L3" s="190" t="s">
        <v>44</v>
      </c>
      <c r="M3" s="190" t="s">
        <v>23</v>
      </c>
      <c r="N3" s="190" t="s">
        <v>29</v>
      </c>
      <c r="O3" s="191" t="s">
        <v>162</v>
      </c>
      <c r="P3" s="191" t="s">
        <v>22</v>
      </c>
      <c r="Q3" s="191" t="s">
        <v>44</v>
      </c>
      <c r="R3" s="190" t="s">
        <v>29</v>
      </c>
      <c r="S3" s="190" t="s">
        <v>22</v>
      </c>
      <c r="T3" s="190" t="s">
        <v>44</v>
      </c>
      <c r="U3" s="190" t="s">
        <v>29</v>
      </c>
      <c r="V3" s="190" t="s">
        <v>22</v>
      </c>
      <c r="W3" s="190" t="s">
        <v>22</v>
      </c>
      <c r="X3" s="190" t="s">
        <v>22</v>
      </c>
      <c r="Y3" s="190" t="s">
        <v>44</v>
      </c>
      <c r="Z3" s="190" t="s">
        <v>23</v>
      </c>
      <c r="AA3" s="192" t="s">
        <v>29</v>
      </c>
    </row>
    <row r="4" spans="2:27" ht="15.75" thickTop="1">
      <c r="B4" s="201">
        <v>5575</v>
      </c>
      <c r="C4" s="75">
        <v>5107922380</v>
      </c>
      <c r="D4" s="93">
        <v>4500583708</v>
      </c>
      <c r="E4" s="151" t="s">
        <v>206</v>
      </c>
      <c r="F4" s="313">
        <v>42303</v>
      </c>
      <c r="G4" s="218"/>
      <c r="H4" s="219"/>
      <c r="I4" s="219"/>
      <c r="J4" s="218">
        <v>96</v>
      </c>
      <c r="K4" s="218"/>
      <c r="L4" s="218"/>
      <c r="M4" s="218"/>
      <c r="N4" s="218"/>
      <c r="O4" s="218"/>
      <c r="P4" s="218">
        <v>2880</v>
      </c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20"/>
    </row>
    <row r="5" spans="2:27">
      <c r="B5" s="181">
        <v>5576</v>
      </c>
      <c r="C5" s="75">
        <v>5107922380</v>
      </c>
      <c r="D5" s="93">
        <v>4500583708</v>
      </c>
      <c r="E5" s="151" t="s">
        <v>206</v>
      </c>
      <c r="F5" s="313">
        <v>42303</v>
      </c>
      <c r="G5" s="218"/>
      <c r="H5" s="219"/>
      <c r="I5" s="219"/>
      <c r="J5" s="218">
        <v>86</v>
      </c>
      <c r="K5" s="218"/>
      <c r="L5" s="218"/>
      <c r="M5" s="218"/>
      <c r="N5" s="218"/>
      <c r="O5" s="218"/>
      <c r="P5" s="218">
        <v>1680</v>
      </c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20"/>
    </row>
    <row r="6" spans="2:27">
      <c r="B6" s="181">
        <v>5577</v>
      </c>
      <c r="C6" s="75">
        <v>5107922380</v>
      </c>
      <c r="D6" s="93">
        <v>4500583708</v>
      </c>
      <c r="E6" s="151" t="s">
        <v>206</v>
      </c>
      <c r="F6" s="313">
        <v>42303</v>
      </c>
      <c r="G6" s="218"/>
      <c r="H6" s="219"/>
      <c r="I6" s="219"/>
      <c r="J6" s="218">
        <v>96</v>
      </c>
      <c r="K6" s="218"/>
      <c r="L6" s="218"/>
      <c r="M6" s="218"/>
      <c r="N6" s="218"/>
      <c r="O6" s="218"/>
      <c r="P6" s="218">
        <v>2880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20"/>
    </row>
    <row r="7" spans="2:27">
      <c r="B7" s="181">
        <v>5578</v>
      </c>
      <c r="C7" s="75">
        <v>5107923534</v>
      </c>
      <c r="D7" s="93">
        <v>4500583708</v>
      </c>
      <c r="E7" s="151" t="s">
        <v>206</v>
      </c>
      <c r="F7" s="313">
        <v>42304</v>
      </c>
      <c r="G7" s="218"/>
      <c r="H7" s="219"/>
      <c r="I7" s="219"/>
      <c r="J7" s="218">
        <v>18</v>
      </c>
      <c r="K7" s="218"/>
      <c r="L7" s="218"/>
      <c r="M7" s="218"/>
      <c r="N7" s="218"/>
      <c r="O7" s="218"/>
      <c r="P7" s="218">
        <v>2160</v>
      </c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20"/>
    </row>
    <row r="8" spans="2:27">
      <c r="B8" s="182">
        <v>5579</v>
      </c>
      <c r="C8" s="75">
        <v>5107923534</v>
      </c>
      <c r="D8" s="93">
        <v>4500583708</v>
      </c>
      <c r="E8" s="151" t="s">
        <v>206</v>
      </c>
      <c r="F8" s="313">
        <v>42304</v>
      </c>
      <c r="G8" s="221"/>
      <c r="H8" s="219"/>
      <c r="I8" s="219"/>
      <c r="J8" s="221">
        <v>52</v>
      </c>
      <c r="K8" s="221"/>
      <c r="L8" s="221"/>
      <c r="M8" s="221"/>
      <c r="N8" s="221"/>
      <c r="O8" s="221"/>
      <c r="P8" s="221">
        <v>1920</v>
      </c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2"/>
    </row>
    <row r="9" spans="2:27">
      <c r="B9" s="181">
        <v>5580</v>
      </c>
      <c r="C9" s="75">
        <v>5107923534</v>
      </c>
      <c r="D9" s="93">
        <v>4500583708</v>
      </c>
      <c r="E9" s="151" t="s">
        <v>206</v>
      </c>
      <c r="F9" s="313">
        <v>42304</v>
      </c>
      <c r="G9" s="218"/>
      <c r="H9" s="219"/>
      <c r="I9" s="219"/>
      <c r="J9" s="218">
        <v>18</v>
      </c>
      <c r="K9" s="218"/>
      <c r="L9" s="218"/>
      <c r="M9" s="218"/>
      <c r="N9" s="218"/>
      <c r="O9" s="218"/>
      <c r="P9" s="218">
        <v>1920</v>
      </c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20"/>
    </row>
    <row r="10" spans="2:27">
      <c r="B10" s="181">
        <v>5581</v>
      </c>
      <c r="C10" s="75">
        <v>5107923534</v>
      </c>
      <c r="D10" s="93">
        <v>4500583708</v>
      </c>
      <c r="E10" s="151" t="s">
        <v>206</v>
      </c>
      <c r="F10" s="313">
        <v>42304</v>
      </c>
      <c r="G10" s="218"/>
      <c r="H10" s="219"/>
      <c r="I10" s="219"/>
      <c r="J10" s="218">
        <v>18</v>
      </c>
      <c r="K10" s="218"/>
      <c r="L10" s="218"/>
      <c r="M10" s="218"/>
      <c r="N10" s="218"/>
      <c r="O10" s="218"/>
      <c r="P10" s="218">
        <v>2160</v>
      </c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20"/>
    </row>
    <row r="11" spans="2:27">
      <c r="B11" s="181">
        <v>5582</v>
      </c>
      <c r="C11" s="75">
        <v>5107923534</v>
      </c>
      <c r="D11" s="93">
        <v>4500583708</v>
      </c>
      <c r="E11" s="151" t="s">
        <v>206</v>
      </c>
      <c r="F11" s="313">
        <v>42304</v>
      </c>
      <c r="G11" s="218"/>
      <c r="H11" s="219"/>
      <c r="I11" s="219"/>
      <c r="J11" s="218">
        <v>36</v>
      </c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>
        <v>1440</v>
      </c>
      <c r="Y11" s="218"/>
      <c r="Z11" s="218"/>
      <c r="AA11" s="220"/>
    </row>
    <row r="12" spans="2:27">
      <c r="B12" s="181">
        <v>5583</v>
      </c>
      <c r="C12" s="75">
        <v>5107923534</v>
      </c>
      <c r="D12" s="93">
        <v>4500583708</v>
      </c>
      <c r="E12" s="151" t="s">
        <v>206</v>
      </c>
      <c r="F12" s="313">
        <v>42304</v>
      </c>
      <c r="G12" s="218"/>
      <c r="H12" s="219"/>
      <c r="I12" s="219"/>
      <c r="J12" s="218">
        <v>160</v>
      </c>
      <c r="K12" s="218"/>
      <c r="L12" s="218"/>
      <c r="M12" s="218"/>
      <c r="N12" s="218"/>
      <c r="O12" s="218"/>
      <c r="P12" s="218">
        <v>1920</v>
      </c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20"/>
    </row>
    <row r="13" spans="2:27">
      <c r="B13" s="181">
        <v>5584</v>
      </c>
      <c r="C13" s="74">
        <v>5107924649</v>
      </c>
      <c r="D13" s="93">
        <v>4500583708</v>
      </c>
      <c r="E13" s="151" t="s">
        <v>206</v>
      </c>
      <c r="F13" s="313">
        <v>42305</v>
      </c>
      <c r="G13" s="218"/>
      <c r="H13" s="219"/>
      <c r="I13" s="219"/>
      <c r="J13" s="223">
        <v>96</v>
      </c>
      <c r="K13" s="218"/>
      <c r="L13" s="218"/>
      <c r="M13" s="218"/>
      <c r="N13" s="218"/>
      <c r="O13" s="218"/>
      <c r="P13" s="218">
        <v>1920</v>
      </c>
      <c r="Q13" s="218"/>
      <c r="R13" s="218"/>
      <c r="S13" s="218"/>
      <c r="T13" s="218"/>
      <c r="U13" s="218"/>
      <c r="V13" s="218"/>
      <c r="W13" s="218"/>
      <c r="X13" s="218">
        <v>320</v>
      </c>
      <c r="Y13" s="218"/>
      <c r="Z13" s="218"/>
      <c r="AA13" s="220"/>
    </row>
    <row r="14" spans="2:27">
      <c r="B14" s="181">
        <v>5585</v>
      </c>
      <c r="C14" s="74">
        <v>5107924649</v>
      </c>
      <c r="D14" s="93">
        <v>4500583708</v>
      </c>
      <c r="E14" s="151" t="s">
        <v>206</v>
      </c>
      <c r="F14" s="313">
        <v>42305</v>
      </c>
      <c r="G14" s="218"/>
      <c r="H14" s="219"/>
      <c r="I14" s="219"/>
      <c r="J14" s="218">
        <v>96</v>
      </c>
      <c r="K14" s="218"/>
      <c r="L14" s="218"/>
      <c r="M14" s="218"/>
      <c r="N14" s="218"/>
      <c r="O14" s="218"/>
      <c r="P14" s="218">
        <v>2880</v>
      </c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20"/>
    </row>
    <row r="15" spans="2:27">
      <c r="B15" s="181">
        <v>5586</v>
      </c>
      <c r="C15" s="74">
        <v>5107924649</v>
      </c>
      <c r="D15" s="93">
        <v>4500583708</v>
      </c>
      <c r="E15" s="151" t="s">
        <v>206</v>
      </c>
      <c r="F15" s="313">
        <v>42305</v>
      </c>
      <c r="G15" s="218"/>
      <c r="H15" s="219"/>
      <c r="I15" s="219"/>
      <c r="J15" s="218">
        <v>100</v>
      </c>
      <c r="K15" s="218"/>
      <c r="L15" s="218"/>
      <c r="M15" s="218"/>
      <c r="N15" s="218"/>
      <c r="O15" s="218"/>
      <c r="P15" s="218">
        <v>3360</v>
      </c>
      <c r="Q15" s="218"/>
      <c r="R15" s="218"/>
      <c r="S15" s="218"/>
      <c r="T15" s="218"/>
      <c r="U15" s="218"/>
      <c r="V15" s="218"/>
      <c r="W15" s="218"/>
      <c r="X15" s="218">
        <v>28</v>
      </c>
      <c r="Y15" s="218"/>
      <c r="Z15" s="218"/>
      <c r="AA15" s="220"/>
    </row>
    <row r="16" spans="2:27">
      <c r="B16" s="181">
        <v>5587</v>
      </c>
      <c r="C16" s="74">
        <v>5107924649</v>
      </c>
      <c r="D16" s="93">
        <v>4500583708</v>
      </c>
      <c r="E16" s="151" t="s">
        <v>206</v>
      </c>
      <c r="F16" s="313">
        <v>42305</v>
      </c>
      <c r="G16" s="218"/>
      <c r="H16" s="219"/>
      <c r="I16" s="219"/>
      <c r="J16" s="218">
        <v>100</v>
      </c>
      <c r="K16" s="218"/>
      <c r="L16" s="218"/>
      <c r="M16" s="218"/>
      <c r="N16" s="218"/>
      <c r="O16" s="218"/>
      <c r="P16" s="218">
        <v>3360</v>
      </c>
      <c r="Q16" s="218"/>
      <c r="R16" s="218"/>
      <c r="S16" s="218"/>
      <c r="T16" s="218"/>
      <c r="U16" s="218"/>
      <c r="V16" s="218"/>
      <c r="W16" s="218"/>
      <c r="X16" s="218">
        <v>28</v>
      </c>
      <c r="Y16" s="218"/>
      <c r="Z16" s="218"/>
      <c r="AA16" s="220"/>
    </row>
    <row r="17" spans="2:27">
      <c r="B17" s="181">
        <v>5588</v>
      </c>
      <c r="C17" s="74">
        <v>5107926140</v>
      </c>
      <c r="D17" s="93">
        <v>4500583708</v>
      </c>
      <c r="E17" s="151" t="s">
        <v>206</v>
      </c>
      <c r="F17" s="313">
        <v>42306</v>
      </c>
      <c r="G17" s="218"/>
      <c r="H17" s="219"/>
      <c r="I17" s="219"/>
      <c r="J17" s="218">
        <v>288</v>
      </c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20"/>
    </row>
    <row r="18" spans="2:27">
      <c r="B18" s="181">
        <v>5589</v>
      </c>
      <c r="C18" s="74">
        <v>5107926140</v>
      </c>
      <c r="D18" s="93">
        <v>4500583708</v>
      </c>
      <c r="E18" s="151" t="s">
        <v>206</v>
      </c>
      <c r="F18" s="313">
        <v>42306</v>
      </c>
      <c r="G18" s="218"/>
      <c r="H18" s="219"/>
      <c r="I18" s="219"/>
      <c r="J18" s="218">
        <v>288</v>
      </c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20"/>
    </row>
    <row r="19" spans="2:27">
      <c r="B19" s="181">
        <v>5590</v>
      </c>
      <c r="C19" s="74">
        <v>5107926140</v>
      </c>
      <c r="D19" s="93">
        <v>4500583708</v>
      </c>
      <c r="E19" s="151" t="s">
        <v>206</v>
      </c>
      <c r="F19" s="313">
        <v>42306</v>
      </c>
      <c r="G19" s="218"/>
      <c r="H19" s="219"/>
      <c r="I19" s="219"/>
      <c r="J19" s="218">
        <v>288</v>
      </c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20"/>
    </row>
    <row r="20" spans="2:27">
      <c r="B20" s="181">
        <v>5557</v>
      </c>
      <c r="C20" s="316">
        <v>5107926138</v>
      </c>
      <c r="D20" s="317">
        <v>4500585573</v>
      </c>
      <c r="E20" s="151" t="s">
        <v>226</v>
      </c>
      <c r="F20" s="313">
        <v>42296</v>
      </c>
      <c r="G20" s="218"/>
      <c r="H20" s="219"/>
      <c r="I20" s="219"/>
      <c r="J20" s="218">
        <v>55</v>
      </c>
      <c r="K20" s="218"/>
      <c r="L20" s="218"/>
      <c r="M20" s="218"/>
      <c r="N20" s="218"/>
      <c r="O20" s="218"/>
      <c r="P20" s="218"/>
      <c r="Q20" s="218">
        <v>2868</v>
      </c>
      <c r="R20" s="218"/>
      <c r="S20" s="218"/>
      <c r="T20" s="218"/>
      <c r="U20" s="218"/>
      <c r="V20" s="218"/>
      <c r="W20" s="218"/>
      <c r="X20" s="218"/>
      <c r="Y20" s="218">
        <v>209</v>
      </c>
      <c r="Z20" s="218"/>
      <c r="AA20" s="220"/>
    </row>
    <row r="21" spans="2:27">
      <c r="B21" s="181">
        <v>5591</v>
      </c>
      <c r="C21" s="75">
        <v>5107930679</v>
      </c>
      <c r="D21" s="93">
        <v>4500585573</v>
      </c>
      <c r="E21" s="151" t="s">
        <v>206</v>
      </c>
      <c r="F21" s="313">
        <v>42307</v>
      </c>
      <c r="G21" s="218"/>
      <c r="H21" s="219"/>
      <c r="I21" s="219"/>
      <c r="J21" s="218">
        <v>288</v>
      </c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20"/>
    </row>
    <row r="22" spans="2:27">
      <c r="B22" s="181">
        <v>5592</v>
      </c>
      <c r="C22" s="75">
        <v>5107930679</v>
      </c>
      <c r="D22" s="93">
        <v>4500585573</v>
      </c>
      <c r="E22" s="151" t="s">
        <v>206</v>
      </c>
      <c r="F22" s="313">
        <v>42307</v>
      </c>
      <c r="G22" s="218"/>
      <c r="H22" s="219"/>
      <c r="I22" s="219"/>
      <c r="J22" s="218">
        <v>160</v>
      </c>
      <c r="K22" s="218"/>
      <c r="L22" s="218"/>
      <c r="M22" s="218"/>
      <c r="N22" s="218"/>
      <c r="O22" s="218"/>
      <c r="P22" s="218">
        <v>1920</v>
      </c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20"/>
    </row>
    <row r="23" spans="2:27">
      <c r="B23" s="181">
        <v>5593</v>
      </c>
      <c r="C23" s="75"/>
      <c r="D23" s="93"/>
      <c r="E23" s="151" t="s">
        <v>227</v>
      </c>
      <c r="F23" s="313">
        <v>42307</v>
      </c>
      <c r="G23" s="218"/>
      <c r="H23" s="219"/>
      <c r="I23" s="219"/>
      <c r="J23" s="218">
        <v>12</v>
      </c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>
        <v>500</v>
      </c>
      <c r="Z23" s="218"/>
      <c r="AA23" s="220"/>
    </row>
    <row r="24" spans="2:27">
      <c r="B24" s="181">
        <v>5594</v>
      </c>
      <c r="C24" s="75">
        <v>5107930679</v>
      </c>
      <c r="D24" s="93">
        <v>4500585573</v>
      </c>
      <c r="E24" s="151" t="s">
        <v>206</v>
      </c>
      <c r="F24" s="313">
        <v>42307</v>
      </c>
      <c r="G24" s="218"/>
      <c r="H24" s="219"/>
      <c r="I24" s="219"/>
      <c r="J24" s="218">
        <v>32</v>
      </c>
      <c r="K24" s="218"/>
      <c r="L24" s="218"/>
      <c r="M24" s="218"/>
      <c r="N24" s="218"/>
      <c r="O24" s="218"/>
      <c r="P24" s="218">
        <v>1920</v>
      </c>
      <c r="Q24" s="218"/>
      <c r="R24" s="218"/>
      <c r="S24" s="218"/>
      <c r="T24" s="218"/>
      <c r="U24" s="218"/>
      <c r="V24" s="218"/>
      <c r="W24" s="218"/>
      <c r="X24" s="218">
        <v>640</v>
      </c>
      <c r="Y24" s="218"/>
      <c r="Z24" s="218"/>
      <c r="AA24" s="220"/>
    </row>
    <row r="25" spans="2:27">
      <c r="B25" s="181">
        <v>5595</v>
      </c>
      <c r="C25" s="75">
        <v>5107930679</v>
      </c>
      <c r="D25" s="93">
        <v>4500585573</v>
      </c>
      <c r="E25" s="151" t="s">
        <v>206</v>
      </c>
      <c r="F25" s="313">
        <v>42307</v>
      </c>
      <c r="G25" s="218"/>
      <c r="H25" s="219"/>
      <c r="I25" s="219"/>
      <c r="J25" s="218">
        <v>18</v>
      </c>
      <c r="K25" s="218"/>
      <c r="L25" s="218"/>
      <c r="M25" s="218"/>
      <c r="N25" s="218"/>
      <c r="O25" s="218"/>
      <c r="P25" s="218">
        <v>1440</v>
      </c>
      <c r="Q25" s="218"/>
      <c r="R25" s="218"/>
      <c r="S25" s="218"/>
      <c r="T25" s="218"/>
      <c r="U25" s="218"/>
      <c r="V25" s="218"/>
      <c r="W25" s="218"/>
      <c r="X25" s="218">
        <v>240</v>
      </c>
      <c r="Y25" s="218"/>
      <c r="Z25" s="218"/>
      <c r="AA25" s="220"/>
    </row>
    <row r="26" spans="2:27">
      <c r="B26" s="181"/>
      <c r="C26" s="75"/>
      <c r="D26" s="93"/>
      <c r="E26" s="29"/>
      <c r="F26" s="313"/>
      <c r="G26" s="218"/>
      <c r="H26" s="219"/>
      <c r="I26" s="219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20"/>
    </row>
    <row r="27" spans="2:27">
      <c r="B27" s="181"/>
      <c r="C27" s="75"/>
      <c r="D27" s="93"/>
      <c r="E27" s="29"/>
      <c r="F27" s="313"/>
      <c r="G27" s="218"/>
      <c r="H27" s="219"/>
      <c r="I27" s="219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20"/>
    </row>
    <row r="28" spans="2:27">
      <c r="B28" s="181"/>
      <c r="C28" s="75"/>
      <c r="D28" s="93"/>
      <c r="E28" s="29"/>
      <c r="F28" s="313"/>
      <c r="G28" s="218"/>
      <c r="H28" s="219"/>
      <c r="I28" s="219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20"/>
    </row>
    <row r="29" spans="2:27">
      <c r="B29" s="181"/>
      <c r="C29" s="75"/>
      <c r="D29" s="93"/>
      <c r="E29" s="29"/>
      <c r="F29" s="313"/>
      <c r="G29" s="218"/>
      <c r="H29" s="219"/>
      <c r="I29" s="219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20"/>
    </row>
    <row r="30" spans="2:27">
      <c r="B30" s="181"/>
      <c r="C30" s="75"/>
      <c r="D30" s="93"/>
      <c r="E30" s="29"/>
      <c r="F30" s="313"/>
      <c r="G30" s="218"/>
      <c r="H30" s="219"/>
      <c r="I30" s="219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20"/>
    </row>
    <row r="31" spans="2:27">
      <c r="B31" s="181"/>
      <c r="C31" s="75"/>
      <c r="D31" s="93"/>
      <c r="E31" s="29"/>
      <c r="F31" s="313"/>
      <c r="G31" s="218"/>
      <c r="H31" s="219"/>
      <c r="I31" s="219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20"/>
    </row>
    <row r="32" spans="2:27">
      <c r="B32" s="181"/>
      <c r="C32" s="75"/>
      <c r="D32" s="93"/>
      <c r="E32" s="29"/>
      <c r="F32" s="313"/>
      <c r="G32" s="218"/>
      <c r="H32" s="219"/>
      <c r="I32" s="219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20"/>
    </row>
    <row r="33" spans="2:29">
      <c r="B33" s="181"/>
      <c r="C33" s="75"/>
      <c r="D33" s="93"/>
      <c r="E33" s="29"/>
      <c r="F33" s="313"/>
      <c r="G33" s="218"/>
      <c r="H33" s="224"/>
      <c r="I33" s="224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20"/>
    </row>
    <row r="34" spans="2:29">
      <c r="B34" s="181"/>
      <c r="C34" s="75"/>
      <c r="D34" s="93"/>
      <c r="E34" s="29"/>
      <c r="F34" s="313"/>
      <c r="G34" s="218"/>
      <c r="H34" s="224"/>
      <c r="I34" s="224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20"/>
    </row>
    <row r="35" spans="2:29">
      <c r="B35" s="181"/>
      <c r="C35" s="75"/>
      <c r="D35" s="93"/>
      <c r="E35" s="29"/>
      <c r="F35" s="313"/>
      <c r="G35" s="218"/>
      <c r="H35" s="224"/>
      <c r="I35" s="224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20"/>
    </row>
    <row r="36" spans="2:29">
      <c r="B36" s="181"/>
      <c r="C36" s="75"/>
      <c r="D36" s="93"/>
      <c r="E36" s="29"/>
      <c r="F36" s="313"/>
      <c r="G36" s="218"/>
      <c r="H36" s="224"/>
      <c r="I36" s="224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20"/>
    </row>
    <row r="37" spans="2:29">
      <c r="B37" s="181"/>
      <c r="C37" s="75"/>
      <c r="D37" s="93"/>
      <c r="E37" s="29"/>
      <c r="F37" s="313"/>
      <c r="G37" s="218"/>
      <c r="H37" s="224"/>
      <c r="I37" s="224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20"/>
    </row>
    <row r="38" spans="2:29">
      <c r="B38" s="181"/>
      <c r="C38" s="75"/>
      <c r="D38" s="93"/>
      <c r="E38" s="29"/>
      <c r="F38" s="313"/>
      <c r="G38" s="218"/>
      <c r="H38" s="224"/>
      <c r="I38" s="224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20"/>
    </row>
    <row r="39" spans="2:29">
      <c r="B39" s="181"/>
      <c r="C39" s="75"/>
      <c r="D39" s="93"/>
      <c r="E39" s="29"/>
      <c r="F39" s="313"/>
      <c r="G39" s="218"/>
      <c r="H39" s="224"/>
      <c r="I39" s="224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20"/>
    </row>
    <row r="40" spans="2:29">
      <c r="B40" s="181"/>
      <c r="C40" s="75"/>
      <c r="D40" s="93"/>
      <c r="E40" s="29"/>
      <c r="F40" s="313"/>
      <c r="G40" s="218"/>
      <c r="H40" s="224"/>
      <c r="I40" s="224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20"/>
    </row>
    <row r="41" spans="2:29">
      <c r="B41" s="181"/>
      <c r="C41" s="75"/>
      <c r="D41" s="93"/>
      <c r="E41" s="29"/>
      <c r="F41" s="313"/>
      <c r="G41" s="218"/>
      <c r="H41" s="224"/>
      <c r="I41" s="224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20"/>
    </row>
    <row r="42" spans="2:29">
      <c r="B42" s="181"/>
      <c r="C42" s="75"/>
      <c r="D42" s="93"/>
      <c r="E42" s="29"/>
      <c r="F42" s="313"/>
      <c r="G42" s="218"/>
      <c r="H42" s="224"/>
      <c r="I42" s="224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20"/>
    </row>
    <row r="43" spans="2:29">
      <c r="B43" s="181"/>
      <c r="C43" s="75"/>
      <c r="D43" s="93"/>
      <c r="E43" s="29"/>
      <c r="F43" s="313"/>
      <c r="G43" s="218"/>
      <c r="H43" s="224"/>
      <c r="I43" s="224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20"/>
    </row>
    <row r="44" spans="2:29">
      <c r="B44" s="181"/>
      <c r="C44" s="75"/>
      <c r="D44" s="93"/>
      <c r="E44" s="29"/>
      <c r="F44" s="313"/>
      <c r="G44" s="218"/>
      <c r="H44" s="224"/>
      <c r="I44" s="224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20"/>
    </row>
    <row r="45" spans="2:29">
      <c r="B45" s="181"/>
      <c r="C45" s="75"/>
      <c r="D45" s="93"/>
      <c r="E45" s="29"/>
      <c r="F45" s="313"/>
      <c r="G45" s="218"/>
      <c r="H45" s="224"/>
      <c r="I45" s="224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20"/>
    </row>
    <row r="46" spans="2:29">
      <c r="B46" s="181"/>
      <c r="C46" s="75"/>
      <c r="D46" s="93"/>
      <c r="E46" s="29"/>
      <c r="F46" s="313"/>
      <c r="G46" s="218"/>
      <c r="H46" s="224"/>
      <c r="I46" s="224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20"/>
    </row>
    <row r="47" spans="2:29">
      <c r="B47" s="181"/>
      <c r="C47" s="75"/>
      <c r="D47" s="93"/>
      <c r="E47" s="29"/>
      <c r="F47" s="313"/>
      <c r="G47" s="218"/>
      <c r="H47" s="224"/>
      <c r="I47" s="224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20"/>
    </row>
    <row r="48" spans="2:29" ht="15.75" thickBot="1">
      <c r="B48" s="183"/>
      <c r="C48" s="184"/>
      <c r="D48" s="185"/>
      <c r="E48" s="186"/>
      <c r="F48" s="314"/>
      <c r="G48" s="225"/>
      <c r="H48" s="226"/>
      <c r="I48" s="226"/>
      <c r="J48" s="225">
        <f t="shared" ref="J48:V48" si="0">SUM(J4:J47)</f>
        <v>2401</v>
      </c>
      <c r="K48" s="225">
        <f t="shared" si="0"/>
        <v>0</v>
      </c>
      <c r="L48" s="225">
        <f t="shared" si="0"/>
        <v>0</v>
      </c>
      <c r="M48" s="225">
        <f t="shared" si="0"/>
        <v>0</v>
      </c>
      <c r="N48" s="225">
        <f t="shared" si="0"/>
        <v>0</v>
      </c>
      <c r="O48" s="225">
        <f t="shared" si="0"/>
        <v>0</v>
      </c>
      <c r="P48" s="225">
        <f t="shared" si="0"/>
        <v>34320</v>
      </c>
      <c r="Q48" s="225">
        <f t="shared" si="0"/>
        <v>2868</v>
      </c>
      <c r="R48" s="225">
        <f t="shared" si="0"/>
        <v>0</v>
      </c>
      <c r="S48" s="225">
        <f t="shared" si="0"/>
        <v>0</v>
      </c>
      <c r="T48" s="225">
        <f t="shared" si="0"/>
        <v>0</v>
      </c>
      <c r="U48" s="225">
        <f t="shared" si="0"/>
        <v>0</v>
      </c>
      <c r="V48" s="225">
        <f t="shared" si="0"/>
        <v>0</v>
      </c>
      <c r="W48" s="225">
        <f t="shared" ref="W48" si="1">SUM(W4:W47)</f>
        <v>0</v>
      </c>
      <c r="X48" s="225">
        <f>SUM(X4:X47)</f>
        <v>2696</v>
      </c>
      <c r="Y48" s="225">
        <f>SUM(Y4:Y47)</f>
        <v>709</v>
      </c>
      <c r="Z48" s="225">
        <f>SUM(Z4:Z47)</f>
        <v>0</v>
      </c>
      <c r="AA48" s="227">
        <f>SUM(AA4:AA47)</f>
        <v>0</v>
      </c>
      <c r="AC48" s="228"/>
    </row>
    <row r="49" ht="15.75" thickTop="1"/>
  </sheetData>
  <mergeCells count="1">
    <mergeCell ref="O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7"/>
  <sheetViews>
    <sheetView showGridLines="0" zoomScaleNormal="100" workbookViewId="0">
      <selection activeCell="C9" sqref="C9"/>
    </sheetView>
  </sheetViews>
  <sheetFormatPr defaultRowHeight="15"/>
  <cols>
    <col min="2" max="2" width="16.7109375" customWidth="1"/>
    <col min="3" max="3" width="9.42578125" bestFit="1" customWidth="1"/>
    <col min="4" max="4" width="11.140625" style="1" customWidth="1"/>
    <col min="6" max="6" width="11.5703125" customWidth="1"/>
  </cols>
  <sheetData>
    <row r="2" spans="2:6">
      <c r="B2" s="13"/>
    </row>
    <row r="3" spans="2:6">
      <c r="B3" s="13"/>
    </row>
    <row r="4" spans="2:6">
      <c r="B4" s="13"/>
    </row>
    <row r="5" spans="2:6">
      <c r="B5" s="13"/>
    </row>
    <row r="6" spans="2:6">
      <c r="B6" s="20" t="s">
        <v>195</v>
      </c>
      <c r="C6" s="14"/>
      <c r="D6" s="17"/>
    </row>
    <row r="7" spans="2:6">
      <c r="B7" s="15"/>
    </row>
    <row r="8" spans="2:6">
      <c r="B8" s="16" t="s">
        <v>47</v>
      </c>
      <c r="C8" s="229">
        <v>42309</v>
      </c>
    </row>
    <row r="9" spans="2:6">
      <c r="B9" s="16" t="s">
        <v>48</v>
      </c>
      <c r="C9" t="s">
        <v>187</v>
      </c>
    </row>
    <row r="10" spans="2:6">
      <c r="B10" s="18"/>
    </row>
    <row r="11" spans="2:6">
      <c r="B11" s="16"/>
    </row>
    <row r="12" spans="2:6" ht="25.5">
      <c r="B12" s="19" t="s">
        <v>45</v>
      </c>
      <c r="C12" s="14" t="s">
        <v>46</v>
      </c>
      <c r="E12" s="23" t="s">
        <v>49</v>
      </c>
    </row>
    <row r="13" spans="2:6">
      <c r="B13" s="14"/>
      <c r="C13" s="14"/>
    </row>
    <row r="14" spans="2:6" ht="33.75" customHeight="1">
      <c r="B14" s="21">
        <v>100</v>
      </c>
      <c r="C14" s="167">
        <f>'Pallet &amp; TF Repair'!F26</f>
        <v>0</v>
      </c>
      <c r="E14" s="24"/>
      <c r="F14" s="24"/>
    </row>
    <row r="15" spans="2:6" ht="33.75" customHeight="1">
      <c r="B15" s="21">
        <v>201</v>
      </c>
      <c r="C15" s="168">
        <f>'Divider Sort'!H56</f>
        <v>3957</v>
      </c>
      <c r="E15" s="25"/>
      <c r="F15" s="25"/>
    </row>
    <row r="16" spans="2:6" ht="33.75" customHeight="1">
      <c r="B16" s="22" t="s">
        <v>5</v>
      </c>
      <c r="C16" s="169">
        <f>'Divider Sort'!K56</f>
        <v>0</v>
      </c>
      <c r="E16" s="25"/>
      <c r="F16" s="25"/>
    </row>
    <row r="17" spans="2:6" ht="33.75" customHeight="1">
      <c r="B17" s="22" t="s">
        <v>7</v>
      </c>
      <c r="C17" s="169">
        <f>'Pallet &amp; TF Repair'!J26</f>
        <v>606</v>
      </c>
      <c r="E17" s="25"/>
      <c r="F17" s="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A7" sqref="A7"/>
    </sheetView>
  </sheetViews>
  <sheetFormatPr defaultColWidth="8.85546875" defaultRowHeight="15"/>
  <cols>
    <col min="1" max="1" width="8.85546875" style="71"/>
    <col min="2" max="2" width="11.28515625" style="71" customWidth="1"/>
    <col min="3" max="3" width="36.5703125" style="71" customWidth="1"/>
    <col min="4" max="4" width="13.28515625" style="85" customWidth="1"/>
    <col min="5" max="7" width="15.42578125" style="71" customWidth="1"/>
    <col min="8" max="16384" width="8.85546875" style="71"/>
  </cols>
  <sheetData>
    <row r="6" spans="2:7" ht="18.75">
      <c r="B6" s="119" t="s">
        <v>81</v>
      </c>
    </row>
    <row r="8" spans="2:7">
      <c r="B8" s="71" t="s">
        <v>50</v>
      </c>
      <c r="D8" s="85" t="s">
        <v>187</v>
      </c>
    </row>
    <row r="9" spans="2:7">
      <c r="B9" s="71" t="s">
        <v>51</v>
      </c>
      <c r="D9" s="85">
        <v>42300</v>
      </c>
    </row>
    <row r="10" spans="2:7">
      <c r="B10" s="71" t="s">
        <v>52</v>
      </c>
      <c r="D10" s="244">
        <v>42307</v>
      </c>
    </row>
    <row r="11" spans="2:7" ht="15.75" thickBot="1"/>
    <row r="12" spans="2:7" ht="25.5" customHeight="1" thickTop="1" thickBot="1">
      <c r="B12" s="120" t="s">
        <v>45</v>
      </c>
      <c r="C12" s="121" t="s">
        <v>53</v>
      </c>
      <c r="D12" s="194" t="s">
        <v>6</v>
      </c>
      <c r="E12" s="195" t="s">
        <v>54</v>
      </c>
      <c r="F12" s="195" t="s">
        <v>55</v>
      </c>
      <c r="G12" s="196" t="s">
        <v>58</v>
      </c>
    </row>
    <row r="13" spans="2:7" s="22" customFormat="1" ht="25.5" customHeight="1" thickTop="1">
      <c r="B13" s="69">
        <v>100</v>
      </c>
      <c r="C13" s="122" t="s">
        <v>59</v>
      </c>
      <c r="D13" s="160" t="s">
        <v>23</v>
      </c>
      <c r="E13" s="156">
        <f>'Receipt Details'!M65+'Pallet &amp; Top Frame Sort'!F38-'Pallet &amp; TF Repair'!D26-'Despatch Advice'!M48+3382</f>
        <v>3450</v>
      </c>
      <c r="F13" s="156">
        <v>4098</v>
      </c>
      <c r="G13" s="164">
        <f>F13-E13</f>
        <v>648</v>
      </c>
    </row>
    <row r="14" spans="2:7" ht="22.5" hidden="1" customHeight="1">
      <c r="B14" s="26">
        <v>100</v>
      </c>
      <c r="C14" s="123" t="s">
        <v>59</v>
      </c>
      <c r="D14" s="161" t="s">
        <v>56</v>
      </c>
      <c r="E14" s="157">
        <v>0</v>
      </c>
      <c r="F14" s="157"/>
      <c r="G14" s="165">
        <v>0</v>
      </c>
    </row>
    <row r="15" spans="2:7" s="22" customFormat="1" ht="22.5" customHeight="1">
      <c r="B15" s="68">
        <v>100</v>
      </c>
      <c r="C15" s="124" t="s">
        <v>59</v>
      </c>
      <c r="D15" s="162" t="s">
        <v>44</v>
      </c>
      <c r="E15" s="158">
        <f>'Receipt Details'!J65-'Pallet &amp; Top Frame Sort'!D38-'Despatch Advice'!L48+7542</f>
        <v>10320</v>
      </c>
      <c r="F15" s="158">
        <v>11223</v>
      </c>
      <c r="G15" s="166">
        <f t="shared" ref="G15:G39" si="0">F15-E15</f>
        <v>903</v>
      </c>
    </row>
    <row r="16" spans="2:7" s="22" customFormat="1" ht="22.5" customHeight="1">
      <c r="B16" s="68">
        <v>100</v>
      </c>
      <c r="C16" s="124" t="s">
        <v>59</v>
      </c>
      <c r="D16" s="162" t="s">
        <v>29</v>
      </c>
      <c r="E16" s="158">
        <f>'Receipt Details'!N65+'Pallet &amp; TF Repair'!F26-'Pallet &amp; TF Dismantle'!D25-'Despatch Advice'!N48+4799</f>
        <v>4755</v>
      </c>
      <c r="F16" s="158">
        <v>5340</v>
      </c>
      <c r="G16" s="166">
        <f t="shared" si="0"/>
        <v>585</v>
      </c>
    </row>
    <row r="17" spans="2:7" s="22" customFormat="1" ht="22.5" customHeight="1">
      <c r="B17" s="68">
        <v>100</v>
      </c>
      <c r="C17" s="124" t="s">
        <v>59</v>
      </c>
      <c r="D17" s="162" t="s">
        <v>22</v>
      </c>
      <c r="E17" s="158">
        <f>'Receipt Details'!L65+'Pallet &amp; Top Frame Sort'!E38+'Pallet &amp; TF Repair'!E26-'Despatch Advice'!J48+1904</f>
        <v>-186</v>
      </c>
      <c r="F17" s="158">
        <v>611</v>
      </c>
      <c r="G17" s="166">
        <f t="shared" si="0"/>
        <v>797</v>
      </c>
    </row>
    <row r="18" spans="2:7" ht="22.5" hidden="1" customHeight="1">
      <c r="B18" s="26">
        <v>104</v>
      </c>
      <c r="C18" s="123" t="s">
        <v>60</v>
      </c>
      <c r="D18" s="161" t="s">
        <v>23</v>
      </c>
      <c r="E18" s="157">
        <v>0</v>
      </c>
      <c r="F18" s="157"/>
      <c r="G18" s="165">
        <f t="shared" si="0"/>
        <v>0</v>
      </c>
    </row>
    <row r="19" spans="2:7" ht="22.5" hidden="1" customHeight="1">
      <c r="B19" s="26">
        <v>104</v>
      </c>
      <c r="C19" s="123" t="s">
        <v>60</v>
      </c>
      <c r="D19" s="161" t="s">
        <v>44</v>
      </c>
      <c r="E19" s="157">
        <v>0</v>
      </c>
      <c r="F19" s="157"/>
      <c r="G19" s="165">
        <f t="shared" si="0"/>
        <v>0</v>
      </c>
    </row>
    <row r="20" spans="2:7" ht="22.5" hidden="1" customHeight="1">
      <c r="B20" s="26">
        <v>104</v>
      </c>
      <c r="C20" s="123" t="s">
        <v>60</v>
      </c>
      <c r="D20" s="161" t="s">
        <v>29</v>
      </c>
      <c r="E20" s="157">
        <v>0</v>
      </c>
      <c r="F20" s="157"/>
      <c r="G20" s="165">
        <f t="shared" si="0"/>
        <v>0</v>
      </c>
    </row>
    <row r="21" spans="2:7" ht="22.5" hidden="1" customHeight="1">
      <c r="B21" s="26">
        <v>104</v>
      </c>
      <c r="C21" s="123" t="s">
        <v>60</v>
      </c>
      <c r="D21" s="161" t="s">
        <v>22</v>
      </c>
      <c r="E21" s="157">
        <v>0</v>
      </c>
      <c r="F21" s="157"/>
      <c r="G21" s="165">
        <f t="shared" si="0"/>
        <v>0</v>
      </c>
    </row>
    <row r="22" spans="2:7" ht="22.5" hidden="1" customHeight="1">
      <c r="B22" s="26">
        <v>105</v>
      </c>
      <c r="C22" s="123" t="s">
        <v>57</v>
      </c>
      <c r="D22" s="161" t="s">
        <v>23</v>
      </c>
      <c r="E22" s="157">
        <v>0</v>
      </c>
      <c r="F22" s="157"/>
      <c r="G22" s="165">
        <f t="shared" si="0"/>
        <v>0</v>
      </c>
    </row>
    <row r="23" spans="2:7" ht="22.5" hidden="1" customHeight="1">
      <c r="B23" s="26">
        <v>105</v>
      </c>
      <c r="C23" s="123" t="s">
        <v>57</v>
      </c>
      <c r="D23" s="161" t="s">
        <v>44</v>
      </c>
      <c r="E23" s="157">
        <v>0</v>
      </c>
      <c r="F23" s="157"/>
      <c r="G23" s="165">
        <f t="shared" si="0"/>
        <v>0</v>
      </c>
    </row>
    <row r="24" spans="2:7" ht="22.5" hidden="1" customHeight="1">
      <c r="B24" s="26">
        <v>105</v>
      </c>
      <c r="C24" s="123" t="s">
        <v>57</v>
      </c>
      <c r="D24" s="161" t="s">
        <v>29</v>
      </c>
      <c r="E24" s="157">
        <v>0</v>
      </c>
      <c r="F24" s="157"/>
      <c r="G24" s="165">
        <f t="shared" si="0"/>
        <v>0</v>
      </c>
    </row>
    <row r="25" spans="2:7" ht="22.5" hidden="1" customHeight="1">
      <c r="B25" s="68">
        <v>682884</v>
      </c>
      <c r="C25" s="124" t="s">
        <v>165</v>
      </c>
      <c r="D25" s="162" t="s">
        <v>56</v>
      </c>
      <c r="E25" s="197">
        <f>'201N Production'!D26-'201N Production'!H26-'201N Production'!J26</f>
        <v>0</v>
      </c>
      <c r="F25" s="158"/>
      <c r="G25" s="166">
        <f t="shared" si="0"/>
        <v>0</v>
      </c>
    </row>
    <row r="26" spans="2:7" ht="22.5" hidden="1" customHeight="1">
      <c r="B26" s="68">
        <v>200</v>
      </c>
      <c r="C26" s="124" t="s">
        <v>164</v>
      </c>
      <c r="D26" s="162" t="s">
        <v>56</v>
      </c>
      <c r="E26" s="197">
        <f>'201N Production'!E26-'201N Production'!I26-'201N Production'!K26</f>
        <v>0</v>
      </c>
      <c r="F26" s="158"/>
      <c r="G26" s="166">
        <f t="shared" si="0"/>
        <v>0</v>
      </c>
    </row>
    <row r="27" spans="2:7" ht="22.5" customHeight="1">
      <c r="B27" s="68">
        <v>201</v>
      </c>
      <c r="C27" s="124" t="s">
        <v>62</v>
      </c>
      <c r="D27" s="162" t="s">
        <v>56</v>
      </c>
      <c r="E27" s="197">
        <f>'201N Production'!G26-'Despatch Advice'!O48</f>
        <v>0</v>
      </c>
      <c r="F27" s="158">
        <v>0</v>
      </c>
      <c r="G27" s="166">
        <f t="shared" si="0"/>
        <v>0</v>
      </c>
    </row>
    <row r="28" spans="2:7" s="22" customFormat="1" ht="22.5" customHeight="1">
      <c r="B28" s="68">
        <v>201</v>
      </c>
      <c r="C28" s="124" t="s">
        <v>62</v>
      </c>
      <c r="D28" s="162" t="s">
        <v>44</v>
      </c>
      <c r="E28" s="158">
        <f>'Receipt Details'!AF65-'Divider Sort'!F56-'Despatch Advice'!Q48+1143</f>
        <v>0</v>
      </c>
      <c r="F28" s="158">
        <v>0</v>
      </c>
      <c r="G28" s="166">
        <f t="shared" si="0"/>
        <v>0</v>
      </c>
    </row>
    <row r="29" spans="2:7" s="22" customFormat="1" ht="22.5" customHeight="1">
      <c r="B29" s="68">
        <v>201</v>
      </c>
      <c r="C29" s="124" t="s">
        <v>62</v>
      </c>
      <c r="D29" s="162" t="s">
        <v>29</v>
      </c>
      <c r="E29" s="158">
        <f>'Receipt Details'!AH65+'Divider Sort'!H56-'Despatch Advice'!R48+10629</f>
        <v>14586</v>
      </c>
      <c r="F29" s="158">
        <v>12432</v>
      </c>
      <c r="G29" s="166">
        <f t="shared" si="0"/>
        <v>-2154</v>
      </c>
    </row>
    <row r="30" spans="2:7" s="22" customFormat="1" ht="22.5" customHeight="1">
      <c r="B30" s="68">
        <v>201</v>
      </c>
      <c r="C30" s="124" t="s">
        <v>62</v>
      </c>
      <c r="D30" s="162" t="s">
        <v>22</v>
      </c>
      <c r="E30" s="158">
        <f>'Receipt Details'!AG65+'Divider Sort'!G56-'Despatch Advice'!P48+23634</f>
        <v>26992</v>
      </c>
      <c r="F30" s="158">
        <v>20037</v>
      </c>
      <c r="G30" s="166">
        <f t="shared" si="0"/>
        <v>-6955</v>
      </c>
    </row>
    <row r="31" spans="2:7" s="22" customFormat="1" ht="22.5" customHeight="1">
      <c r="B31" s="68">
        <v>300</v>
      </c>
      <c r="C31" s="124" t="s">
        <v>63</v>
      </c>
      <c r="D31" s="162" t="s">
        <v>44</v>
      </c>
      <c r="E31" s="158">
        <f>'Receipt Details'!AK65-'Divider Sort'!I56-'Despatch Advice'!T48+0</f>
        <v>0</v>
      </c>
      <c r="F31" s="158">
        <v>0</v>
      </c>
      <c r="G31" s="166">
        <f t="shared" si="0"/>
        <v>0</v>
      </c>
    </row>
    <row r="32" spans="2:7" s="22" customFormat="1" ht="22.5" customHeight="1">
      <c r="B32" s="68">
        <v>300</v>
      </c>
      <c r="C32" s="124" t="s">
        <v>63</v>
      </c>
      <c r="D32" s="162" t="s">
        <v>29</v>
      </c>
      <c r="E32" s="158">
        <f>'Receipt Details'!AM65+'Divider Sort'!K56-'Despatch Advice'!U48+0</f>
        <v>0</v>
      </c>
      <c r="F32" s="158">
        <v>0</v>
      </c>
      <c r="G32" s="166">
        <f t="shared" si="0"/>
        <v>0</v>
      </c>
    </row>
    <row r="33" spans="2:7" s="22" customFormat="1" ht="22.5" customHeight="1">
      <c r="B33" s="68">
        <v>300</v>
      </c>
      <c r="C33" s="124" t="s">
        <v>63</v>
      </c>
      <c r="D33" s="162" t="s">
        <v>22</v>
      </c>
      <c r="E33" s="158">
        <f>'Receipt Details'!AL65+'Divider Sort'!J56-'Pallet &amp; TF Repair'!L26-'Despatch Advice'!S48+0</f>
        <v>0</v>
      </c>
      <c r="F33" s="158">
        <v>0</v>
      </c>
      <c r="G33" s="166">
        <f t="shared" si="0"/>
        <v>0</v>
      </c>
    </row>
    <row r="34" spans="2:7" s="170" customFormat="1" ht="22.5" hidden="1" customHeight="1">
      <c r="B34" s="68">
        <v>301</v>
      </c>
      <c r="C34" s="124" t="s">
        <v>166</v>
      </c>
      <c r="D34" s="162" t="s">
        <v>22</v>
      </c>
      <c r="E34" s="306">
        <f>0-'Despatch Advice'!V48</f>
        <v>0</v>
      </c>
      <c r="F34" s="158"/>
      <c r="G34" s="166">
        <f t="shared" si="0"/>
        <v>0</v>
      </c>
    </row>
    <row r="35" spans="2:7" s="170" customFormat="1" ht="22.5" hidden="1" customHeight="1">
      <c r="B35" s="68">
        <v>315</v>
      </c>
      <c r="C35" s="124" t="s">
        <v>167</v>
      </c>
      <c r="D35" s="162" t="s">
        <v>22</v>
      </c>
      <c r="E35" s="306">
        <f>0-'Despatch Advice'!W48</f>
        <v>0</v>
      </c>
      <c r="F35" s="158"/>
      <c r="G35" s="166">
        <f t="shared" si="0"/>
        <v>0</v>
      </c>
    </row>
    <row r="36" spans="2:7" s="22" customFormat="1" ht="22.5" customHeight="1">
      <c r="B36" s="68">
        <v>400</v>
      </c>
      <c r="C36" s="124" t="s">
        <v>64</v>
      </c>
      <c r="D36" s="162" t="s">
        <v>23</v>
      </c>
      <c r="E36" s="158">
        <f>'Receipt Details'!AR65+'Pallet &amp; Top Frame Sort'!J38-'Pallet &amp; TF Repair'!H26-'Despatch Advice'!Z48+318</f>
        <v>99</v>
      </c>
      <c r="F36" s="158">
        <v>0</v>
      </c>
      <c r="G36" s="166">
        <f t="shared" si="0"/>
        <v>-99</v>
      </c>
    </row>
    <row r="37" spans="2:7" s="22" customFormat="1" ht="22.5" customHeight="1">
      <c r="B37" s="68">
        <v>400</v>
      </c>
      <c r="C37" s="124" t="s">
        <v>64</v>
      </c>
      <c r="D37" s="162" t="s">
        <v>44</v>
      </c>
      <c r="E37" s="158">
        <f>'Receipt Details'!AP65-'Pallet &amp; Top Frame Sort'!H38-'Despatch Advice'!Y48+5726</f>
        <v>2402</v>
      </c>
      <c r="F37" s="158">
        <v>6676</v>
      </c>
      <c r="G37" s="166">
        <f t="shared" si="0"/>
        <v>4274</v>
      </c>
    </row>
    <row r="38" spans="2:7" ht="22.5" customHeight="1">
      <c r="B38" s="68">
        <v>400</v>
      </c>
      <c r="C38" s="124" t="s">
        <v>64</v>
      </c>
      <c r="D38" s="162" t="s">
        <v>29</v>
      </c>
      <c r="E38" s="158">
        <v>0</v>
      </c>
      <c r="F38" s="158">
        <v>0</v>
      </c>
      <c r="G38" s="166">
        <f t="shared" si="0"/>
        <v>0</v>
      </c>
    </row>
    <row r="39" spans="2:7" s="22" customFormat="1" ht="22.5" customHeight="1">
      <c r="B39" s="70">
        <v>400</v>
      </c>
      <c r="C39" s="125" t="s">
        <v>64</v>
      </c>
      <c r="D39" s="163" t="s">
        <v>22</v>
      </c>
      <c r="E39" s="159">
        <f>'Receipt Details'!AQ65+'Pallet &amp; Top Frame Sort'!I38+'Pallet &amp; TF Repair'!I26-'Despatch Advice'!X48+2518</f>
        <v>3982</v>
      </c>
      <c r="F39" s="159">
        <v>1560</v>
      </c>
      <c r="G39" s="166">
        <f t="shared" si="0"/>
        <v>-2422</v>
      </c>
    </row>
    <row r="40" spans="2:7" ht="22.5" customHeight="1"/>
    <row r="41" spans="2:7" ht="22.5" customHeight="1"/>
    <row r="42" spans="2:7" ht="22.5" customHeight="1"/>
    <row r="43" spans="2:7" ht="22.5" customHeight="1"/>
    <row r="44" spans="2:7" ht="22.5" customHeight="1"/>
    <row r="45" spans="2:7" ht="22.5" customHeight="1"/>
  </sheetData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Divider Sort</vt:lpstr>
      <vt:lpstr>201N Production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vbradsh</cp:lastModifiedBy>
  <cp:lastPrinted>2015-11-02T03:33:57Z</cp:lastPrinted>
  <dcterms:created xsi:type="dcterms:W3CDTF">2014-05-27T07:10:33Z</dcterms:created>
  <dcterms:modified xsi:type="dcterms:W3CDTF">2015-11-03T04:56:59Z</dcterms:modified>
</cp:coreProperties>
</file>