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255" yWindow="60" windowWidth="9930" windowHeight="8370" tabRatio="890" activeTab="9"/>
  </bookViews>
  <sheets>
    <sheet name="Receipt Details" sheetId="1" r:id="rId1"/>
    <sheet name="201N Production" sheetId="12" state="hidden" r:id="rId2"/>
    <sheet name="Divider Sort" sheetId="2" r:id="rId3"/>
    <sheet name="Pallet &amp; Top Frame Sort" sheetId="3" r:id="rId4"/>
    <sheet name="Pallet &amp; TF Repair" sheetId="4" r:id="rId5"/>
    <sheet name="Pallet &amp; TF Dismantle" sheetId="5" r:id="rId6"/>
    <sheet name="Despatch Advice" sheetId="6" r:id="rId7"/>
    <sheet name="309 SAP Daily Scrap" sheetId="7" r:id="rId8"/>
    <sheet name="Stocktake Adjustment" sheetId="10" r:id="rId9"/>
    <sheet name="Weekly Report" sheetId="11" r:id="rId10"/>
    <sheet name="Sheet1" sheetId="14" r:id="rId11"/>
  </sheets>
  <definedNames>
    <definedName name="_xlnm._FilterDatabase" localSheetId="3" hidden="1">'Pallet &amp; Top Frame Sort'!$B$2:$M$38</definedName>
    <definedName name="_xlnm._FilterDatabase" localSheetId="0" hidden="1">'Receipt Details'!$B$2:$BA$41</definedName>
    <definedName name="_xlnm.Print_Titles" localSheetId="9">'Weekly Report'!$1:$8</definedName>
  </definedNames>
  <calcPr calcId="125725"/>
</workbook>
</file>

<file path=xl/calcChain.xml><?xml version="1.0" encoding="utf-8"?>
<calcChain xmlns="http://schemas.openxmlformats.org/spreadsheetml/2006/main">
  <c r="E39" i="10"/>
  <c r="E36"/>
  <c r="E33"/>
  <c r="E32"/>
  <c r="E30"/>
  <c r="E29"/>
  <c r="E28"/>
  <c r="E17" l="1"/>
  <c r="E15"/>
  <c r="E13" l="1"/>
  <c r="C17" i="11"/>
  <c r="AQ9" i="2"/>
  <c r="AQ10"/>
  <c r="AQ11"/>
  <c r="AQ12"/>
  <c r="AQ13"/>
  <c r="AQ14"/>
  <c r="AQ15"/>
  <c r="AQ16"/>
  <c r="BS13" l="1"/>
  <c r="BS14"/>
  <c r="AS21"/>
  <c r="CQ13" l="1"/>
  <c r="CQ14"/>
  <c r="CQ15"/>
  <c r="CQ16"/>
  <c r="AQ17"/>
  <c r="BQ13"/>
  <c r="S13"/>
  <c r="AS13"/>
  <c r="R13"/>
  <c r="AR13"/>
  <c r="BR13"/>
  <c r="BS5"/>
  <c r="BS6"/>
  <c r="BS7"/>
  <c r="BS8"/>
  <c r="BS9"/>
  <c r="BS10"/>
  <c r="BS4"/>
  <c r="BR4"/>
  <c r="BR5"/>
  <c r="BR6"/>
  <c r="BR7"/>
  <c r="BR8"/>
  <c r="BR9"/>
  <c r="BR10"/>
  <c r="BR14"/>
  <c r="BR15"/>
  <c r="BR16"/>
  <c r="BR17"/>
  <c r="BR18"/>
  <c r="BR19"/>
  <c r="BR20"/>
  <c r="BR22"/>
  <c r="BR23"/>
  <c r="BR24"/>
  <c r="BR25"/>
  <c r="BR21"/>
  <c r="BR26"/>
  <c r="BR27"/>
  <c r="BR28"/>
  <c r="BR29"/>
  <c r="BR30"/>
  <c r="BR31"/>
  <c r="BR32"/>
  <c r="BR33"/>
  <c r="BR34"/>
  <c r="BR35"/>
  <c r="BR36"/>
  <c r="BR37"/>
  <c r="BR38"/>
  <c r="BR39"/>
  <c r="BR40"/>
  <c r="BR41"/>
  <c r="BR42"/>
  <c r="BR43"/>
  <c r="BR44"/>
  <c r="BR45"/>
  <c r="BR46"/>
  <c r="BR47"/>
  <c r="BR48"/>
  <c r="BR49"/>
  <c r="BR50"/>
  <c r="BR51"/>
  <c r="BR52"/>
  <c r="BR53"/>
  <c r="BR54"/>
  <c r="AR5"/>
  <c r="AR6"/>
  <c r="AR7"/>
  <c r="AR8"/>
  <c r="AR9"/>
  <c r="AR10"/>
  <c r="AR11"/>
  <c r="AR12"/>
  <c r="AR14"/>
  <c r="AR15"/>
  <c r="AR16"/>
  <c r="AR17"/>
  <c r="AR18"/>
  <c r="AR19"/>
  <c r="AR20"/>
  <c r="AR22"/>
  <c r="AR23"/>
  <c r="AR24"/>
  <c r="AR25"/>
  <c r="AR21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4"/>
  <c r="AS5"/>
  <c r="AS6"/>
  <c r="AS7"/>
  <c r="AS8"/>
  <c r="AS9"/>
  <c r="AS10"/>
  <c r="AS11"/>
  <c r="AS12"/>
  <c r="AS14"/>
  <c r="AS15"/>
  <c r="AS16"/>
  <c r="AS17"/>
  <c r="AS18"/>
  <c r="AS19"/>
  <c r="AS20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"/>
  <c r="AQ18" l="1"/>
  <c r="AQ19"/>
  <c r="AQ20"/>
  <c r="AQ22"/>
  <c r="AQ23"/>
  <c r="AQ24"/>
  <c r="AQ25"/>
  <c r="AQ21"/>
  <c r="AQ26"/>
  <c r="AQ27"/>
  <c r="AQ28"/>
  <c r="AQ29"/>
  <c r="AQ30"/>
  <c r="CQ23"/>
  <c r="CQ24"/>
  <c r="CQ25"/>
  <c r="CQ21"/>
  <c r="CQ26"/>
  <c r="CQ27"/>
  <c r="CQ28"/>
  <c r="CQ20"/>
  <c r="CQ22"/>
  <c r="BQ17" l="1"/>
  <c r="BQ18"/>
  <c r="BQ19"/>
  <c r="BQ16"/>
  <c r="BQ20"/>
  <c r="CQ17"/>
  <c r="BQ14"/>
  <c r="BQ15"/>
  <c r="CQ5"/>
  <c r="CQ6"/>
  <c r="CQ7"/>
  <c r="CQ8"/>
  <c r="CQ9"/>
  <c r="CQ10"/>
  <c r="CQ11"/>
  <c r="CQ12"/>
  <c r="BQ12" l="1"/>
  <c r="E14" i="10"/>
  <c r="E18"/>
  <c r="E19"/>
  <c r="E20"/>
  <c r="E21"/>
  <c r="E22"/>
  <c r="E23"/>
  <c r="E24"/>
  <c r="E25"/>
  <c r="E26"/>
  <c r="E27"/>
  <c r="C53" i="11" l="1"/>
  <c r="AQ39" i="2"/>
  <c r="AQ40"/>
  <c r="AQ41"/>
  <c r="AQ42"/>
  <c r="AQ37"/>
  <c r="AQ38"/>
  <c r="AQ33"/>
  <c r="AQ34"/>
  <c r="AQ35"/>
  <c r="AQ36"/>
  <c r="CQ35"/>
  <c r="CQ36"/>
  <c r="CQ37"/>
  <c r="AQ32"/>
  <c r="AQ31" l="1"/>
  <c r="BQ27"/>
  <c r="BQ28"/>
  <c r="BQ29"/>
  <c r="BQ30"/>
  <c r="BQ26"/>
  <c r="CQ18" l="1"/>
  <c r="CQ19"/>
  <c r="BQ5"/>
  <c r="BQ6"/>
  <c r="BQ7"/>
  <c r="BQ8"/>
  <c r="BQ9"/>
  <c r="BQ10"/>
  <c r="BQ11"/>
  <c r="BQ22"/>
  <c r="BQ23"/>
  <c r="BQ24"/>
  <c r="BQ25"/>
  <c r="BQ21"/>
  <c r="BQ31"/>
  <c r="BQ32"/>
  <c r="BQ33"/>
  <c r="BQ34"/>
  <c r="BQ35"/>
  <c r="BQ36"/>
  <c r="BQ37"/>
  <c r="BQ38"/>
  <c r="BQ39"/>
  <c r="BQ40"/>
  <c r="BQ41"/>
  <c r="BQ42"/>
  <c r="BQ43"/>
  <c r="BQ44"/>
  <c r="BQ45"/>
  <c r="BQ46"/>
  <c r="BQ47"/>
  <c r="BQ48"/>
  <c r="BQ49"/>
  <c r="BQ50"/>
  <c r="BQ51"/>
  <c r="BQ52"/>
  <c r="BQ53"/>
  <c r="BQ54"/>
  <c r="BQ4"/>
  <c r="CQ29"/>
  <c r="CQ30"/>
  <c r="CQ31"/>
  <c r="CQ32"/>
  <c r="CQ33"/>
  <c r="CQ34"/>
  <c r="CQ38"/>
  <c r="CQ39"/>
  <c r="CQ40"/>
  <c r="CQ41"/>
  <c r="CQ42"/>
  <c r="CQ43"/>
  <c r="CQ44"/>
  <c r="CQ45"/>
  <c r="CQ46"/>
  <c r="CQ47"/>
  <c r="CQ48"/>
  <c r="CQ49"/>
  <c r="CQ50"/>
  <c r="CQ51"/>
  <c r="CQ52"/>
  <c r="CQ53"/>
  <c r="CQ54"/>
  <c r="CQ4"/>
  <c r="AQ5"/>
  <c r="AQ6"/>
  <c r="AQ7"/>
  <c r="AQ8"/>
  <c r="AQ4"/>
  <c r="AQ54"/>
  <c r="AQ53"/>
  <c r="AQ52"/>
  <c r="AQ51"/>
  <c r="AQ50"/>
  <c r="AQ49"/>
  <c r="AQ48"/>
  <c r="AQ47"/>
  <c r="AQ46"/>
  <c r="AQ45"/>
  <c r="AQ44"/>
  <c r="AQ43"/>
  <c r="AS40" l="1"/>
  <c r="AS41"/>
  <c r="AS42"/>
  <c r="AS43"/>
  <c r="AS44"/>
  <c r="AS45"/>
  <c r="AS46"/>
  <c r="AS47"/>
  <c r="AS48"/>
  <c r="AS49"/>
  <c r="AS50"/>
  <c r="AS51"/>
  <c r="AS52"/>
  <c r="AS53"/>
  <c r="AS54"/>
  <c r="BS12"/>
  <c r="BS15"/>
  <c r="BS16"/>
  <c r="BS17"/>
  <c r="BS18"/>
  <c r="BS19"/>
  <c r="BS20"/>
  <c r="BS22"/>
  <c r="BS23"/>
  <c r="BS24"/>
  <c r="BS25"/>
  <c r="BS21"/>
  <c r="BS26"/>
  <c r="BS27"/>
  <c r="BS28"/>
  <c r="BS29"/>
  <c r="BS30"/>
  <c r="BS31"/>
  <c r="BS32"/>
  <c r="BS33"/>
  <c r="BS34"/>
  <c r="BS35"/>
  <c r="BS36"/>
  <c r="BS37"/>
  <c r="BS38"/>
  <c r="BS39"/>
  <c r="BS40"/>
  <c r="BS41"/>
  <c r="BS42"/>
  <c r="BS43"/>
  <c r="BS44"/>
  <c r="BS45"/>
  <c r="BS46"/>
  <c r="BS47"/>
  <c r="BS48"/>
  <c r="BS49"/>
  <c r="BS50"/>
  <c r="BS51"/>
  <c r="BS52"/>
  <c r="BS53"/>
  <c r="BS54"/>
  <c r="BS11"/>
  <c r="BR11"/>
  <c r="BR12"/>
  <c r="CP61" l="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K57"/>
  <c r="BU64" s="1"/>
  <c r="M56"/>
  <c r="J37" i="3" s="1"/>
  <c r="D37" i="11" s="1"/>
  <c r="L56" i="2"/>
  <c r="I37" i="3" s="1"/>
  <c r="C37" i="11" s="1"/>
  <c r="K56" i="2"/>
  <c r="H37" i="3" s="1"/>
  <c r="E37" i="11" l="1"/>
  <c r="BU65" i="2"/>
  <c r="K37" i="3" s="1"/>
  <c r="F84" i="11" s="1"/>
  <c r="BU63" i="2"/>
  <c r="BV63" s="1"/>
  <c r="L57"/>
  <c r="D25" i="5"/>
  <c r="E25"/>
  <c r="F25"/>
  <c r="G25"/>
  <c r="C54" i="11"/>
  <c r="E38" i="3"/>
  <c r="F38"/>
  <c r="G38"/>
  <c r="H38"/>
  <c r="I38"/>
  <c r="J38"/>
  <c r="L38"/>
  <c r="M38"/>
  <c r="D38"/>
  <c r="C25" i="11" l="1"/>
  <c r="K38" i="3"/>
  <c r="X48" i="6"/>
  <c r="J48"/>
  <c r="K48"/>
  <c r="L48"/>
  <c r="M48"/>
  <c r="O48"/>
  <c r="P48"/>
  <c r="D21" i="11" s="1"/>
  <c r="Q48" i="6"/>
  <c r="R48"/>
  <c r="S48"/>
  <c r="E21" i="11" s="1"/>
  <c r="T48" i="6"/>
  <c r="U48"/>
  <c r="V48"/>
  <c r="W48"/>
  <c r="Y48"/>
  <c r="Z48"/>
  <c r="AA48"/>
  <c r="N48"/>
  <c r="N54" i="2"/>
  <c r="O54"/>
  <c r="P54"/>
  <c r="AE42" i="1"/>
  <c r="H42"/>
  <c r="F21" i="11" l="1"/>
  <c r="C21"/>
  <c r="E17"/>
  <c r="F17"/>
  <c r="D17"/>
  <c r="S72" i="2" l="1"/>
  <c r="S71"/>
  <c r="S70"/>
  <c r="S69"/>
  <c r="K42" i="1" l="1"/>
  <c r="L42"/>
  <c r="M42"/>
  <c r="N42"/>
  <c r="Q42"/>
  <c r="R42"/>
  <c r="S42"/>
  <c r="T42"/>
  <c r="U42"/>
  <c r="V42"/>
  <c r="W42"/>
  <c r="X42"/>
  <c r="Y42"/>
  <c r="Z42"/>
  <c r="AA42"/>
  <c r="AB42"/>
  <c r="AC42"/>
  <c r="AD42"/>
  <c r="AF42"/>
  <c r="AG42"/>
  <c r="AH42"/>
  <c r="AI42"/>
  <c r="AK42"/>
  <c r="AL42"/>
  <c r="AM42"/>
  <c r="AN42"/>
  <c r="AP42"/>
  <c r="AQ42"/>
  <c r="AR42"/>
  <c r="AS42"/>
  <c r="AT42"/>
  <c r="J42" l="1"/>
  <c r="P42" l="1"/>
  <c r="O42"/>
  <c r="AO42" l="1"/>
  <c r="AJ42"/>
  <c r="AU42"/>
  <c r="D61" i="11"/>
  <c r="G35" i="10"/>
  <c r="G34"/>
  <c r="D62" i="11" l="1"/>
  <c r="D26" i="12"/>
  <c r="G25" i="10" s="1"/>
  <c r="E26" i="12"/>
  <c r="G26"/>
  <c r="H26"/>
  <c r="I26"/>
  <c r="J26"/>
  <c r="K26"/>
  <c r="G26" i="10" l="1"/>
  <c r="F67" i="11" l="1"/>
  <c r="E67"/>
  <c r="D67"/>
  <c r="C67"/>
  <c r="E63"/>
  <c r="D63"/>
  <c r="C63"/>
  <c r="D60"/>
  <c r="C60"/>
  <c r="D59"/>
  <c r="C59"/>
  <c r="E58"/>
  <c r="D58"/>
  <c r="C58"/>
  <c r="C55"/>
  <c r="G54"/>
  <c r="S49" i="2"/>
  <c r="S50"/>
  <c r="R49"/>
  <c r="R50"/>
  <c r="AK61"/>
  <c r="E56"/>
  <c r="H57"/>
  <c r="W61"/>
  <c r="T70" s="1"/>
  <c r="AL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E57"/>
  <c r="Z61"/>
  <c r="Y61"/>
  <c r="S44"/>
  <c r="S45"/>
  <c r="S46"/>
  <c r="S47"/>
  <c r="S48"/>
  <c r="S51"/>
  <c r="S52"/>
  <c r="R44"/>
  <c r="R45"/>
  <c r="R46"/>
  <c r="R47"/>
  <c r="R48"/>
  <c r="R51"/>
  <c r="R52"/>
  <c r="G56"/>
  <c r="H56"/>
  <c r="I56"/>
  <c r="J56"/>
  <c r="V61"/>
  <c r="U69" s="1"/>
  <c r="X61"/>
  <c r="U70" s="1"/>
  <c r="AA61"/>
  <c r="AB61"/>
  <c r="AC61"/>
  <c r="AD61"/>
  <c r="U71" s="1"/>
  <c r="AE61"/>
  <c r="AF61"/>
  <c r="AG61"/>
  <c r="AH61"/>
  <c r="AI61"/>
  <c r="T72" s="1"/>
  <c r="AJ61"/>
  <c r="U72" s="1"/>
  <c r="AM61"/>
  <c r="AN61"/>
  <c r="AO61"/>
  <c r="AP61"/>
  <c r="U61"/>
  <c r="T69" s="1"/>
  <c r="S19"/>
  <c r="R19"/>
  <c r="F56"/>
  <c r="R18"/>
  <c r="S18"/>
  <c r="R20"/>
  <c r="S20"/>
  <c r="R17"/>
  <c r="S17"/>
  <c r="R22"/>
  <c r="S22"/>
  <c r="R15"/>
  <c r="S15"/>
  <c r="S16"/>
  <c r="R14"/>
  <c r="S14"/>
  <c r="R12"/>
  <c r="S12"/>
  <c r="R10"/>
  <c r="S10"/>
  <c r="R11"/>
  <c r="S11"/>
  <c r="S23"/>
  <c r="S24"/>
  <c r="S25"/>
  <c r="S21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53"/>
  <c r="R23"/>
  <c r="R24"/>
  <c r="R25"/>
  <c r="R21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53"/>
  <c r="R5"/>
  <c r="R6"/>
  <c r="R7"/>
  <c r="R8"/>
  <c r="R9"/>
  <c r="R4"/>
  <c r="S5"/>
  <c r="S6"/>
  <c r="S7"/>
  <c r="S8"/>
  <c r="S9"/>
  <c r="S4"/>
  <c r="C84" i="11"/>
  <c r="L26" i="4"/>
  <c r="M26"/>
  <c r="N26"/>
  <c r="O26"/>
  <c r="P26"/>
  <c r="Q26"/>
  <c r="R26"/>
  <c r="S26"/>
  <c r="T26"/>
  <c r="U26"/>
  <c r="G26"/>
  <c r="I26"/>
  <c r="J26"/>
  <c r="E38" i="10" s="1"/>
  <c r="K26" i="4"/>
  <c r="E26"/>
  <c r="F26"/>
  <c r="G18" i="10"/>
  <c r="G19"/>
  <c r="G20"/>
  <c r="G21"/>
  <c r="G22"/>
  <c r="G23"/>
  <c r="G24"/>
  <c r="G27"/>
  <c r="H25" i="5"/>
  <c r="I25"/>
  <c r="J25"/>
  <c r="G33" i="10" l="1"/>
  <c r="C45" i="11"/>
  <c r="G39" i="10"/>
  <c r="C51" i="11"/>
  <c r="D45"/>
  <c r="AU65" i="2"/>
  <c r="E84" i="11" s="1"/>
  <c r="D29"/>
  <c r="AV63" i="2"/>
  <c r="G16" i="10"/>
  <c r="V69" i="2"/>
  <c r="T71"/>
  <c r="V71" s="1"/>
  <c r="V72"/>
  <c r="V70"/>
  <c r="C41" i="11"/>
  <c r="G17" i="10"/>
  <c r="G38"/>
  <c r="C17" i="7"/>
  <c r="G32" i="10"/>
  <c r="G31"/>
  <c r="G28"/>
  <c r="H26" i="4"/>
  <c r="G30" i="10"/>
  <c r="D25" i="11"/>
  <c r="G29" i="10"/>
  <c r="D41" i="11"/>
  <c r="C48"/>
  <c r="C14" i="7"/>
  <c r="D26" i="4"/>
  <c r="C29" i="11"/>
  <c r="V63" i="2"/>
  <c r="D33" i="11"/>
  <c r="C16" i="7"/>
  <c r="C33" i="11"/>
  <c r="E72"/>
  <c r="F57" i="2"/>
  <c r="U64" s="1"/>
  <c r="U65"/>
  <c r="D84" i="11" s="1"/>
  <c r="P56" i="2"/>
  <c r="C15" i="7"/>
  <c r="D72" i="11"/>
  <c r="N56" i="2"/>
  <c r="O56"/>
  <c r="I57"/>
  <c r="AU64" s="1"/>
  <c r="U63"/>
  <c r="AU63"/>
  <c r="G13" i="10" l="1"/>
  <c r="E45" i="11"/>
  <c r="E29"/>
  <c r="D76" s="1"/>
  <c r="D78" s="1"/>
  <c r="E25"/>
  <c r="C76" s="1"/>
  <c r="C78" s="1"/>
  <c r="E33"/>
  <c r="E76" s="1"/>
  <c r="E78" s="1"/>
  <c r="E41"/>
  <c r="V74" i="2"/>
  <c r="G36" i="10"/>
  <c r="F76" i="11"/>
  <c r="F78" s="1"/>
  <c r="G37" i="10"/>
  <c r="C72" i="11"/>
  <c r="G15" i="10"/>
  <c r="C70" i="11"/>
  <c r="C71"/>
</calcChain>
</file>

<file path=xl/sharedStrings.xml><?xml version="1.0" encoding="utf-8"?>
<sst xmlns="http://schemas.openxmlformats.org/spreadsheetml/2006/main" count="648" uniqueCount="264">
  <si>
    <t>Customer</t>
  </si>
  <si>
    <t>SAP Order No</t>
  </si>
  <si>
    <t>PUD</t>
  </si>
  <si>
    <t>TF UD</t>
  </si>
  <si>
    <t>201u</t>
  </si>
  <si>
    <t>300u</t>
  </si>
  <si>
    <t>Status</t>
  </si>
  <si>
    <t>400u</t>
  </si>
  <si>
    <t>Trans Co</t>
  </si>
  <si>
    <t>Truck Reg</t>
  </si>
  <si>
    <t>Driver</t>
  </si>
  <si>
    <t>Rcvd By</t>
  </si>
  <si>
    <t>Good Qty</t>
  </si>
  <si>
    <t>Scrap Qty</t>
  </si>
  <si>
    <t>PRV  No</t>
  </si>
  <si>
    <t>Date</t>
  </si>
  <si>
    <t>Physical</t>
  </si>
  <si>
    <t>Glass</t>
  </si>
  <si>
    <t>Water</t>
  </si>
  <si>
    <t>Operator</t>
  </si>
  <si>
    <t>Minutes</t>
  </si>
  <si>
    <t>Date Sorted</t>
  </si>
  <si>
    <t>UR</t>
  </si>
  <si>
    <t>BL</t>
  </si>
  <si>
    <t>Bagging</t>
  </si>
  <si>
    <t>Plate</t>
  </si>
  <si>
    <t xml:space="preserve">                  100n</t>
  </si>
  <si>
    <t>Quantity</t>
  </si>
  <si>
    <t>Repair Operator</t>
  </si>
  <si>
    <t>SC</t>
  </si>
  <si>
    <t>Barcode</t>
  </si>
  <si>
    <t>Strapping</t>
  </si>
  <si>
    <t>New                  Pine Bearer 90x45x1090</t>
  </si>
  <si>
    <t>New                 Pine Deck 140x21x1420</t>
  </si>
  <si>
    <t>New             Pine Deck 100x21x1420</t>
  </si>
  <si>
    <t>Reclaim                Pine Deck 140x21x1420</t>
  </si>
  <si>
    <t>Reclaim           Pine Bearer 90x45x1090</t>
  </si>
  <si>
    <t>Reclaim               Pine Deck 100x21x1420</t>
  </si>
  <si>
    <t xml:space="preserve">Nails       </t>
  </si>
  <si>
    <t>Date of Repair</t>
  </si>
  <si>
    <t>Date of Dismantle</t>
  </si>
  <si>
    <t>Dismantle Operator</t>
  </si>
  <si>
    <t>Docket No</t>
  </si>
  <si>
    <t>Carrier</t>
  </si>
  <si>
    <t>QI</t>
  </si>
  <si>
    <t>Item</t>
  </si>
  <si>
    <t>Scrap Produced</t>
  </si>
  <si>
    <t xml:space="preserve">SAP Daily Scrap Transactions </t>
  </si>
  <si>
    <t xml:space="preserve">Production to: </t>
  </si>
  <si>
    <t>Printed by:</t>
  </si>
  <si>
    <t>SAP Reference No</t>
  </si>
  <si>
    <t>Input Operator</t>
  </si>
  <si>
    <t>Last Stocktake Date</t>
  </si>
  <si>
    <t>Stocktake Date</t>
  </si>
  <si>
    <t>Description</t>
  </si>
  <si>
    <t>Current Balance</t>
  </si>
  <si>
    <t>New Balance</t>
  </si>
  <si>
    <t>NE</t>
  </si>
  <si>
    <t>Scalloped (Notched) Pallet</t>
  </si>
  <si>
    <t>Adjustments</t>
  </si>
  <si>
    <t>GPA Pallet 2 Way 1420x1090</t>
  </si>
  <si>
    <t>International Pallet 1200x1000</t>
  </si>
  <si>
    <t>105n</t>
  </si>
  <si>
    <t>Composite Sheet 1420x1090</t>
  </si>
  <si>
    <t>Hollow Profile 1000 GSM 1420x1090</t>
  </si>
  <si>
    <t>Top Frame 1420x1090</t>
  </si>
  <si>
    <t>201s</t>
  </si>
  <si>
    <t>300s</t>
  </si>
  <si>
    <t>No</t>
  </si>
  <si>
    <t xml:space="preserve">PRV </t>
  </si>
  <si>
    <t xml:space="preserve">Date </t>
  </si>
  <si>
    <t>Stor</t>
  </si>
  <si>
    <t xml:space="preserve">Time </t>
  </si>
  <si>
    <t>Sort</t>
  </si>
  <si>
    <t xml:space="preserve">          Items Added</t>
  </si>
  <si>
    <t xml:space="preserve">                                                                                                      Materials Required</t>
  </si>
  <si>
    <t xml:space="preserve">                          Materials Recovered</t>
  </si>
  <si>
    <t xml:space="preserve">SAP Goods Issue      </t>
  </si>
  <si>
    <t>Purchase Order</t>
  </si>
  <si>
    <t>In</t>
  </si>
  <si>
    <t>Out</t>
  </si>
  <si>
    <t xml:space="preserve">                  Damage Details %</t>
  </si>
  <si>
    <t>Stocktake Adjustment - Stock on Hand</t>
  </si>
  <si>
    <t>PRV No</t>
  </si>
  <si>
    <t>PG</t>
  </si>
  <si>
    <t>Total QI</t>
  </si>
  <si>
    <t>QI Qty</t>
  </si>
  <si>
    <t xml:space="preserve">             100n</t>
  </si>
  <si>
    <t xml:space="preserve">          400u</t>
  </si>
  <si>
    <t>BL Quantity</t>
  </si>
  <si>
    <t>100 SC Quantity</t>
  </si>
  <si>
    <t>400 SC Quantity</t>
  </si>
  <si>
    <t>Est</t>
  </si>
  <si>
    <t xml:space="preserve">           Productivity </t>
  </si>
  <si>
    <t>Mnts</t>
  </si>
  <si>
    <t>Receipts Date from:</t>
  </si>
  <si>
    <t>Prepared by</t>
  </si>
  <si>
    <t>Composite</t>
  </si>
  <si>
    <t>Hollow Profile</t>
  </si>
  <si>
    <t>Top Frames</t>
  </si>
  <si>
    <t>Transport Movement In</t>
  </si>
  <si>
    <t xml:space="preserve"> </t>
  </si>
  <si>
    <t>Operating Hours in Wk</t>
  </si>
  <si>
    <t>Transport Movement Out</t>
  </si>
  <si>
    <t>Total Truck Movements</t>
  </si>
  <si>
    <t>Truck Movement Ratio</t>
  </si>
  <si>
    <t>Stock on Hand</t>
  </si>
  <si>
    <t>Pallet  100n</t>
  </si>
  <si>
    <t>Composite - 201</t>
  </si>
  <si>
    <t>Hollow Profile - 300</t>
  </si>
  <si>
    <t>Top Frame</t>
  </si>
  <si>
    <t xml:space="preserve">Pallet </t>
  </si>
  <si>
    <t>Blocked % for Repair or Dismantling</t>
  </si>
  <si>
    <t>Repair Rate % (UR/QI)</t>
  </si>
  <si>
    <t>Scrap Rate % (SC/QI)</t>
  </si>
  <si>
    <t>Qty on Hand Scrap</t>
  </si>
  <si>
    <t xml:space="preserve">Productivity </t>
  </si>
  <si>
    <t>100n</t>
  </si>
  <si>
    <t>Total Sorted</t>
  </si>
  <si>
    <t>Sorted/Oprtr/Hr</t>
  </si>
  <si>
    <t>Total Hours</t>
  </si>
  <si>
    <t>Sort Centre:</t>
  </si>
  <si>
    <t>Total Time</t>
  </si>
  <si>
    <t>Weekly Summary Report</t>
  </si>
  <si>
    <t>Pack item received</t>
  </si>
  <si>
    <t>Ex Customers</t>
  </si>
  <si>
    <t>Total received</t>
  </si>
  <si>
    <t>Pack item dispatched</t>
  </si>
  <si>
    <t>Total Pack Item</t>
  </si>
  <si>
    <t>201 QI</t>
  </si>
  <si>
    <t>300 QI</t>
  </si>
  <si>
    <t>400 QI</t>
  </si>
  <si>
    <t>Total Repaired</t>
  </si>
  <si>
    <t>100 BL</t>
  </si>
  <si>
    <t>400BL</t>
  </si>
  <si>
    <t>Total Dismantled</t>
  </si>
  <si>
    <t>100SC</t>
  </si>
  <si>
    <t>400SC</t>
  </si>
  <si>
    <t>201s                      Composite</t>
  </si>
  <si>
    <t>300s Black             Hollow Profile</t>
  </si>
  <si>
    <t>Sorted/Oprt/Hr</t>
  </si>
  <si>
    <t>No. of Operators</t>
  </si>
  <si>
    <t>Ttl Sorted</t>
  </si>
  <si>
    <t>Date Received</t>
  </si>
  <si>
    <t>Consignment Note / PRV</t>
  </si>
  <si>
    <t>Quantity Received</t>
  </si>
  <si>
    <t>Production Date</t>
  </si>
  <si>
    <t>201N Produced</t>
  </si>
  <si>
    <t>Quantity Used</t>
  </si>
  <si>
    <t>Quantity Scrap</t>
  </si>
  <si>
    <t>682884 Cardboard</t>
  </si>
  <si>
    <t xml:space="preserve"> 200N Masonite</t>
  </si>
  <si>
    <t xml:space="preserve">                                            201u</t>
  </si>
  <si>
    <t xml:space="preserve">                                           100n</t>
  </si>
  <si>
    <t xml:space="preserve">                          300u</t>
  </si>
  <si>
    <t xml:space="preserve">                                        400u</t>
  </si>
  <si>
    <t>Comment</t>
  </si>
  <si>
    <t>NEW</t>
  </si>
  <si>
    <t>BAGGING</t>
  </si>
  <si>
    <t>Masonite</t>
  </si>
  <si>
    <t xml:space="preserve">Cardboard </t>
  </si>
  <si>
    <t>Hollow Profile 1500 GSM 1420x1090</t>
  </si>
  <si>
    <t xml:space="preserve">Smart Pads </t>
  </si>
  <si>
    <t>Hollow Profile - 301</t>
  </si>
  <si>
    <t>Smart Pads - 315</t>
  </si>
  <si>
    <t>Received</t>
  </si>
  <si>
    <t>Loc</t>
  </si>
  <si>
    <t>Cust Count</t>
  </si>
  <si>
    <t>Credit Qty</t>
  </si>
  <si>
    <t>DRAKEEst</t>
  </si>
  <si>
    <t>Arrived</t>
  </si>
  <si>
    <t>Departed</t>
  </si>
  <si>
    <t>Ttl Sort</t>
  </si>
  <si>
    <t>Ttl Hrs</t>
  </si>
  <si>
    <t>Average/Hr</t>
  </si>
  <si>
    <t>Average per oprtr</t>
  </si>
  <si>
    <t>V1.0.0</t>
  </si>
  <si>
    <r>
      <t xml:space="preserve">       </t>
    </r>
    <r>
      <rPr>
        <b/>
        <sz val="12"/>
        <color theme="1"/>
        <rFont val="Calibri"/>
        <family val="2"/>
        <scheme val="minor"/>
      </rPr>
      <t>Editable</t>
    </r>
  </si>
  <si>
    <r>
      <t xml:space="preserve">       </t>
    </r>
    <r>
      <rPr>
        <b/>
        <sz val="12"/>
        <color theme="1"/>
        <rFont val="Calibri"/>
        <family val="2"/>
        <scheme val="minor"/>
      </rPr>
      <t>Not Editable</t>
    </r>
  </si>
  <si>
    <t>Background color tips:</t>
  </si>
  <si>
    <t>DrakeLaverton</t>
  </si>
  <si>
    <t>TemplateVersion:</t>
  </si>
  <si>
    <t>Georgina Metcalf</t>
  </si>
  <si>
    <t>BM</t>
  </si>
  <si>
    <t>ES</t>
  </si>
  <si>
    <t>AB</t>
  </si>
  <si>
    <t>PT</t>
  </si>
  <si>
    <t>JN</t>
  </si>
  <si>
    <t>CL</t>
  </si>
  <si>
    <t>Ex OI St Marys</t>
  </si>
  <si>
    <t>Ex OI Gillman</t>
  </si>
  <si>
    <t>Ex OI Laverton</t>
  </si>
  <si>
    <t>Ex OI West End</t>
  </si>
  <si>
    <t>Others (OI T-Store) Melbourne</t>
  </si>
  <si>
    <t>To OI Melbourne</t>
  </si>
  <si>
    <t>Georgie Metcalf</t>
  </si>
  <si>
    <t>400s                          Top Frames</t>
  </si>
  <si>
    <t>100s                            Pallet</t>
  </si>
  <si>
    <t>400u                      Top Frames</t>
  </si>
  <si>
    <t>300u                    Black Hollow Profile</t>
  </si>
  <si>
    <t>201u                   Composite</t>
  </si>
  <si>
    <t>100n                           Pallet</t>
  </si>
  <si>
    <t>300UR                  Black Hollow Profile</t>
  </si>
  <si>
    <t>201UR                               Composite</t>
  </si>
  <si>
    <t>400UR                            Top Frames</t>
  </si>
  <si>
    <t>100UR                  Pallet</t>
  </si>
  <si>
    <t>SR</t>
  </si>
  <si>
    <t>AC</t>
  </si>
  <si>
    <t>400s</t>
  </si>
  <si>
    <t>Block Qty</t>
  </si>
  <si>
    <t>NJ</t>
  </si>
  <si>
    <t xml:space="preserve">Top Frame </t>
  </si>
  <si>
    <t>Totals Do not change Automatic Fill</t>
  </si>
  <si>
    <t>Totals</t>
  </si>
  <si>
    <t>Schweppes</t>
  </si>
  <si>
    <t>Plasdene</t>
  </si>
  <si>
    <t>White Rabbit Brewery</t>
  </si>
  <si>
    <t>CUB Abbottsford</t>
  </si>
  <si>
    <t>O/I</t>
  </si>
  <si>
    <t>JL</t>
  </si>
  <si>
    <t>SO</t>
  </si>
  <si>
    <t>Portavin</t>
  </si>
  <si>
    <t>Boags &amp; Son</t>
  </si>
  <si>
    <t>Rebellion Brewing</t>
  </si>
  <si>
    <t>Coca-Cola</t>
  </si>
  <si>
    <t>Silverjack</t>
  </si>
  <si>
    <t>Nutrient Waters</t>
  </si>
  <si>
    <t>Boundary Bend</t>
  </si>
  <si>
    <t>Bridge Road Brewery</t>
  </si>
  <si>
    <t>SPC</t>
  </si>
  <si>
    <t>Asahi</t>
  </si>
  <si>
    <t>Little Creatures</t>
  </si>
  <si>
    <t>Campari</t>
  </si>
  <si>
    <t>Silverlock</t>
  </si>
  <si>
    <t>Asahi Premium Beverages</t>
  </si>
  <si>
    <t>BOGDAN INVESTMENTS</t>
  </si>
  <si>
    <t>Cameron</t>
  </si>
  <si>
    <t>CUB</t>
  </si>
  <si>
    <t>Alepat Taylor</t>
  </si>
  <si>
    <t>Eve Transport</t>
  </si>
  <si>
    <t xml:space="preserve">Asahi </t>
  </si>
  <si>
    <t>Coca Cola</t>
  </si>
  <si>
    <t>TLS</t>
  </si>
  <si>
    <t>Bridge Road Brewers</t>
  </si>
  <si>
    <t>Cannys</t>
  </si>
  <si>
    <t>Kings</t>
  </si>
  <si>
    <t>Sea Road</t>
  </si>
  <si>
    <t xml:space="preserve">Bega </t>
  </si>
  <si>
    <t>14-15</t>
  </si>
  <si>
    <t>Baxter Foods</t>
  </si>
  <si>
    <t>Unilever</t>
  </si>
  <si>
    <t>Leocatas</t>
  </si>
  <si>
    <t>Fletcher Foods</t>
  </si>
  <si>
    <t>Kraft</t>
  </si>
  <si>
    <t>Boag &amp; Son</t>
  </si>
  <si>
    <t>Toll</t>
  </si>
  <si>
    <t>SN</t>
  </si>
  <si>
    <t>Ozpak</t>
  </si>
  <si>
    <t>Finnigans</t>
  </si>
  <si>
    <t>OI</t>
  </si>
  <si>
    <t>CAMERONS</t>
  </si>
  <si>
    <t>SCOTTS</t>
  </si>
  <si>
    <t>Elisabeth Ladbrooke</t>
  </si>
  <si>
    <t>OI/Spotswood</t>
  </si>
</sst>
</file>

<file path=xl/styles.xml><?xml version="1.0" encoding="utf-8"?>
<styleSheet xmlns="http://schemas.openxmlformats.org/spreadsheetml/2006/main">
  <numFmts count="4">
    <numFmt numFmtId="164" formatCode="[$-C09]dd\-mmm\-yy;@"/>
    <numFmt numFmtId="165" formatCode="h:mm:\ AM/PM"/>
    <numFmt numFmtId="166" formatCode="0.0%"/>
    <numFmt numFmtId="167" formatCode="0.0"/>
  </numFmts>
  <fonts count="1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ashed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 style="dashed">
        <color indexed="64"/>
      </left>
      <right/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/>
      <right style="dashed">
        <color indexed="64"/>
      </right>
      <top style="dott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3">
    <xf numFmtId="0" fontId="0" fillId="0" borderId="0" xfId="0"/>
    <xf numFmtId="164" fontId="0" fillId="0" borderId="0" xfId="0" applyNumberForma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2" xfId="0" applyFont="1" applyFill="1" applyBorder="1" applyAlignment="1">
      <alignment horizontal="center"/>
    </xf>
    <xf numFmtId="0" fontId="4" fillId="0" borderId="0" xfId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 wrapText="1"/>
    </xf>
    <xf numFmtId="0" fontId="0" fillId="0" borderId="0" xfId="0" applyAlignment="1"/>
    <xf numFmtId="0" fontId="6" fillId="0" borderId="0" xfId="0" applyFont="1" applyAlignment="1">
      <alignment vertical="top" wrapText="1"/>
    </xf>
    <xf numFmtId="0" fontId="5" fillId="0" borderId="0" xfId="0" applyFont="1"/>
    <xf numFmtId="0" fontId="7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164" fontId="0" fillId="0" borderId="0" xfId="0" applyNumberFormat="1" applyAlignment="1">
      <alignment horizontal="left" vertical="top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3" xfId="0" quotePrefix="1" applyBorder="1" applyAlignment="1">
      <alignment horizontal="left"/>
    </xf>
    <xf numFmtId="20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164" fontId="0" fillId="0" borderId="13" xfId="0" applyNumberFormat="1" applyBorder="1" applyAlignment="1">
      <alignment horizontal="left"/>
    </xf>
    <xf numFmtId="0" fontId="0" fillId="3" borderId="13" xfId="0" applyFill="1" applyBorder="1" applyAlignment="1">
      <alignment horizontal="left"/>
    </xf>
    <xf numFmtId="164" fontId="0" fillId="3" borderId="13" xfId="0" applyNumberFormat="1" applyFill="1" applyBorder="1" applyAlignment="1">
      <alignment horizontal="left"/>
    </xf>
    <xf numFmtId="0" fontId="3" fillId="4" borderId="9" xfId="0" applyFont="1" applyFill="1" applyBorder="1" applyAlignment="1"/>
    <xf numFmtId="0" fontId="3" fillId="4" borderId="15" xfId="0" applyFont="1" applyFill="1" applyBorder="1" applyAlignment="1"/>
    <xf numFmtId="0" fontId="3" fillId="4" borderId="8" xfId="0" applyFont="1" applyFill="1" applyBorder="1" applyAlignment="1"/>
    <xf numFmtId="0" fontId="3" fillId="4" borderId="6" xfId="0" applyFont="1" applyFill="1" applyBorder="1" applyAlignment="1">
      <alignment vertical="center"/>
    </xf>
    <xf numFmtId="0" fontId="3" fillId="4" borderId="6" xfId="0" applyFont="1" applyFill="1" applyBorder="1" applyAlignment="1">
      <alignment horizontal="center" vertical="center"/>
    </xf>
    <xf numFmtId="20" fontId="3" fillId="4" borderId="6" xfId="0" applyNumberFormat="1" applyFont="1" applyFill="1" applyBorder="1" applyAlignment="1">
      <alignment vertical="center"/>
    </xf>
    <xf numFmtId="0" fontId="3" fillId="2" borderId="17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15" xfId="0" applyFont="1" applyFill="1" applyBorder="1" applyAlignment="1"/>
    <xf numFmtId="0" fontId="3" fillId="2" borderId="20" xfId="0" applyFont="1" applyFill="1" applyBorder="1" applyAlignment="1"/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/>
    <xf numFmtId="0" fontId="3" fillId="2" borderId="6" xfId="0" applyFont="1" applyFill="1" applyBorder="1" applyAlignment="1">
      <alignment wrapText="1"/>
    </xf>
    <xf numFmtId="0" fontId="3" fillId="2" borderId="3" xfId="0" applyFont="1" applyFill="1" applyBorder="1" applyAlignment="1">
      <alignment horizontal="left" vertical="center"/>
    </xf>
    <xf numFmtId="164" fontId="3" fillId="2" borderId="17" xfId="0" applyNumberFormat="1" applyFont="1" applyFill="1" applyBorder="1" applyAlignment="1">
      <alignment vertical="center" wrapText="1"/>
    </xf>
    <xf numFmtId="164" fontId="3" fillId="2" borderId="19" xfId="0" applyNumberFormat="1" applyFont="1" applyFill="1" applyBorder="1" applyAlignment="1">
      <alignment wrapText="1"/>
    </xf>
    <xf numFmtId="0" fontId="5" fillId="0" borderId="12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0" fillId="0" borderId="0" xfId="0" applyAlignment="1">
      <alignment horizontal="left"/>
    </xf>
    <xf numFmtId="164" fontId="3" fillId="2" borderId="19" xfId="0" applyNumberFormat="1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164" fontId="0" fillId="0" borderId="0" xfId="0" applyNumberFormat="1" applyAlignment="1">
      <alignment horizontal="left"/>
    </xf>
    <xf numFmtId="0" fontId="3" fillId="2" borderId="2" xfId="0" applyFont="1" applyFill="1" applyBorder="1" applyAlignment="1"/>
    <xf numFmtId="0" fontId="3" fillId="2" borderId="22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/>
    </xf>
    <xf numFmtId="9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13" xfId="0" applyNumberFormat="1" applyBorder="1" applyAlignment="1">
      <alignment horizontal="left"/>
    </xf>
    <xf numFmtId="0" fontId="0" fillId="8" borderId="0" xfId="0" applyFill="1" applyAlignment="1">
      <alignment horizontal="left"/>
    </xf>
    <xf numFmtId="164" fontId="0" fillId="8" borderId="0" xfId="0" applyNumberFormat="1" applyFill="1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 applyAlignment="1">
      <alignment horizontal="left"/>
    </xf>
    <xf numFmtId="0" fontId="5" fillId="0" borderId="23" xfId="0" applyFont="1" applyBorder="1" applyAlignment="1">
      <alignment horizontal="left" vertical="top"/>
    </xf>
    <xf numFmtId="0" fontId="5" fillId="0" borderId="24" xfId="0" applyFont="1" applyBorder="1" applyAlignment="1">
      <alignment horizontal="left" vertical="top"/>
    </xf>
    <xf numFmtId="0" fontId="5" fillId="0" borderId="0" xfId="0" applyFont="1" applyBorder="1" applyAlignment="1">
      <alignment horizontal="left"/>
    </xf>
    <xf numFmtId="0" fontId="0" fillId="0" borderId="27" xfId="0" applyBorder="1" applyAlignment="1">
      <alignment horizontal="left"/>
    </xf>
    <xf numFmtId="0" fontId="5" fillId="0" borderId="27" xfId="0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9" fontId="0" fillId="0" borderId="0" xfId="0" applyNumberFormat="1" applyBorder="1" applyAlignment="1">
      <alignment horizontal="left"/>
    </xf>
    <xf numFmtId="164" fontId="3" fillId="2" borderId="29" xfId="0" applyNumberFormat="1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9" fontId="3" fillId="2" borderId="7" xfId="0" applyNumberFormat="1" applyFont="1" applyFill="1" applyBorder="1" applyAlignment="1">
      <alignment horizontal="left"/>
    </xf>
    <xf numFmtId="9" fontId="3" fillId="2" borderId="9" xfId="0" applyNumberFormat="1" applyFont="1" applyFill="1" applyBorder="1" applyAlignment="1">
      <alignment horizontal="left"/>
    </xf>
    <xf numFmtId="164" fontId="3" fillId="2" borderId="16" xfId="0" applyNumberFormat="1" applyFont="1" applyFill="1" applyBorder="1" applyAlignment="1">
      <alignment horizontal="left" vertical="center"/>
    </xf>
    <xf numFmtId="9" fontId="3" fillId="2" borderId="2" xfId="0" applyNumberFormat="1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/>
    </xf>
    <xf numFmtId="1" fontId="1" fillId="0" borderId="13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6" xfId="0" applyBorder="1" applyAlignment="1">
      <alignment horizontal="left"/>
    </xf>
    <xf numFmtId="0" fontId="0" fillId="0" borderId="33" xfId="0" applyBorder="1" applyAlignment="1">
      <alignment horizontal="left"/>
    </xf>
    <xf numFmtId="2" fontId="0" fillId="0" borderId="0" xfId="0" applyNumberFormat="1"/>
    <xf numFmtId="0" fontId="0" fillId="0" borderId="13" xfId="0" applyBorder="1" applyAlignment="1">
      <alignment horizontal="left"/>
    </xf>
    <xf numFmtId="20" fontId="0" fillId="0" borderId="13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5" fillId="0" borderId="27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3" fontId="6" fillId="0" borderId="11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5" fillId="0" borderId="0" xfId="0" applyFont="1" applyAlignment="1">
      <alignment horizontal="left"/>
    </xf>
    <xf numFmtId="0" fontId="3" fillId="17" borderId="3" xfId="0" applyFont="1" applyFill="1" applyBorder="1" applyAlignment="1">
      <alignment horizontal="center" vertical="top" wrapText="1"/>
    </xf>
    <xf numFmtId="0" fontId="3" fillId="17" borderId="34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64" fontId="0" fillId="0" borderId="13" xfId="0" quotePrefix="1" applyNumberFormat="1" applyBorder="1" applyAlignment="1">
      <alignment horizontal="left"/>
    </xf>
    <xf numFmtId="1" fontId="0" fillId="0" borderId="13" xfId="0" applyNumberFormat="1" applyFont="1" applyBorder="1" applyAlignment="1">
      <alignment horizontal="center"/>
    </xf>
    <xf numFmtId="1" fontId="0" fillId="3" borderId="13" xfId="0" applyNumberFormat="1" applyFill="1" applyBorder="1" applyAlignment="1">
      <alignment horizontal="right"/>
    </xf>
    <xf numFmtId="0" fontId="3" fillId="4" borderId="18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5" fillId="0" borderId="24" xfId="0" applyNumberFormat="1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25" xfId="0" applyFont="1" applyBorder="1" applyAlignment="1">
      <alignment horizontal="center" vertical="top"/>
    </xf>
    <xf numFmtId="0" fontId="5" fillId="0" borderId="0" xfId="0" applyFont="1" applyFill="1" applyAlignment="1">
      <alignment horizontal="center"/>
    </xf>
    <xf numFmtId="0" fontId="0" fillId="0" borderId="13" xfId="0" applyBorder="1" applyAlignment="1">
      <alignment horizontal="right"/>
    </xf>
    <xf numFmtId="0" fontId="0" fillId="0" borderId="13" xfId="0" applyFill="1" applyBorder="1" applyAlignment="1">
      <alignment horizontal="left"/>
    </xf>
    <xf numFmtId="0" fontId="3" fillId="4" borderId="3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 wrapText="1"/>
    </xf>
    <xf numFmtId="20" fontId="3" fillId="4" borderId="3" xfId="0" applyNumberFormat="1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5" fontId="0" fillId="0" borderId="0" xfId="0" applyNumberFormat="1"/>
    <xf numFmtId="9" fontId="0" fillId="0" borderId="30" xfId="0" applyNumberFormat="1" applyBorder="1" applyAlignment="1">
      <alignment horizontal="left"/>
    </xf>
    <xf numFmtId="9" fontId="0" fillId="0" borderId="14" xfId="0" applyNumberForma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0" fillId="0" borderId="43" xfId="0" applyBorder="1" applyAlignment="1">
      <alignment horizontal="left"/>
    </xf>
    <xf numFmtId="9" fontId="0" fillId="0" borderId="32" xfId="0" applyNumberFormat="1" applyBorder="1" applyAlignment="1">
      <alignment horizontal="left"/>
    </xf>
    <xf numFmtId="164" fontId="5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" fontId="12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center"/>
    </xf>
    <xf numFmtId="0" fontId="12" fillId="0" borderId="0" xfId="0" applyNumberFormat="1" applyFont="1" applyFill="1" applyAlignment="1">
      <alignment horizontal="center"/>
    </xf>
    <xf numFmtId="0" fontId="11" fillId="0" borderId="0" xfId="0" applyNumberFormat="1" applyFont="1" applyAlignment="1">
      <alignment horizontal="left"/>
    </xf>
    <xf numFmtId="9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0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0" fontId="11" fillId="15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wrapText="1"/>
    </xf>
    <xf numFmtId="0" fontId="12" fillId="0" borderId="0" xfId="0" applyFont="1" applyFill="1" applyAlignment="1">
      <alignment horizontal="left"/>
    </xf>
    <xf numFmtId="0" fontId="11" fillId="10" borderId="0" xfId="0" applyFont="1" applyFill="1" applyAlignment="1">
      <alignment horizontal="center"/>
    </xf>
    <xf numFmtId="1" fontId="11" fillId="0" borderId="44" xfId="0" applyNumberFormat="1" applyFont="1" applyBorder="1" applyAlignment="1">
      <alignment horizontal="left"/>
    </xf>
    <xf numFmtId="0" fontId="11" fillId="15" borderId="50" xfId="0" applyNumberFormat="1" applyFont="1" applyFill="1" applyBorder="1" applyAlignment="1">
      <alignment horizontal="center"/>
    </xf>
    <xf numFmtId="1" fontId="11" fillId="15" borderId="50" xfId="0" applyNumberFormat="1" applyFont="1" applyFill="1" applyBorder="1" applyAlignment="1">
      <alignment horizontal="center"/>
    </xf>
    <xf numFmtId="0" fontId="12" fillId="10" borderId="50" xfId="0" applyNumberFormat="1" applyFont="1" applyFill="1" applyBorder="1" applyAlignment="1">
      <alignment horizontal="center"/>
    </xf>
    <xf numFmtId="0" fontId="11" fillId="10" borderId="50" xfId="0" applyNumberFormat="1" applyFont="1" applyFill="1" applyBorder="1" applyAlignment="1">
      <alignment horizontal="center"/>
    </xf>
    <xf numFmtId="0" fontId="11" fillId="10" borderId="50" xfId="0" applyFont="1" applyFill="1" applyBorder="1" applyAlignment="1">
      <alignment horizontal="center"/>
    </xf>
    <xf numFmtId="0" fontId="12" fillId="10" borderId="50" xfId="0" applyFont="1" applyFill="1" applyBorder="1" applyAlignment="1">
      <alignment horizontal="center"/>
    </xf>
    <xf numFmtId="1" fontId="12" fillId="10" borderId="50" xfId="0" applyNumberFormat="1" applyFont="1" applyFill="1" applyBorder="1" applyAlignment="1">
      <alignment horizontal="center"/>
    </xf>
    <xf numFmtId="167" fontId="12" fillId="10" borderId="50" xfId="0" applyNumberFormat="1" applyFont="1" applyFill="1" applyBorder="1" applyAlignment="1">
      <alignment horizontal="center"/>
    </xf>
    <xf numFmtId="0" fontId="12" fillId="15" borderId="0" xfId="0" applyFont="1" applyFill="1" applyAlignment="1">
      <alignment horizontal="center"/>
    </xf>
    <xf numFmtId="0" fontId="11" fillId="15" borderId="50" xfId="0" applyFont="1" applyFill="1" applyBorder="1" applyAlignment="1">
      <alignment horizontal="center"/>
    </xf>
    <xf numFmtId="167" fontId="11" fillId="10" borderId="50" xfId="0" applyNumberFormat="1" applyFont="1" applyFill="1" applyBorder="1" applyAlignment="1">
      <alignment horizontal="center"/>
    </xf>
    <xf numFmtId="0" fontId="11" fillId="10" borderId="52" xfId="0" applyFont="1" applyFill="1" applyBorder="1" applyAlignment="1">
      <alignment horizontal="left"/>
    </xf>
    <xf numFmtId="0" fontId="11" fillId="0" borderId="54" xfId="0" applyFont="1" applyBorder="1" applyAlignment="1">
      <alignment horizontal="left"/>
    </xf>
    <xf numFmtId="0" fontId="11" fillId="0" borderId="56" xfId="0" applyFont="1" applyBorder="1" applyAlignment="1">
      <alignment horizontal="left"/>
    </xf>
    <xf numFmtId="14" fontId="0" fillId="0" borderId="13" xfId="0" applyNumberForma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2" xfId="0" applyBorder="1" applyAlignment="1">
      <alignment horizontal="left"/>
    </xf>
    <xf numFmtId="0" fontId="14" fillId="0" borderId="13" xfId="0" applyFont="1" applyBorder="1" applyAlignment="1">
      <alignment horizontal="center" wrapText="1"/>
    </xf>
    <xf numFmtId="0" fontId="0" fillId="0" borderId="57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20" fontId="0" fillId="0" borderId="58" xfId="0" applyNumberForma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60" xfId="0" applyBorder="1"/>
    <xf numFmtId="0" fontId="3" fillId="4" borderId="62" xfId="0" applyFont="1" applyFill="1" applyBorder="1" applyAlignment="1">
      <alignment horizontal="left" vertical="center"/>
    </xf>
    <xf numFmtId="0" fontId="0" fillId="0" borderId="32" xfId="0" applyBorder="1" applyAlignment="1">
      <alignment horizontal="right"/>
    </xf>
    <xf numFmtId="0" fontId="3" fillId="4" borderId="61" xfId="0" applyFont="1" applyFill="1" applyBorder="1" applyAlignment="1"/>
    <xf numFmtId="0" fontId="3" fillId="4" borderId="63" xfId="0" applyFont="1" applyFill="1" applyBorder="1" applyAlignment="1">
      <alignment horizontal="center" vertical="center"/>
    </xf>
    <xf numFmtId="0" fontId="3" fillId="4" borderId="65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29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67" xfId="0" applyBorder="1" applyAlignment="1">
      <alignment horizontal="center"/>
    </xf>
    <xf numFmtId="164" fontId="0" fillId="0" borderId="68" xfId="0" applyNumberFormat="1" applyBorder="1" applyAlignment="1">
      <alignment horizontal="left"/>
    </xf>
    <xf numFmtId="0" fontId="0" fillId="0" borderId="60" xfId="0" applyBorder="1" applyAlignment="1">
      <alignment horizontal="center"/>
    </xf>
    <xf numFmtId="0" fontId="0" fillId="0" borderId="60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164" fontId="0" fillId="0" borderId="69" xfId="0" applyNumberFormat="1" applyBorder="1" applyAlignment="1">
      <alignment horizontal="left"/>
    </xf>
    <xf numFmtId="0" fontId="3" fillId="2" borderId="70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4" fontId="0" fillId="0" borderId="36" xfId="0" applyNumberFormat="1" applyBorder="1" applyAlignment="1">
      <alignment horizontal="left"/>
    </xf>
    <xf numFmtId="1" fontId="0" fillId="0" borderId="71" xfId="0" applyNumberFormat="1" applyBorder="1" applyAlignment="1">
      <alignment horizontal="center"/>
    </xf>
    <xf numFmtId="164" fontId="0" fillId="0" borderId="37" xfId="0" applyNumberFormat="1" applyBorder="1" applyAlignment="1">
      <alignment horizontal="left"/>
    </xf>
    <xf numFmtId="1" fontId="0" fillId="0" borderId="35" xfId="0" applyNumberFormat="1" applyBorder="1" applyAlignment="1">
      <alignment horizontal="center"/>
    </xf>
    <xf numFmtId="164" fontId="1" fillId="0" borderId="37" xfId="0" applyNumberFormat="1" applyFont="1" applyBorder="1" applyAlignment="1">
      <alignment horizontal="left"/>
    </xf>
    <xf numFmtId="1" fontId="1" fillId="0" borderId="35" xfId="0" applyNumberFormat="1" applyFont="1" applyBorder="1" applyAlignment="1">
      <alignment horizontal="left"/>
    </xf>
    <xf numFmtId="9" fontId="3" fillId="2" borderId="20" xfId="0" applyNumberFormat="1" applyFont="1" applyFill="1" applyBorder="1" applyAlignment="1">
      <alignment horizontal="left"/>
    </xf>
    <xf numFmtId="9" fontId="3" fillId="2" borderId="5" xfId="0" applyNumberFormat="1" applyFont="1" applyFill="1" applyBorder="1" applyAlignment="1">
      <alignment horizontal="left" vertical="center"/>
    </xf>
    <xf numFmtId="164" fontId="5" fillId="0" borderId="16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16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5" fillId="0" borderId="72" xfId="0" applyNumberFormat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9" fontId="5" fillId="0" borderId="13" xfId="0" applyNumberFormat="1" applyFont="1" applyBorder="1" applyAlignment="1">
      <alignment horizontal="left"/>
    </xf>
    <xf numFmtId="9" fontId="5" fillId="0" borderId="35" xfId="0" applyNumberFormat="1" applyFont="1" applyBorder="1" applyAlignment="1">
      <alignment horizontal="left"/>
    </xf>
    <xf numFmtId="0" fontId="5" fillId="0" borderId="4" xfId="0" applyFont="1" applyBorder="1" applyAlignment="1">
      <alignment horizontal="left"/>
    </xf>
    <xf numFmtId="9" fontId="5" fillId="0" borderId="4" xfId="0" applyNumberFormat="1" applyFont="1" applyBorder="1" applyAlignment="1">
      <alignment horizontal="left"/>
    </xf>
    <xf numFmtId="9" fontId="5" fillId="0" borderId="73" xfId="0" applyNumberFormat="1" applyFont="1" applyBorder="1" applyAlignment="1">
      <alignment horizontal="left"/>
    </xf>
    <xf numFmtId="164" fontId="5" fillId="0" borderId="16" xfId="0" applyNumberFormat="1" applyFont="1" applyBorder="1"/>
    <xf numFmtId="0" fontId="3" fillId="2" borderId="7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justify"/>
    </xf>
    <xf numFmtId="166" fontId="11" fillId="10" borderId="50" xfId="0" applyNumberFormat="1" applyFont="1" applyFill="1" applyBorder="1" applyAlignment="1">
      <alignment horizontal="center"/>
    </xf>
    <xf numFmtId="166" fontId="11" fillId="15" borderId="50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top" wrapText="1"/>
    </xf>
    <xf numFmtId="0" fontId="11" fillId="0" borderId="0" xfId="0" applyFont="1" applyFill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11" fillId="0" borderId="47" xfId="0" applyFont="1" applyBorder="1" applyAlignment="1">
      <alignment horizontal="center"/>
    </xf>
    <xf numFmtId="9" fontId="11" fillId="0" borderId="0" xfId="0" applyNumberFormat="1" applyFont="1" applyAlignment="1">
      <alignment horizontal="center"/>
    </xf>
    <xf numFmtId="10" fontId="12" fillId="0" borderId="0" xfId="0" applyNumberFormat="1" applyFont="1" applyAlignment="1">
      <alignment horizontal="center"/>
    </xf>
    <xf numFmtId="1" fontId="11" fillId="10" borderId="0" xfId="0" applyNumberFormat="1" applyFont="1" applyFill="1" applyAlignment="1">
      <alignment horizontal="center"/>
    </xf>
    <xf numFmtId="1" fontId="11" fillId="0" borderId="50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3" xfId="0" applyNumberFormat="1" applyBorder="1" applyAlignment="1">
      <alignment horizontal="center"/>
    </xf>
    <xf numFmtId="165" fontId="3" fillId="2" borderId="6" xfId="0" applyNumberFormat="1" applyFont="1" applyFill="1" applyBorder="1" applyAlignment="1">
      <alignment horizontal="center" vertical="justify" wrapText="1"/>
    </xf>
    <xf numFmtId="165" fontId="3" fillId="2" borderId="3" xfId="0" applyNumberFormat="1" applyFont="1" applyFill="1" applyBorder="1" applyAlignment="1">
      <alignment horizontal="center" vertical="justify" wrapText="1"/>
    </xf>
    <xf numFmtId="0" fontId="3" fillId="2" borderId="17" xfId="0" applyFont="1" applyFill="1" applyBorder="1" applyAlignment="1">
      <alignment horizontal="center" wrapText="1"/>
    </xf>
    <xf numFmtId="0" fontId="3" fillId="2" borderId="6" xfId="0" applyNumberFormat="1" applyFont="1" applyFill="1" applyBorder="1" applyAlignment="1">
      <alignment horizontal="center" wrapText="1"/>
    </xf>
    <xf numFmtId="1" fontId="3" fillId="2" borderId="6" xfId="0" applyNumberFormat="1" applyFont="1" applyFill="1" applyBorder="1" applyAlignment="1">
      <alignment horizontal="center" vertical="justify" wrapText="1"/>
    </xf>
    <xf numFmtId="164" fontId="3" fillId="2" borderId="6" xfId="0" applyNumberFormat="1" applyFont="1" applyFill="1" applyBorder="1" applyAlignment="1">
      <alignment horizontal="center" vertical="justify"/>
    </xf>
    <xf numFmtId="0" fontId="3" fillId="2" borderId="6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 wrapText="1"/>
    </xf>
    <xf numFmtId="0" fontId="3" fillId="2" borderId="3" xfId="0" applyNumberFormat="1" applyFont="1" applyFill="1" applyBorder="1" applyAlignment="1">
      <alignment horizontal="center" wrapText="1"/>
    </xf>
    <xf numFmtId="1" fontId="3" fillId="2" borderId="3" xfId="0" applyNumberFormat="1" applyFont="1" applyFill="1" applyBorder="1" applyAlignment="1">
      <alignment horizontal="center" vertical="justify" wrapText="1"/>
    </xf>
    <xf numFmtId="164" fontId="3" fillId="2" borderId="3" xfId="0" applyNumberFormat="1" applyFont="1" applyFill="1" applyBorder="1" applyAlignment="1">
      <alignment horizontal="center" vertical="justify"/>
    </xf>
    <xf numFmtId="0" fontId="0" fillId="0" borderId="37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2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0" fillId="0" borderId="75" xfId="0" applyBorder="1" applyAlignment="1">
      <alignment horizontal="center" vertical="center"/>
    </xf>
    <xf numFmtId="165" fontId="3" fillId="2" borderId="76" xfId="0" applyNumberFormat="1" applyFont="1" applyFill="1" applyBorder="1" applyAlignment="1">
      <alignment horizontal="center" vertical="justify" wrapText="1"/>
    </xf>
    <xf numFmtId="20" fontId="0" fillId="0" borderId="32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5" fillId="0" borderId="62" xfId="0" applyNumberFormat="1" applyFont="1" applyBorder="1" applyAlignment="1">
      <alignment horizontal="center" vertical="center"/>
    </xf>
    <xf numFmtId="0" fontId="3" fillId="2" borderId="63" xfId="0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165" fontId="3" fillId="2" borderId="78" xfId="0" applyNumberFormat="1" applyFont="1" applyFill="1" applyBorder="1" applyAlignment="1">
      <alignment horizontal="center" vertical="justify" wrapText="1"/>
    </xf>
    <xf numFmtId="0" fontId="3" fillId="2" borderId="77" xfId="0" applyFont="1" applyFill="1" applyBorder="1" applyAlignment="1">
      <alignment horizontal="center"/>
    </xf>
    <xf numFmtId="0" fontId="3" fillId="2" borderId="79" xfId="0" applyFont="1" applyFill="1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5" fillId="0" borderId="79" xfId="0" applyFont="1" applyBorder="1" applyAlignment="1">
      <alignment horizontal="center" vertical="center"/>
    </xf>
    <xf numFmtId="0" fontId="13" fillId="10" borderId="46" xfId="0" applyFont="1" applyFill="1" applyBorder="1" applyAlignment="1">
      <alignment horizontal="left"/>
    </xf>
    <xf numFmtId="14" fontId="13" fillId="15" borderId="46" xfId="0" applyNumberFormat="1" applyFont="1" applyFill="1" applyBorder="1" applyAlignment="1">
      <alignment horizontal="left"/>
    </xf>
    <xf numFmtId="0" fontId="13" fillId="15" borderId="49" xfId="0" applyFont="1" applyFill="1" applyBorder="1" applyAlignment="1">
      <alignment horizontal="left"/>
    </xf>
    <xf numFmtId="1" fontId="0" fillId="0" borderId="0" xfId="0" applyNumberFormat="1" applyFill="1" applyAlignment="1">
      <alignment horizontal="center"/>
    </xf>
    <xf numFmtId="1" fontId="0" fillId="0" borderId="0" xfId="0" applyNumberFormat="1" applyBorder="1" applyAlignment="1">
      <alignment horizontal="center"/>
    </xf>
    <xf numFmtId="1" fontId="2" fillId="16" borderId="0" xfId="0" applyNumberFormat="1" applyFon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14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0" fillId="5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1" fontId="0" fillId="13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0" fillId="15" borderId="0" xfId="0" applyNumberFormat="1" applyFill="1" applyAlignment="1">
      <alignment horizontal="center"/>
    </xf>
    <xf numFmtId="0" fontId="5" fillId="0" borderId="13" xfId="0" applyFont="1" applyBorder="1" applyAlignment="1">
      <alignment horizontal="center"/>
    </xf>
    <xf numFmtId="20" fontId="0" fillId="0" borderId="60" xfId="0" applyNumberFormat="1" applyBorder="1"/>
    <xf numFmtId="164" fontId="5" fillId="0" borderId="68" xfId="0" applyNumberFormat="1" applyFont="1" applyBorder="1" applyAlignment="1">
      <alignment horizontal="left"/>
    </xf>
    <xf numFmtId="1" fontId="5" fillId="0" borderId="13" xfId="0" applyNumberFormat="1" applyFont="1" applyBorder="1" applyAlignment="1">
      <alignment horizontal="center"/>
    </xf>
    <xf numFmtId="0" fontId="5" fillId="0" borderId="60" xfId="0" applyFont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2" fillId="16" borderId="0" xfId="0" applyFont="1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9" fontId="0" fillId="11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9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9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9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9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9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0" fillId="0" borderId="43" xfId="0" applyBorder="1" applyAlignment="1">
      <alignment horizontal="center"/>
    </xf>
    <xf numFmtId="167" fontId="0" fillId="0" borderId="43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0" fillId="0" borderId="37" xfId="0" applyBorder="1" applyAlignment="1">
      <alignment horizontal="right"/>
    </xf>
    <xf numFmtId="0" fontId="3" fillId="4" borderId="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66" xfId="0" applyFont="1" applyFill="1" applyBorder="1" applyAlignment="1">
      <alignment horizontal="center"/>
    </xf>
    <xf numFmtId="0" fontId="5" fillId="3" borderId="82" xfId="0" applyFont="1" applyFill="1" applyBorder="1" applyAlignment="1">
      <alignment horizontal="center"/>
    </xf>
    <xf numFmtId="0" fontId="5" fillId="3" borderId="65" xfId="0" applyFont="1" applyFill="1" applyBorder="1" applyAlignment="1">
      <alignment horizontal="center"/>
    </xf>
    <xf numFmtId="0" fontId="5" fillId="3" borderId="65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5" fillId="3" borderId="62" xfId="0" applyFont="1" applyFill="1" applyBorder="1" applyAlignment="1">
      <alignment horizontal="right"/>
    </xf>
    <xf numFmtId="0" fontId="5" fillId="3" borderId="63" xfId="0" applyFont="1" applyFill="1" applyBorder="1" applyAlignment="1">
      <alignment horizontal="right"/>
    </xf>
    <xf numFmtId="0" fontId="5" fillId="3" borderId="66" xfId="0" applyFont="1" applyFill="1" applyBorder="1" applyAlignment="1">
      <alignment horizontal="right"/>
    </xf>
    <xf numFmtId="20" fontId="5" fillId="3" borderId="2" xfId="0" applyNumberFormat="1" applyFont="1" applyFill="1" applyBorder="1" applyAlignment="1">
      <alignment horizontal="right"/>
    </xf>
    <xf numFmtId="20" fontId="5" fillId="3" borderId="66" xfId="0" applyNumberFormat="1" applyFont="1" applyFill="1" applyBorder="1" applyAlignment="1">
      <alignment horizontal="right"/>
    </xf>
    <xf numFmtId="0" fontId="5" fillId="3" borderId="74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37" xfId="0" applyFill="1" applyBorder="1" applyAlignment="1">
      <alignment horizontal="right"/>
    </xf>
    <xf numFmtId="0" fontId="5" fillId="3" borderId="38" xfId="0" applyFont="1" applyFill="1" applyBorder="1" applyAlignment="1">
      <alignment horizontal="right"/>
    </xf>
    <xf numFmtId="0" fontId="3" fillId="4" borderId="16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5" fillId="0" borderId="83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3" fillId="2" borderId="3" xfId="0" applyFont="1" applyFill="1" applyBorder="1" applyAlignment="1">
      <alignment horizontal="left" vertical="justify"/>
    </xf>
    <xf numFmtId="0" fontId="5" fillId="0" borderId="2" xfId="0" applyFont="1" applyBorder="1" applyAlignment="1">
      <alignment horizontal="left"/>
    </xf>
    <xf numFmtId="0" fontId="5" fillId="0" borderId="84" xfId="0" applyFont="1" applyBorder="1" applyAlignment="1">
      <alignment horizontal="left"/>
    </xf>
    <xf numFmtId="0" fontId="5" fillId="0" borderId="85" xfId="0" applyFont="1" applyBorder="1" applyAlignment="1">
      <alignment horizontal="left"/>
    </xf>
    <xf numFmtId="164" fontId="5" fillId="0" borderId="85" xfId="0" applyNumberFormat="1" applyFont="1" applyBorder="1" applyAlignment="1">
      <alignment horizontal="center"/>
    </xf>
    <xf numFmtId="0" fontId="5" fillId="0" borderId="85" xfId="0" applyFont="1" applyBorder="1" applyAlignment="1">
      <alignment horizontal="center"/>
    </xf>
    <xf numFmtId="0" fontId="5" fillId="0" borderId="86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3" fillId="4" borderId="6" xfId="0" applyNumberFormat="1" applyFont="1" applyFill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0" xfId="0" applyFont="1" applyAlignment="1">
      <alignment horizontal="left"/>
    </xf>
    <xf numFmtId="164" fontId="1" fillId="0" borderId="72" xfId="0" applyNumberFormat="1" applyFont="1" applyBorder="1" applyAlignment="1">
      <alignment horizontal="left"/>
    </xf>
    <xf numFmtId="0" fontId="15" fillId="0" borderId="0" xfId="0" applyFont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0" xfId="0" applyFont="1" applyFill="1" applyBorder="1" applyAlignment="1">
      <alignment horizontal="center"/>
    </xf>
    <xf numFmtId="0" fontId="3" fillId="17" borderId="17" xfId="0" applyFont="1" applyFill="1" applyBorder="1" applyAlignment="1">
      <alignment horizontal="left" vertical="center" wrapText="1"/>
    </xf>
    <xf numFmtId="0" fontId="3" fillId="17" borderId="19" xfId="0" applyFont="1" applyFill="1" applyBorder="1" applyAlignment="1">
      <alignment horizontal="left" vertical="center" wrapText="1"/>
    </xf>
    <xf numFmtId="164" fontId="3" fillId="17" borderId="6" xfId="0" applyNumberFormat="1" applyFont="1" applyFill="1" applyBorder="1" applyAlignment="1">
      <alignment horizontal="left" vertical="center" wrapText="1"/>
    </xf>
    <xf numFmtId="164" fontId="3" fillId="17" borderId="3" xfId="0" applyNumberFormat="1" applyFont="1" applyFill="1" applyBorder="1" applyAlignment="1">
      <alignment horizontal="left" vertical="center" wrapText="1"/>
    </xf>
    <xf numFmtId="0" fontId="3" fillId="17" borderId="9" xfId="0" applyFont="1" applyFill="1" applyBorder="1" applyAlignment="1">
      <alignment horizontal="center" wrapText="1"/>
    </xf>
    <xf numFmtId="0" fontId="3" fillId="17" borderId="8" xfId="0" applyFont="1" applyFill="1" applyBorder="1" applyAlignment="1">
      <alignment horizontal="center" wrapText="1"/>
    </xf>
    <xf numFmtId="0" fontId="3" fillId="17" borderId="6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3" fillId="17" borderId="8" xfId="0" applyFont="1" applyFill="1" applyBorder="1" applyAlignment="1">
      <alignment horizontal="center"/>
    </xf>
    <xf numFmtId="0" fontId="5" fillId="0" borderId="32" xfId="0" applyFont="1" applyBorder="1" applyAlignment="1">
      <alignment horizontal="left"/>
    </xf>
    <xf numFmtId="0" fontId="5" fillId="0" borderId="81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61" xfId="0" applyFont="1" applyFill="1" applyBorder="1" applyAlignment="1">
      <alignment horizontal="center"/>
    </xf>
    <xf numFmtId="0" fontId="3" fillId="2" borderId="64" xfId="0" applyFont="1" applyFill="1" applyBorder="1" applyAlignment="1">
      <alignment horizontal="center"/>
    </xf>
    <xf numFmtId="0" fontId="3" fillId="2" borderId="61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53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2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cked"/>
        <c:ser>
          <c:idx val="0"/>
          <c:order val="0"/>
          <c:tx>
            <c:strRef>
              <c:f>'Divider Sort'!$T$68</c:f>
              <c:strCache>
                <c:ptCount val="1"/>
                <c:pt idx="0">
                  <c:v>Ttl Sort</c:v>
                </c:pt>
              </c:strCache>
            </c:strRef>
          </c:tx>
          <c:cat>
            <c:strRef>
              <c:f>'Divider Sort'!$S$69:$S$72</c:f>
              <c:strCache>
                <c:ptCount val="4"/>
                <c:pt idx="0">
                  <c:v>ES</c:v>
                </c:pt>
                <c:pt idx="1">
                  <c:v>PG</c:v>
                </c:pt>
                <c:pt idx="2">
                  <c:v>BM</c:v>
                </c:pt>
                <c:pt idx="3">
                  <c:v>SO</c:v>
                </c:pt>
              </c:strCache>
            </c:strRef>
          </c:cat>
          <c:val>
            <c:numRef>
              <c:f>'Divider Sort'!$T$69:$T$72</c:f>
              <c:numCache>
                <c:formatCode>General</c:formatCode>
                <c:ptCount val="4"/>
                <c:pt idx="0">
                  <c:v>7989</c:v>
                </c:pt>
                <c:pt idx="1">
                  <c:v>13292</c:v>
                </c:pt>
                <c:pt idx="2">
                  <c:v>0</c:v>
                </c:pt>
                <c:pt idx="3">
                  <c:v>7200</c:v>
                </c:pt>
              </c:numCache>
            </c:numRef>
          </c:val>
        </c:ser>
        <c:marker val="1"/>
        <c:axId val="72265728"/>
        <c:axId val="72267264"/>
      </c:lineChart>
      <c:lineChart>
        <c:grouping val="stacked"/>
        <c:ser>
          <c:idx val="1"/>
          <c:order val="1"/>
          <c:tx>
            <c:strRef>
              <c:f>'Divider Sort'!$U$68</c:f>
              <c:strCache>
                <c:ptCount val="1"/>
                <c:pt idx="0">
                  <c:v>Ttl Hrs</c:v>
                </c:pt>
              </c:strCache>
            </c:strRef>
          </c:tx>
          <c:cat>
            <c:strRef>
              <c:f>'Divider Sort'!$S$69:$S$72</c:f>
              <c:strCache>
                <c:ptCount val="4"/>
                <c:pt idx="0">
                  <c:v>ES</c:v>
                </c:pt>
                <c:pt idx="1">
                  <c:v>PG</c:v>
                </c:pt>
                <c:pt idx="2">
                  <c:v>BM</c:v>
                </c:pt>
                <c:pt idx="3">
                  <c:v>SO</c:v>
                </c:pt>
              </c:strCache>
            </c:strRef>
          </c:cat>
          <c:val>
            <c:numRef>
              <c:f>'Divider Sort'!$U$69:$U$72</c:f>
              <c:numCache>
                <c:formatCode>0.0</c:formatCode>
                <c:ptCount val="4"/>
                <c:pt idx="0">
                  <c:v>27.833333333333332</c:v>
                </c:pt>
                <c:pt idx="1">
                  <c:v>37.916666666666664</c:v>
                </c:pt>
                <c:pt idx="2">
                  <c:v>0</c:v>
                </c:pt>
                <c:pt idx="3">
                  <c:v>26.5</c:v>
                </c:pt>
              </c:numCache>
            </c:numRef>
          </c:val>
        </c:ser>
        <c:ser>
          <c:idx val="2"/>
          <c:order val="2"/>
          <c:tx>
            <c:strRef>
              <c:f>'Divider Sort'!$V$68</c:f>
              <c:strCache>
                <c:ptCount val="1"/>
                <c:pt idx="0">
                  <c:v>Average/Hr</c:v>
                </c:pt>
              </c:strCache>
            </c:strRef>
          </c:tx>
          <c:cat>
            <c:strRef>
              <c:f>'Divider Sort'!$S$69:$S$72</c:f>
              <c:strCache>
                <c:ptCount val="4"/>
                <c:pt idx="0">
                  <c:v>ES</c:v>
                </c:pt>
                <c:pt idx="1">
                  <c:v>PG</c:v>
                </c:pt>
                <c:pt idx="2">
                  <c:v>BM</c:v>
                </c:pt>
                <c:pt idx="3">
                  <c:v>SO</c:v>
                </c:pt>
              </c:strCache>
            </c:strRef>
          </c:cat>
          <c:val>
            <c:numRef>
              <c:f>'Divider Sort'!$V$69:$V$72</c:f>
              <c:numCache>
                <c:formatCode>0</c:formatCode>
                <c:ptCount val="4"/>
                <c:pt idx="0">
                  <c:v>287.02994011976051</c:v>
                </c:pt>
                <c:pt idx="1">
                  <c:v>350.55824175824176</c:v>
                </c:pt>
                <c:pt idx="2">
                  <c:v>0</c:v>
                </c:pt>
                <c:pt idx="3">
                  <c:v>271.69811320754718</c:v>
                </c:pt>
              </c:numCache>
            </c:numRef>
          </c:val>
        </c:ser>
        <c:marker val="1"/>
        <c:axId val="72282880"/>
        <c:axId val="72268800"/>
      </c:lineChart>
      <c:catAx>
        <c:axId val="72265728"/>
        <c:scaling>
          <c:orientation val="minMax"/>
        </c:scaling>
        <c:axPos val="b"/>
        <c:tickLblPos val="nextTo"/>
        <c:crossAx val="72267264"/>
        <c:crosses val="autoZero"/>
        <c:auto val="1"/>
        <c:lblAlgn val="ctr"/>
        <c:lblOffset val="100"/>
      </c:catAx>
      <c:valAx>
        <c:axId val="72267264"/>
        <c:scaling>
          <c:orientation val="minMax"/>
        </c:scaling>
        <c:axPos val="l"/>
        <c:majorGridlines/>
        <c:numFmt formatCode="General" sourceLinked="1"/>
        <c:tickLblPos val="nextTo"/>
        <c:crossAx val="72265728"/>
        <c:crosses val="autoZero"/>
        <c:crossBetween val="between"/>
      </c:valAx>
      <c:valAx>
        <c:axId val="72268800"/>
        <c:scaling>
          <c:orientation val="minMax"/>
        </c:scaling>
        <c:axPos val="r"/>
        <c:numFmt formatCode="0.0" sourceLinked="1"/>
        <c:tickLblPos val="nextTo"/>
        <c:crossAx val="72282880"/>
        <c:crosses val="max"/>
        <c:crossBetween val="between"/>
      </c:valAx>
      <c:catAx>
        <c:axId val="72282880"/>
        <c:scaling>
          <c:orientation val="minMax"/>
        </c:scaling>
        <c:delete val="1"/>
        <c:axPos val="b"/>
        <c:tickLblPos val="none"/>
        <c:crossAx val="72268800"/>
        <c:crosses val="autoZero"/>
        <c:auto val="1"/>
        <c:lblAlgn val="ctr"/>
        <c:lblOffset val="100"/>
      </c:catAx>
    </c:plotArea>
    <c:legend>
      <c:legendPos val="r"/>
    </c:legend>
    <c:plotVisOnly val="1"/>
    <c:dispBlanksAs val="zero"/>
  </c:chart>
  <c:printSettings>
    <c:headerFooter/>
    <c:pageMargins b="0.7500000000000081" l="0.70000000000000062" r="0.70000000000000062" t="0.750000000000008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152400</xdr:colOff>
      <xdr:row>67</xdr:row>
      <xdr:rowOff>7620</xdr:rowOff>
    </xdr:from>
    <xdr:to>
      <xdr:col>30</xdr:col>
      <xdr:colOff>518160</xdr:colOff>
      <xdr:row>82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167640</xdr:rowOff>
    </xdr:from>
    <xdr:to>
      <xdr:col>2</xdr:col>
      <xdr:colOff>426720</xdr:colOff>
      <xdr:row>4</xdr:row>
      <xdr:rowOff>7620</xdr:rowOff>
    </xdr:to>
    <xdr:pic>
      <xdr:nvPicPr>
        <xdr:cNvPr id="5486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67640"/>
          <a:ext cx="16078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472440</xdr:colOff>
      <xdr:row>0</xdr:row>
      <xdr:rowOff>160020</xdr:rowOff>
    </xdr:from>
    <xdr:to>
      <xdr:col>6</xdr:col>
      <xdr:colOff>1024890</xdr:colOff>
      <xdr:row>4</xdr:row>
      <xdr:rowOff>7620</xdr:rowOff>
    </xdr:to>
    <xdr:pic>
      <xdr:nvPicPr>
        <xdr:cNvPr id="855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160020"/>
          <a:ext cx="163068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533401</xdr:colOff>
      <xdr:row>0</xdr:row>
      <xdr:rowOff>53341</xdr:rowOff>
    </xdr:from>
    <xdr:to>
      <xdr:col>5</xdr:col>
      <xdr:colOff>401956</xdr:colOff>
      <xdr:row>2</xdr:row>
      <xdr:rowOff>178946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7761" y="53341"/>
          <a:ext cx="1333500" cy="502795"/>
        </a:xfrm>
        <a:prstGeom prst="rect">
          <a:avLst/>
        </a:prstGeom>
      </xdr:spPr>
    </xdr:pic>
    <xdr:clientData/>
  </xdr:twoCellAnchor>
  <xdr:twoCellAnchor>
    <xdr:from>
      <xdr:col>5</xdr:col>
      <xdr:colOff>104775</xdr:colOff>
      <xdr:row>6</xdr:row>
      <xdr:rowOff>47625</xdr:rowOff>
    </xdr:from>
    <xdr:to>
      <xdr:col>5</xdr:col>
      <xdr:colOff>219075</xdr:colOff>
      <xdr:row>6</xdr:row>
      <xdr:rowOff>171450</xdr:rowOff>
    </xdr:to>
    <xdr:sp macro="" textlink="">
      <xdr:nvSpPr>
        <xdr:cNvPr id="3" name="矩形 2"/>
        <xdr:cNvSpPr/>
      </xdr:nvSpPr>
      <xdr:spPr>
        <a:xfrm>
          <a:off x="6800850" y="1247775"/>
          <a:ext cx="114300" cy="1238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7</xdr:row>
      <xdr:rowOff>47625</xdr:rowOff>
    </xdr:from>
    <xdr:to>
      <xdr:col>5</xdr:col>
      <xdr:colOff>219075</xdr:colOff>
      <xdr:row>7</xdr:row>
      <xdr:rowOff>171450</xdr:rowOff>
    </xdr:to>
    <xdr:sp macro="" textlink="">
      <xdr:nvSpPr>
        <xdr:cNvPr id="4" name="矩形 3"/>
        <xdr:cNvSpPr/>
      </xdr:nvSpPr>
      <xdr:spPr>
        <a:xfrm>
          <a:off x="6800850" y="1447800"/>
          <a:ext cx="114300" cy="1238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43"/>
  <sheetViews>
    <sheetView showGridLines="0" workbookViewId="0">
      <pane ySplit="3" topLeftCell="A25" activePane="bottomLeft" state="frozen"/>
      <selection pane="bottomLeft" activeCell="D40" sqref="D40"/>
    </sheetView>
  </sheetViews>
  <sheetFormatPr defaultRowHeight="15"/>
  <cols>
    <col min="1" max="1" width="4.5703125" style="54" customWidth="1"/>
    <col min="2" max="2" width="10.7109375" style="380" bestFit="1" customWidth="1"/>
    <col min="3" max="3" width="11.7109375" style="394" customWidth="1"/>
    <col min="4" max="4" width="26.42578125" customWidth="1"/>
    <col min="5" max="5" width="9.140625" style="54" customWidth="1"/>
    <col min="6" max="6" width="13.85546875" style="54" customWidth="1"/>
    <col min="7" max="7" width="9.7109375" style="54" bestFit="1" customWidth="1"/>
    <col min="8" max="8" width="6.42578125" style="54" customWidth="1"/>
    <col min="9" max="9" width="6.42578125" style="54" hidden="1" customWidth="1"/>
    <col min="10" max="12" width="6.42578125" style="54" customWidth="1"/>
    <col min="13" max="14" width="6.28515625" style="54" customWidth="1"/>
    <col min="15" max="15" width="10.140625" style="54" customWidth="1"/>
    <col min="16" max="16" width="9.85546875" style="54" customWidth="1"/>
    <col min="17" max="18" width="6.42578125" hidden="1" customWidth="1"/>
    <col min="19" max="20" width="6.28515625" hidden="1" customWidth="1"/>
    <col min="21" max="21" width="10.140625" hidden="1" customWidth="1"/>
    <col min="22" max="22" width="10.5703125" hidden="1" customWidth="1"/>
    <col min="23" max="23" width="9.85546875" hidden="1" customWidth="1"/>
    <col min="24" max="25" width="6.42578125" hidden="1" customWidth="1"/>
    <col min="26" max="27" width="6.28515625" hidden="1" customWidth="1"/>
    <col min="28" max="28" width="10.140625" hidden="1" customWidth="1"/>
    <col min="29" max="29" width="10.5703125" hidden="1" customWidth="1"/>
    <col min="30" max="30" width="9.85546875" hidden="1" customWidth="1"/>
    <col min="31" max="33" width="6.42578125" customWidth="1"/>
    <col min="34" max="34" width="6.28515625" customWidth="1"/>
    <col min="35" max="35" width="10.140625" customWidth="1"/>
    <col min="36" max="36" width="9.85546875" customWidth="1"/>
    <col min="37" max="38" width="6.42578125" customWidth="1"/>
    <col min="39" max="39" width="6.28515625" customWidth="1"/>
    <col min="40" max="40" width="10.140625" customWidth="1"/>
    <col min="41" max="41" width="9.85546875" customWidth="1"/>
    <col min="42" max="43" width="6.42578125" customWidth="1"/>
    <col min="44" max="45" width="6.28515625" customWidth="1"/>
    <col min="46" max="46" width="10.140625" customWidth="1"/>
    <col min="47" max="47" width="9.85546875" customWidth="1"/>
    <col min="48" max="48" width="17.85546875" style="54" customWidth="1"/>
    <col min="49" max="49" width="12.28515625" hidden="1" customWidth="1"/>
    <col min="50" max="50" width="15.42578125" hidden="1" customWidth="1"/>
    <col min="51" max="51" width="8.5703125" style="26" customWidth="1"/>
    <col min="52" max="52" width="9.28515625" style="26" bestFit="1" customWidth="1"/>
    <col min="53" max="53" width="24.28515625" customWidth="1"/>
    <col min="55" max="55" width="28.28515625" customWidth="1"/>
  </cols>
  <sheetData>
    <row r="1" spans="2:53" ht="15.75" thickBot="1"/>
    <row r="2" spans="2:53" ht="15.75" customHeight="1" thickTop="1">
      <c r="B2" s="384" t="s">
        <v>69</v>
      </c>
      <c r="C2" s="395" t="s">
        <v>70</v>
      </c>
      <c r="D2" s="36" t="s">
        <v>0</v>
      </c>
      <c r="E2" s="36" t="s">
        <v>11</v>
      </c>
      <c r="F2" s="360" t="s">
        <v>1</v>
      </c>
      <c r="G2" s="361" t="s">
        <v>71</v>
      </c>
      <c r="H2" s="36" t="s">
        <v>2</v>
      </c>
      <c r="I2" s="36" t="s">
        <v>3</v>
      </c>
      <c r="J2" s="319" t="s">
        <v>153</v>
      </c>
      <c r="K2" s="318"/>
      <c r="L2" s="318"/>
      <c r="M2" s="318"/>
      <c r="N2" s="318"/>
      <c r="O2" s="318"/>
      <c r="P2" s="362"/>
      <c r="Q2" s="403">
        <v>104</v>
      </c>
      <c r="R2" s="403"/>
      <c r="S2" s="403"/>
      <c r="T2" s="403"/>
      <c r="U2" s="403"/>
      <c r="V2" s="403"/>
      <c r="W2" s="404"/>
      <c r="X2" s="405" t="s">
        <v>62</v>
      </c>
      <c r="Y2" s="403"/>
      <c r="Z2" s="403"/>
      <c r="AA2" s="403"/>
      <c r="AB2" s="403"/>
      <c r="AC2" s="403"/>
      <c r="AD2" s="403"/>
      <c r="AE2" s="193" t="s">
        <v>152</v>
      </c>
      <c r="AF2" s="33"/>
      <c r="AG2" s="33"/>
      <c r="AH2" s="33"/>
      <c r="AI2" s="33"/>
      <c r="AJ2" s="34"/>
      <c r="AK2" s="32" t="s">
        <v>154</v>
      </c>
      <c r="AL2" s="33"/>
      <c r="AM2" s="33"/>
      <c r="AN2" s="33"/>
      <c r="AO2" s="34"/>
      <c r="AP2" s="32" t="s">
        <v>155</v>
      </c>
      <c r="AQ2" s="33"/>
      <c r="AR2" s="33"/>
      <c r="AS2" s="33"/>
      <c r="AT2" s="33"/>
      <c r="AU2" s="34"/>
      <c r="AV2" s="36" t="s">
        <v>8</v>
      </c>
      <c r="AW2" s="35" t="s">
        <v>9</v>
      </c>
      <c r="AX2" s="35" t="s">
        <v>10</v>
      </c>
      <c r="AY2" s="37" t="s">
        <v>72</v>
      </c>
      <c r="AZ2" s="37" t="s">
        <v>72</v>
      </c>
      <c r="BA2" s="111" t="s">
        <v>156</v>
      </c>
    </row>
    <row r="3" spans="2:53" ht="39" customHeight="1" thickBot="1">
      <c r="B3" s="383" t="s">
        <v>68</v>
      </c>
      <c r="C3" s="396" t="s">
        <v>165</v>
      </c>
      <c r="D3" s="121"/>
      <c r="E3" s="363"/>
      <c r="F3" s="364"/>
      <c r="G3" s="365" t="s">
        <v>166</v>
      </c>
      <c r="H3" s="363"/>
      <c r="I3" s="363"/>
      <c r="J3" s="122" t="s">
        <v>44</v>
      </c>
      <c r="K3" s="122" t="s">
        <v>57</v>
      </c>
      <c r="L3" s="122" t="s">
        <v>22</v>
      </c>
      <c r="M3" s="122" t="s">
        <v>23</v>
      </c>
      <c r="N3" s="122" t="s">
        <v>29</v>
      </c>
      <c r="O3" s="122" t="s">
        <v>167</v>
      </c>
      <c r="P3" s="366" t="s">
        <v>168</v>
      </c>
      <c r="Q3" s="195" t="s">
        <v>44</v>
      </c>
      <c r="R3" s="122" t="s">
        <v>22</v>
      </c>
      <c r="S3" s="123" t="s">
        <v>23</v>
      </c>
      <c r="T3" s="123" t="s">
        <v>29</v>
      </c>
      <c r="U3" s="123" t="s">
        <v>167</v>
      </c>
      <c r="V3" s="123" t="s">
        <v>169</v>
      </c>
      <c r="W3" s="123" t="s">
        <v>168</v>
      </c>
      <c r="X3" s="122" t="s">
        <v>44</v>
      </c>
      <c r="Y3" s="122" t="s">
        <v>22</v>
      </c>
      <c r="Z3" s="123" t="s">
        <v>23</v>
      </c>
      <c r="AA3" s="123" t="s">
        <v>29</v>
      </c>
      <c r="AB3" s="123" t="s">
        <v>167</v>
      </c>
      <c r="AC3" s="123" t="s">
        <v>169</v>
      </c>
      <c r="AD3" s="191" t="s">
        <v>168</v>
      </c>
      <c r="AE3" s="194" t="s">
        <v>57</v>
      </c>
      <c r="AF3" s="122" t="s">
        <v>44</v>
      </c>
      <c r="AG3" s="122" t="s">
        <v>22</v>
      </c>
      <c r="AH3" s="123" t="s">
        <v>29</v>
      </c>
      <c r="AI3" s="123" t="s">
        <v>167</v>
      </c>
      <c r="AJ3" s="123" t="s">
        <v>168</v>
      </c>
      <c r="AK3" s="122" t="s">
        <v>44</v>
      </c>
      <c r="AL3" s="122" t="s">
        <v>22</v>
      </c>
      <c r="AM3" s="123" t="s">
        <v>29</v>
      </c>
      <c r="AN3" s="124" t="s">
        <v>167</v>
      </c>
      <c r="AO3" s="123" t="s">
        <v>168</v>
      </c>
      <c r="AP3" s="122" t="s">
        <v>44</v>
      </c>
      <c r="AQ3" s="122" t="s">
        <v>22</v>
      </c>
      <c r="AR3" s="123" t="s">
        <v>23</v>
      </c>
      <c r="AS3" s="123" t="s">
        <v>29</v>
      </c>
      <c r="AT3" s="123" t="s">
        <v>167</v>
      </c>
      <c r="AU3" s="123" t="s">
        <v>168</v>
      </c>
      <c r="AV3" s="363"/>
      <c r="AW3" s="121"/>
      <c r="AX3" s="121"/>
      <c r="AY3" s="125" t="s">
        <v>170</v>
      </c>
      <c r="AZ3" s="125" t="s">
        <v>171</v>
      </c>
      <c r="BA3" s="126"/>
    </row>
    <row r="4" spans="2:53" ht="15.75" thickTop="1">
      <c r="B4" s="381">
        <v>415827</v>
      </c>
      <c r="C4" s="178">
        <v>42011</v>
      </c>
      <c r="D4" s="179" t="s">
        <v>214</v>
      </c>
      <c r="E4" s="180" t="s">
        <v>183</v>
      </c>
      <c r="F4" s="180"/>
      <c r="G4" s="181"/>
      <c r="H4" s="180"/>
      <c r="I4" s="186"/>
      <c r="J4" s="184">
        <v>360</v>
      </c>
      <c r="K4" s="185"/>
      <c r="L4" s="185">
        <v>360</v>
      </c>
      <c r="M4" s="185"/>
      <c r="N4" s="185"/>
      <c r="O4" s="185">
        <v>360</v>
      </c>
      <c r="P4" s="186"/>
      <c r="Q4" s="87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182"/>
      <c r="AE4" s="184"/>
      <c r="AF4" s="185"/>
      <c r="AG4" s="185"/>
      <c r="AH4" s="185"/>
      <c r="AI4" s="185">
        <v>0</v>
      </c>
      <c r="AJ4" s="187"/>
      <c r="AK4" s="185"/>
      <c r="AL4" s="185"/>
      <c r="AM4" s="185"/>
      <c r="AN4" s="185">
        <v>0</v>
      </c>
      <c r="AO4" s="186"/>
      <c r="AP4" s="184"/>
      <c r="AQ4" s="185"/>
      <c r="AR4" s="185"/>
      <c r="AS4" s="185"/>
      <c r="AT4" s="185">
        <v>0</v>
      </c>
      <c r="AU4" s="186"/>
      <c r="AV4" s="185" t="s">
        <v>236</v>
      </c>
      <c r="AW4" s="180"/>
      <c r="AX4" s="180"/>
      <c r="AY4" s="90">
        <v>0.34375</v>
      </c>
      <c r="AZ4" s="188">
        <v>0.35416666666666669</v>
      </c>
      <c r="BA4" s="190"/>
    </row>
    <row r="5" spans="2:53">
      <c r="B5" s="381">
        <v>415836</v>
      </c>
      <c r="C5" s="178">
        <v>42012</v>
      </c>
      <c r="D5" s="179" t="s">
        <v>214</v>
      </c>
      <c r="E5" s="180" t="s">
        <v>183</v>
      </c>
      <c r="F5" s="180"/>
      <c r="G5" s="181"/>
      <c r="H5" s="180"/>
      <c r="I5" s="186"/>
      <c r="J5" s="184">
        <v>360</v>
      </c>
      <c r="K5" s="185"/>
      <c r="L5" s="185">
        <v>360</v>
      </c>
      <c r="M5" s="185"/>
      <c r="N5" s="185"/>
      <c r="O5" s="185">
        <v>360</v>
      </c>
      <c r="P5" s="186"/>
      <c r="Q5" s="87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182"/>
      <c r="AE5" s="184"/>
      <c r="AF5" s="185"/>
      <c r="AG5" s="185"/>
      <c r="AH5" s="185"/>
      <c r="AI5" s="185">
        <v>0</v>
      </c>
      <c r="AJ5" s="187"/>
      <c r="AK5" s="185"/>
      <c r="AL5" s="185"/>
      <c r="AM5" s="185"/>
      <c r="AN5" s="185">
        <v>0</v>
      </c>
      <c r="AO5" s="186"/>
      <c r="AP5" s="184"/>
      <c r="AQ5" s="185"/>
      <c r="AR5" s="185"/>
      <c r="AS5" s="185"/>
      <c r="AT5" s="185">
        <v>0</v>
      </c>
      <c r="AU5" s="186"/>
      <c r="AV5" s="185" t="s">
        <v>236</v>
      </c>
      <c r="AW5" s="180"/>
      <c r="AX5" s="180"/>
      <c r="AY5" s="90">
        <v>0.52777777777777779</v>
      </c>
      <c r="AZ5" s="188">
        <v>0.53819444444444442</v>
      </c>
      <c r="BA5" s="190"/>
    </row>
    <row r="6" spans="2:53">
      <c r="B6" s="381">
        <v>415833</v>
      </c>
      <c r="C6" s="178">
        <v>42012</v>
      </c>
      <c r="D6" s="179" t="s">
        <v>214</v>
      </c>
      <c r="E6" s="180" t="s">
        <v>183</v>
      </c>
      <c r="F6" s="180"/>
      <c r="G6" s="181"/>
      <c r="H6" s="180"/>
      <c r="I6" s="186"/>
      <c r="J6" s="184">
        <v>360</v>
      </c>
      <c r="K6" s="185"/>
      <c r="L6" s="185">
        <v>360</v>
      </c>
      <c r="M6" s="185"/>
      <c r="N6" s="185"/>
      <c r="O6" s="185">
        <v>360</v>
      </c>
      <c r="P6" s="186"/>
      <c r="Q6" s="87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182"/>
      <c r="AE6" s="184"/>
      <c r="AF6" s="185"/>
      <c r="AG6" s="185"/>
      <c r="AH6" s="185"/>
      <c r="AI6" s="185">
        <v>0</v>
      </c>
      <c r="AJ6" s="187"/>
      <c r="AK6" s="185"/>
      <c r="AL6" s="185"/>
      <c r="AM6" s="185"/>
      <c r="AN6" s="185">
        <v>0</v>
      </c>
      <c r="AO6" s="186"/>
      <c r="AP6" s="184"/>
      <c r="AQ6" s="185"/>
      <c r="AR6" s="185"/>
      <c r="AS6" s="185"/>
      <c r="AT6" s="185">
        <v>0</v>
      </c>
      <c r="AU6" s="186"/>
      <c r="AV6" s="185" t="s">
        <v>236</v>
      </c>
      <c r="AW6" s="180"/>
      <c r="AX6" s="180"/>
      <c r="AY6" s="90">
        <v>0.3125</v>
      </c>
      <c r="AZ6" s="188">
        <v>0.32291666666666669</v>
      </c>
      <c r="BA6" s="190"/>
    </row>
    <row r="7" spans="2:53">
      <c r="B7" s="381">
        <v>415824</v>
      </c>
      <c r="C7" s="178">
        <v>42010</v>
      </c>
      <c r="D7" s="179" t="s">
        <v>237</v>
      </c>
      <c r="E7" s="180" t="s">
        <v>183</v>
      </c>
      <c r="F7" s="180"/>
      <c r="G7" s="181"/>
      <c r="H7" s="180"/>
      <c r="I7" s="186"/>
      <c r="J7" s="184">
        <v>200</v>
      </c>
      <c r="K7" s="185"/>
      <c r="L7" s="185">
        <v>200</v>
      </c>
      <c r="M7" s="185"/>
      <c r="N7" s="185"/>
      <c r="O7" s="185">
        <v>200</v>
      </c>
      <c r="P7" s="186"/>
      <c r="Q7" s="87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182"/>
      <c r="AE7" s="184"/>
      <c r="AF7" s="185"/>
      <c r="AG7" s="185"/>
      <c r="AH7" s="185"/>
      <c r="AI7" s="185">
        <v>2200</v>
      </c>
      <c r="AJ7" s="187"/>
      <c r="AK7" s="185"/>
      <c r="AL7" s="185"/>
      <c r="AM7" s="185"/>
      <c r="AN7" s="185">
        <v>0</v>
      </c>
      <c r="AO7" s="186"/>
      <c r="AP7" s="184"/>
      <c r="AQ7" s="185"/>
      <c r="AR7" s="185"/>
      <c r="AS7" s="185"/>
      <c r="AT7" s="185">
        <v>0</v>
      </c>
      <c r="AU7" s="186"/>
      <c r="AV7" s="185" t="s">
        <v>236</v>
      </c>
      <c r="AW7" s="180"/>
      <c r="AX7" s="180"/>
      <c r="AY7" s="90">
        <v>0.58333333333333337</v>
      </c>
      <c r="AZ7" s="188">
        <v>0.60416666666666663</v>
      </c>
      <c r="BA7" s="190"/>
    </row>
    <row r="8" spans="2:53">
      <c r="B8" s="381">
        <v>415815</v>
      </c>
      <c r="C8" s="178">
        <v>42009</v>
      </c>
      <c r="D8" s="179" t="s">
        <v>237</v>
      </c>
      <c r="E8" s="180" t="s">
        <v>183</v>
      </c>
      <c r="F8" s="180"/>
      <c r="G8" s="181"/>
      <c r="H8" s="180"/>
      <c r="I8" s="186"/>
      <c r="J8" s="184">
        <v>168</v>
      </c>
      <c r="K8" s="185"/>
      <c r="L8" s="185">
        <v>168</v>
      </c>
      <c r="M8" s="185"/>
      <c r="N8" s="185"/>
      <c r="O8" s="185">
        <v>168</v>
      </c>
      <c r="P8" s="186"/>
      <c r="Q8" s="87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182"/>
      <c r="AE8" s="184"/>
      <c r="AF8" s="185"/>
      <c r="AG8" s="185"/>
      <c r="AH8" s="185"/>
      <c r="AI8" s="185">
        <v>1848</v>
      </c>
      <c r="AJ8" s="187"/>
      <c r="AK8" s="185"/>
      <c r="AL8" s="185"/>
      <c r="AM8" s="185"/>
      <c r="AN8" s="185">
        <v>0</v>
      </c>
      <c r="AO8" s="186"/>
      <c r="AP8" s="184"/>
      <c r="AQ8" s="185"/>
      <c r="AR8" s="185"/>
      <c r="AS8" s="185"/>
      <c r="AT8" s="185">
        <v>168</v>
      </c>
      <c r="AU8" s="186"/>
      <c r="AV8" s="185" t="s">
        <v>236</v>
      </c>
      <c r="AW8" s="180"/>
      <c r="AX8" s="180"/>
      <c r="AY8" s="90">
        <v>0.58333333333333337</v>
      </c>
      <c r="AZ8" s="188">
        <v>0.60416666666666663</v>
      </c>
      <c r="BA8" s="314"/>
    </row>
    <row r="9" spans="2:53">
      <c r="B9" s="381">
        <v>415834</v>
      </c>
      <c r="C9" s="178">
        <v>42012</v>
      </c>
      <c r="D9" s="179" t="s">
        <v>214</v>
      </c>
      <c r="E9" s="180" t="s">
        <v>183</v>
      </c>
      <c r="F9" s="180">
        <v>60221683</v>
      </c>
      <c r="G9" s="181">
        <v>12</v>
      </c>
      <c r="H9" s="180">
        <v>54</v>
      </c>
      <c r="I9" s="186"/>
      <c r="J9" s="184">
        <v>108</v>
      </c>
      <c r="K9" s="185"/>
      <c r="L9" s="185">
        <v>108</v>
      </c>
      <c r="M9" s="185"/>
      <c r="N9" s="185"/>
      <c r="O9" s="185">
        <v>108</v>
      </c>
      <c r="P9" s="186"/>
      <c r="Q9" s="87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182"/>
      <c r="AE9" s="184"/>
      <c r="AF9" s="185"/>
      <c r="AG9" s="185"/>
      <c r="AH9" s="185"/>
      <c r="AI9" s="185">
        <v>2700</v>
      </c>
      <c r="AJ9" s="187"/>
      <c r="AK9" s="185"/>
      <c r="AL9" s="185"/>
      <c r="AM9" s="185"/>
      <c r="AN9" s="185">
        <v>0</v>
      </c>
      <c r="AO9" s="186"/>
      <c r="AP9" s="184"/>
      <c r="AQ9" s="185"/>
      <c r="AR9" s="185"/>
      <c r="AS9" s="185"/>
      <c r="AT9" s="185">
        <v>0</v>
      </c>
      <c r="AU9" s="186"/>
      <c r="AV9" s="185" t="s">
        <v>236</v>
      </c>
      <c r="AW9" s="180"/>
      <c r="AX9" s="180"/>
      <c r="AY9" s="90">
        <v>0.42708333333333331</v>
      </c>
      <c r="AZ9" s="188">
        <v>0.4375</v>
      </c>
      <c r="BA9" s="190"/>
    </row>
    <row r="10" spans="2:53">
      <c r="B10" s="381">
        <v>415841</v>
      </c>
      <c r="C10" s="178">
        <v>42013</v>
      </c>
      <c r="D10" s="179" t="s">
        <v>238</v>
      </c>
      <c r="E10" s="180" t="s">
        <v>183</v>
      </c>
      <c r="F10" s="180">
        <v>60221682</v>
      </c>
      <c r="G10" s="181">
        <v>2</v>
      </c>
      <c r="H10" s="180">
        <v>22</v>
      </c>
      <c r="I10" s="186"/>
      <c r="J10" s="184">
        <v>167</v>
      </c>
      <c r="K10" s="185"/>
      <c r="L10" s="185">
        <v>167</v>
      </c>
      <c r="M10" s="185"/>
      <c r="N10" s="185"/>
      <c r="O10" s="185">
        <v>167</v>
      </c>
      <c r="P10" s="186"/>
      <c r="Q10" s="87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182"/>
      <c r="AE10" s="184"/>
      <c r="AF10" s="185"/>
      <c r="AG10" s="185"/>
      <c r="AH10" s="185"/>
      <c r="AI10" s="185">
        <v>1540</v>
      </c>
      <c r="AJ10" s="187"/>
      <c r="AK10" s="185"/>
      <c r="AL10" s="185"/>
      <c r="AM10" s="185"/>
      <c r="AN10" s="185">
        <v>0</v>
      </c>
      <c r="AO10" s="186"/>
      <c r="AP10" s="184"/>
      <c r="AQ10" s="185"/>
      <c r="AR10" s="185"/>
      <c r="AS10" s="185"/>
      <c r="AT10" s="185">
        <v>0</v>
      </c>
      <c r="AU10" s="186"/>
      <c r="AV10" s="185" t="s">
        <v>239</v>
      </c>
      <c r="AW10" s="180"/>
      <c r="AX10" s="180"/>
      <c r="AY10" s="90">
        <v>0.36805555555555558</v>
      </c>
      <c r="AZ10" s="188">
        <v>0.375</v>
      </c>
      <c r="BA10" s="190"/>
    </row>
    <row r="11" spans="2:53">
      <c r="B11" s="381">
        <v>415825</v>
      </c>
      <c r="C11" s="178">
        <v>42010</v>
      </c>
      <c r="D11" s="179" t="s">
        <v>240</v>
      </c>
      <c r="E11" s="180" t="s">
        <v>187</v>
      </c>
      <c r="F11" s="180">
        <v>60221681</v>
      </c>
      <c r="G11" s="181">
        <v>12</v>
      </c>
      <c r="H11" s="180">
        <v>28</v>
      </c>
      <c r="I11" s="186"/>
      <c r="J11" s="184">
        <v>208</v>
      </c>
      <c r="K11" s="185"/>
      <c r="L11" s="185">
        <v>208</v>
      </c>
      <c r="M11" s="185"/>
      <c r="N11" s="185"/>
      <c r="O11" s="185">
        <v>208</v>
      </c>
      <c r="P11" s="186"/>
      <c r="Q11" s="87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182"/>
      <c r="AE11" s="184"/>
      <c r="AF11" s="185"/>
      <c r="AG11" s="185"/>
      <c r="AH11" s="185"/>
      <c r="AI11" s="185">
        <v>2208</v>
      </c>
      <c r="AJ11" s="187"/>
      <c r="AK11" s="185"/>
      <c r="AL11" s="185"/>
      <c r="AM11" s="185"/>
      <c r="AN11" s="185">
        <v>0</v>
      </c>
      <c r="AO11" s="186"/>
      <c r="AP11" s="184"/>
      <c r="AQ11" s="185"/>
      <c r="AR11" s="185"/>
      <c r="AS11" s="185"/>
      <c r="AT11" s="185">
        <v>223</v>
      </c>
      <c r="AU11" s="186"/>
      <c r="AV11" s="185" t="s">
        <v>236</v>
      </c>
      <c r="AW11" s="180"/>
      <c r="AX11" s="180"/>
      <c r="AY11" s="90">
        <v>0.70833333333333337</v>
      </c>
      <c r="AZ11" s="188">
        <v>0.71875</v>
      </c>
      <c r="BA11" s="190"/>
    </row>
    <row r="12" spans="2:53">
      <c r="B12" s="381">
        <v>415837</v>
      </c>
      <c r="C12" s="178">
        <v>42012</v>
      </c>
      <c r="D12" s="179" t="s">
        <v>237</v>
      </c>
      <c r="E12" s="180" t="s">
        <v>183</v>
      </c>
      <c r="F12" s="180">
        <v>60221650</v>
      </c>
      <c r="G12" s="181">
        <v>2</v>
      </c>
      <c r="H12" s="180">
        <v>18</v>
      </c>
      <c r="I12" s="186"/>
      <c r="J12" s="184">
        <v>108</v>
      </c>
      <c r="K12" s="185"/>
      <c r="L12" s="185">
        <v>108</v>
      </c>
      <c r="M12" s="185"/>
      <c r="N12" s="185"/>
      <c r="O12" s="185">
        <v>108</v>
      </c>
      <c r="P12" s="186"/>
      <c r="Q12" s="87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182"/>
      <c r="AE12" s="184"/>
      <c r="AF12" s="185"/>
      <c r="AG12" s="185"/>
      <c r="AH12" s="185"/>
      <c r="AI12" s="185">
        <v>1188</v>
      </c>
      <c r="AJ12" s="187"/>
      <c r="AK12" s="185"/>
      <c r="AL12" s="185"/>
      <c r="AM12" s="185"/>
      <c r="AN12" s="185">
        <v>0</v>
      </c>
      <c r="AO12" s="186"/>
      <c r="AP12" s="184"/>
      <c r="AQ12" s="185"/>
      <c r="AR12" s="185"/>
      <c r="AS12" s="185"/>
      <c r="AT12" s="185">
        <v>108</v>
      </c>
      <c r="AU12" s="186"/>
      <c r="AV12" s="185" t="s">
        <v>236</v>
      </c>
      <c r="AW12" s="180"/>
      <c r="AX12" s="180"/>
      <c r="AY12" s="90">
        <v>0.58333333333333337</v>
      </c>
      <c r="AZ12" s="188">
        <v>0.60416666666666663</v>
      </c>
      <c r="BA12" s="190"/>
    </row>
    <row r="13" spans="2:53">
      <c r="B13" s="381">
        <v>415839</v>
      </c>
      <c r="C13" s="178">
        <v>42012</v>
      </c>
      <c r="D13" s="179" t="s">
        <v>241</v>
      </c>
      <c r="E13" s="180" t="s">
        <v>187</v>
      </c>
      <c r="F13" s="180">
        <v>60221649</v>
      </c>
      <c r="G13" s="181">
        <v>2</v>
      </c>
      <c r="H13" s="180">
        <v>36</v>
      </c>
      <c r="I13" s="186"/>
      <c r="J13" s="184">
        <v>163</v>
      </c>
      <c r="K13" s="185"/>
      <c r="L13" s="185">
        <v>163</v>
      </c>
      <c r="M13" s="185"/>
      <c r="N13" s="185"/>
      <c r="O13" s="185">
        <v>163</v>
      </c>
      <c r="P13" s="186"/>
      <c r="Q13" s="87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182"/>
      <c r="AE13" s="184"/>
      <c r="AF13" s="185"/>
      <c r="AG13" s="185"/>
      <c r="AH13" s="185"/>
      <c r="AI13" s="185">
        <v>600</v>
      </c>
      <c r="AJ13" s="187"/>
      <c r="AK13" s="185"/>
      <c r="AL13" s="185"/>
      <c r="AM13" s="185"/>
      <c r="AN13" s="185">
        <v>0</v>
      </c>
      <c r="AO13" s="186"/>
      <c r="AP13" s="184"/>
      <c r="AQ13" s="185"/>
      <c r="AR13" s="185"/>
      <c r="AS13" s="185"/>
      <c r="AT13" s="185">
        <v>50</v>
      </c>
      <c r="AU13" s="186"/>
      <c r="AV13" s="185" t="s">
        <v>236</v>
      </c>
      <c r="AW13" s="180"/>
      <c r="AX13" s="180"/>
      <c r="AY13" s="90">
        <v>0.25694444444444448</v>
      </c>
      <c r="AZ13" s="188">
        <v>0.27430555555555552</v>
      </c>
      <c r="BA13" s="190"/>
    </row>
    <row r="14" spans="2:53">
      <c r="B14" s="381">
        <v>415829</v>
      </c>
      <c r="C14" s="178">
        <v>42011</v>
      </c>
      <c r="D14" s="179" t="s">
        <v>221</v>
      </c>
      <c r="E14" s="180" t="s">
        <v>183</v>
      </c>
      <c r="F14" s="180">
        <v>60221648</v>
      </c>
      <c r="G14" s="180">
        <v>4</v>
      </c>
      <c r="H14" s="185">
        <v>4</v>
      </c>
      <c r="I14" s="186"/>
      <c r="J14" s="184">
        <v>276</v>
      </c>
      <c r="K14" s="185"/>
      <c r="L14" s="185">
        <v>276</v>
      </c>
      <c r="M14" s="185"/>
      <c r="N14" s="185"/>
      <c r="O14" s="185">
        <v>276</v>
      </c>
      <c r="P14" s="186"/>
      <c r="Q14" s="87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182"/>
      <c r="AE14" s="184"/>
      <c r="AF14" s="185"/>
      <c r="AG14" s="185"/>
      <c r="AH14" s="185"/>
      <c r="AI14" s="185">
        <v>300</v>
      </c>
      <c r="AJ14" s="187"/>
      <c r="AK14" s="185"/>
      <c r="AL14" s="185"/>
      <c r="AM14" s="185"/>
      <c r="AN14" s="185">
        <v>0</v>
      </c>
      <c r="AO14" s="186"/>
      <c r="AP14" s="184"/>
      <c r="AQ14" s="185"/>
      <c r="AR14" s="185"/>
      <c r="AS14" s="185"/>
      <c r="AT14" s="185">
        <v>0</v>
      </c>
      <c r="AU14" s="186"/>
      <c r="AV14" s="185" t="s">
        <v>242</v>
      </c>
      <c r="AW14" s="180"/>
      <c r="AX14" s="180"/>
      <c r="AY14" s="90">
        <v>0.41666666666666669</v>
      </c>
      <c r="AZ14" s="188">
        <v>0.42708333333333331</v>
      </c>
      <c r="BA14" s="190"/>
    </row>
    <row r="15" spans="2:53">
      <c r="B15" s="381">
        <v>415842</v>
      </c>
      <c r="C15" s="178">
        <v>42013</v>
      </c>
      <c r="D15" s="179" t="s">
        <v>243</v>
      </c>
      <c r="E15" s="180" t="s">
        <v>183</v>
      </c>
      <c r="F15" s="180">
        <v>60221647</v>
      </c>
      <c r="G15" s="180">
        <v>1</v>
      </c>
      <c r="H15" s="185">
        <v>12</v>
      </c>
      <c r="I15" s="186"/>
      <c r="J15" s="184">
        <v>12</v>
      </c>
      <c r="K15" s="185"/>
      <c r="L15" s="185">
        <v>12</v>
      </c>
      <c r="M15" s="185"/>
      <c r="N15" s="185"/>
      <c r="O15" s="185">
        <v>12</v>
      </c>
      <c r="P15" s="186"/>
      <c r="Q15" s="87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182"/>
      <c r="AE15" s="184"/>
      <c r="AF15" s="185"/>
      <c r="AG15" s="185"/>
      <c r="AH15" s="185"/>
      <c r="AI15" s="185">
        <v>70</v>
      </c>
      <c r="AJ15" s="187"/>
      <c r="AK15" s="185"/>
      <c r="AL15" s="185"/>
      <c r="AM15" s="185"/>
      <c r="AN15" s="185">
        <v>0</v>
      </c>
      <c r="AO15" s="186"/>
      <c r="AP15" s="184"/>
      <c r="AQ15" s="185"/>
      <c r="AR15" s="185"/>
      <c r="AS15" s="185"/>
      <c r="AT15" s="185">
        <v>0</v>
      </c>
      <c r="AU15" s="186"/>
      <c r="AV15" s="185" t="s">
        <v>244</v>
      </c>
      <c r="AW15" s="180"/>
      <c r="AX15" s="180"/>
      <c r="AY15" s="90">
        <v>0.39583333333333331</v>
      </c>
      <c r="AZ15" s="188">
        <v>0.39930555555555558</v>
      </c>
      <c r="BA15" s="190"/>
    </row>
    <row r="16" spans="2:53">
      <c r="B16" s="381">
        <v>415810</v>
      </c>
      <c r="C16" s="178">
        <v>42009</v>
      </c>
      <c r="D16" s="179" t="s">
        <v>241</v>
      </c>
      <c r="E16" s="180" t="s">
        <v>183</v>
      </c>
      <c r="F16" s="180">
        <v>60221632</v>
      </c>
      <c r="G16" s="180">
        <v>9</v>
      </c>
      <c r="H16" s="185">
        <v>34</v>
      </c>
      <c r="I16" s="186"/>
      <c r="J16" s="184">
        <v>236</v>
      </c>
      <c r="K16" s="185"/>
      <c r="L16" s="185">
        <v>236</v>
      </c>
      <c r="M16" s="185"/>
      <c r="N16" s="185"/>
      <c r="O16" s="185">
        <v>236</v>
      </c>
      <c r="P16" s="186"/>
      <c r="Q16" s="87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182"/>
      <c r="AE16" s="184"/>
      <c r="AF16" s="185"/>
      <c r="AG16" s="185"/>
      <c r="AH16" s="185"/>
      <c r="AI16" s="185">
        <v>1200</v>
      </c>
      <c r="AJ16" s="187"/>
      <c r="AK16" s="185"/>
      <c r="AL16" s="185"/>
      <c r="AM16" s="185"/>
      <c r="AN16" s="185">
        <v>0</v>
      </c>
      <c r="AO16" s="186"/>
      <c r="AP16" s="184"/>
      <c r="AQ16" s="185"/>
      <c r="AR16" s="185"/>
      <c r="AS16" s="185"/>
      <c r="AT16" s="185">
        <v>50</v>
      </c>
      <c r="AU16" s="186"/>
      <c r="AV16" s="185" t="s">
        <v>236</v>
      </c>
      <c r="AW16" s="180"/>
      <c r="AX16" s="180"/>
      <c r="AY16" s="90">
        <v>0.28125</v>
      </c>
      <c r="AZ16" s="188">
        <v>0.29166666666666669</v>
      </c>
      <c r="BA16" s="190"/>
    </row>
    <row r="17" spans="1:53">
      <c r="B17" s="381">
        <v>415817</v>
      </c>
      <c r="C17" s="178">
        <v>42010</v>
      </c>
      <c r="D17" s="179" t="s">
        <v>214</v>
      </c>
      <c r="E17" s="180" t="s">
        <v>183</v>
      </c>
      <c r="F17" s="180">
        <v>60221626</v>
      </c>
      <c r="G17" s="180"/>
      <c r="H17" s="185"/>
      <c r="I17" s="186"/>
      <c r="J17" s="184">
        <v>360</v>
      </c>
      <c r="K17" s="185"/>
      <c r="L17" s="185">
        <v>360</v>
      </c>
      <c r="M17" s="185"/>
      <c r="N17" s="185"/>
      <c r="O17" s="185">
        <v>360</v>
      </c>
      <c r="P17" s="186"/>
      <c r="Q17" s="87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182"/>
      <c r="AE17" s="184"/>
      <c r="AF17" s="185"/>
      <c r="AG17" s="185"/>
      <c r="AH17" s="185"/>
      <c r="AI17" s="185">
        <v>0</v>
      </c>
      <c r="AJ17" s="187"/>
      <c r="AK17" s="185"/>
      <c r="AL17" s="185"/>
      <c r="AM17" s="185"/>
      <c r="AN17" s="185">
        <v>228</v>
      </c>
      <c r="AO17" s="186"/>
      <c r="AP17" s="184"/>
      <c r="AQ17" s="185"/>
      <c r="AR17" s="185"/>
      <c r="AS17" s="185"/>
      <c r="AT17" s="185">
        <v>0</v>
      </c>
      <c r="AU17" s="186"/>
      <c r="AV17" s="185" t="s">
        <v>236</v>
      </c>
      <c r="AW17" s="180"/>
      <c r="AX17" s="180"/>
      <c r="AY17" s="90">
        <v>0.36458333333333331</v>
      </c>
      <c r="AZ17" s="188">
        <v>0.375</v>
      </c>
      <c r="BA17" s="190"/>
    </row>
    <row r="18" spans="1:53">
      <c r="A18" s="402"/>
      <c r="B18" s="381">
        <v>415835</v>
      </c>
      <c r="C18" s="178">
        <v>42012</v>
      </c>
      <c r="D18" s="179" t="s">
        <v>216</v>
      </c>
      <c r="E18" s="180" t="s">
        <v>183</v>
      </c>
      <c r="F18" s="180">
        <v>60221624</v>
      </c>
      <c r="G18" s="180"/>
      <c r="H18" s="185"/>
      <c r="I18" s="186"/>
      <c r="J18" s="184">
        <v>31</v>
      </c>
      <c r="K18" s="185"/>
      <c r="L18" s="185">
        <v>31</v>
      </c>
      <c r="M18" s="185"/>
      <c r="N18" s="185"/>
      <c r="O18" s="185">
        <v>31</v>
      </c>
      <c r="P18" s="186"/>
      <c r="Q18" s="87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182"/>
      <c r="AE18" s="184"/>
      <c r="AF18" s="185"/>
      <c r="AG18" s="185"/>
      <c r="AH18" s="185"/>
      <c r="AI18" s="185">
        <v>186</v>
      </c>
      <c r="AJ18" s="187"/>
      <c r="AK18" s="185"/>
      <c r="AL18" s="185"/>
      <c r="AM18" s="185"/>
      <c r="AN18" s="185">
        <v>0</v>
      </c>
      <c r="AO18" s="186"/>
      <c r="AP18" s="184"/>
      <c r="AQ18" s="185"/>
      <c r="AR18" s="185"/>
      <c r="AS18" s="185"/>
      <c r="AT18" s="185">
        <v>0</v>
      </c>
      <c r="AU18" s="186"/>
      <c r="AV18" s="185" t="s">
        <v>245</v>
      </c>
      <c r="AW18" s="180"/>
      <c r="AX18" s="180"/>
      <c r="AY18" s="90">
        <v>0.46875</v>
      </c>
      <c r="AZ18" s="188">
        <v>0.47569444444444442</v>
      </c>
      <c r="BA18" s="190"/>
    </row>
    <row r="19" spans="1:53">
      <c r="B19" s="381">
        <v>415848</v>
      </c>
      <c r="C19" s="178">
        <v>42013</v>
      </c>
      <c r="D19" s="179" t="s">
        <v>237</v>
      </c>
      <c r="E19" s="180" t="s">
        <v>187</v>
      </c>
      <c r="F19" s="180">
        <v>60221803</v>
      </c>
      <c r="G19" s="180">
        <v>3</v>
      </c>
      <c r="H19" s="185">
        <v>42</v>
      </c>
      <c r="I19" s="186"/>
      <c r="J19" s="184">
        <v>250</v>
      </c>
      <c r="K19" s="185"/>
      <c r="L19" s="185">
        <v>250</v>
      </c>
      <c r="M19" s="185"/>
      <c r="N19" s="185"/>
      <c r="O19" s="185">
        <v>250</v>
      </c>
      <c r="P19" s="186"/>
      <c r="Q19" s="87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182"/>
      <c r="AE19" s="184"/>
      <c r="AF19" s="185"/>
      <c r="AG19" s="185"/>
      <c r="AH19" s="185"/>
      <c r="AI19" s="185">
        <v>2750</v>
      </c>
      <c r="AJ19" s="187"/>
      <c r="AK19" s="185"/>
      <c r="AL19" s="185"/>
      <c r="AM19" s="185"/>
      <c r="AN19" s="185">
        <v>0</v>
      </c>
      <c r="AO19" s="186"/>
      <c r="AP19" s="184"/>
      <c r="AQ19" s="185"/>
      <c r="AR19" s="185"/>
      <c r="AS19" s="185"/>
      <c r="AT19" s="185">
        <v>250</v>
      </c>
      <c r="AU19" s="186"/>
      <c r="AV19" s="185" t="s">
        <v>236</v>
      </c>
      <c r="AW19" s="180"/>
      <c r="AX19" s="180"/>
      <c r="AY19" s="90">
        <v>0.41666666666666669</v>
      </c>
      <c r="AZ19" s="188">
        <v>0.4375</v>
      </c>
      <c r="BA19" s="190"/>
    </row>
    <row r="20" spans="1:53">
      <c r="B20" s="381">
        <v>415832</v>
      </c>
      <c r="C20" s="178">
        <v>42011</v>
      </c>
      <c r="D20" s="179" t="s">
        <v>237</v>
      </c>
      <c r="E20" s="180" t="s">
        <v>187</v>
      </c>
      <c r="F20" s="180">
        <v>60221802</v>
      </c>
      <c r="G20" s="180">
        <v>13</v>
      </c>
      <c r="H20" s="185">
        <v>113</v>
      </c>
      <c r="I20" s="186"/>
      <c r="J20" s="184">
        <v>542</v>
      </c>
      <c r="K20" s="185"/>
      <c r="L20" s="185">
        <v>542</v>
      </c>
      <c r="M20" s="185"/>
      <c r="N20" s="185"/>
      <c r="O20" s="185">
        <v>542</v>
      </c>
      <c r="P20" s="186"/>
      <c r="Q20" s="87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182"/>
      <c r="AE20" s="184"/>
      <c r="AF20" s="185"/>
      <c r="AG20" s="185"/>
      <c r="AH20" s="185"/>
      <c r="AI20" s="185">
        <v>5962</v>
      </c>
      <c r="AJ20" s="187"/>
      <c r="AK20" s="185"/>
      <c r="AL20" s="185"/>
      <c r="AM20" s="185"/>
      <c r="AN20" s="185">
        <v>0</v>
      </c>
      <c r="AO20" s="186"/>
      <c r="AP20" s="184"/>
      <c r="AQ20" s="185"/>
      <c r="AR20" s="185"/>
      <c r="AS20" s="185"/>
      <c r="AT20" s="185">
        <v>542</v>
      </c>
      <c r="AU20" s="186"/>
      <c r="AV20" s="185" t="s">
        <v>236</v>
      </c>
      <c r="AW20" s="180"/>
      <c r="AX20" s="180"/>
      <c r="AY20" s="90">
        <v>0.41666666666666669</v>
      </c>
      <c r="AZ20" s="188">
        <v>0.4375</v>
      </c>
      <c r="BA20" s="190"/>
    </row>
    <row r="21" spans="1:53">
      <c r="B21" s="381">
        <v>415843</v>
      </c>
      <c r="C21" s="178">
        <v>42013</v>
      </c>
      <c r="D21" s="179" t="s">
        <v>237</v>
      </c>
      <c r="E21" s="180" t="s">
        <v>183</v>
      </c>
      <c r="F21" s="180">
        <v>60221801</v>
      </c>
      <c r="G21" s="180">
        <v>3</v>
      </c>
      <c r="H21" s="185">
        <v>73</v>
      </c>
      <c r="I21" s="186"/>
      <c r="J21" s="184">
        <v>354</v>
      </c>
      <c r="K21" s="185"/>
      <c r="L21" s="185">
        <v>354</v>
      </c>
      <c r="M21" s="185"/>
      <c r="N21" s="185"/>
      <c r="O21" s="185">
        <v>354</v>
      </c>
      <c r="P21" s="186"/>
      <c r="Q21" s="87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182"/>
      <c r="AE21" s="184"/>
      <c r="AF21" s="185"/>
      <c r="AG21" s="185"/>
      <c r="AH21" s="185"/>
      <c r="AI21" s="185">
        <v>3894</v>
      </c>
      <c r="AJ21" s="187"/>
      <c r="AK21" s="185"/>
      <c r="AL21" s="185"/>
      <c r="AM21" s="185"/>
      <c r="AN21" s="185">
        <v>0</v>
      </c>
      <c r="AO21" s="186"/>
      <c r="AP21" s="184"/>
      <c r="AQ21" s="185"/>
      <c r="AR21" s="185"/>
      <c r="AS21" s="185"/>
      <c r="AT21" s="185">
        <v>356</v>
      </c>
      <c r="AU21" s="186"/>
      <c r="AV21" s="185" t="s">
        <v>236</v>
      </c>
      <c r="AW21" s="180"/>
      <c r="AX21" s="180"/>
      <c r="AY21" s="90">
        <v>0.58333333333333337</v>
      </c>
      <c r="AZ21" s="188">
        <v>0.60416666666666663</v>
      </c>
      <c r="BA21" s="190"/>
    </row>
    <row r="22" spans="1:53">
      <c r="B22" s="381">
        <v>415847</v>
      </c>
      <c r="C22" s="178">
        <v>42013</v>
      </c>
      <c r="D22" s="179" t="s">
        <v>215</v>
      </c>
      <c r="E22" s="180" t="s">
        <v>183</v>
      </c>
      <c r="F22" s="180">
        <v>60221975</v>
      </c>
      <c r="G22" s="180">
        <v>2</v>
      </c>
      <c r="H22" s="185">
        <v>7</v>
      </c>
      <c r="I22" s="186"/>
      <c r="J22" s="184">
        <v>123</v>
      </c>
      <c r="K22" s="185"/>
      <c r="L22" s="185">
        <v>123</v>
      </c>
      <c r="M22" s="185"/>
      <c r="N22" s="185"/>
      <c r="O22" s="185">
        <v>123</v>
      </c>
      <c r="P22" s="186"/>
      <c r="Q22" s="87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182"/>
      <c r="AE22" s="184"/>
      <c r="AF22" s="185"/>
      <c r="AG22" s="185"/>
      <c r="AH22" s="185"/>
      <c r="AI22" s="185">
        <v>571</v>
      </c>
      <c r="AJ22" s="187"/>
      <c r="AK22" s="185"/>
      <c r="AL22" s="185"/>
      <c r="AM22" s="185"/>
      <c r="AN22" s="185">
        <v>69</v>
      </c>
      <c r="AO22" s="186"/>
      <c r="AP22" s="184"/>
      <c r="AQ22" s="185"/>
      <c r="AR22" s="185"/>
      <c r="AS22" s="185"/>
      <c r="AT22" s="185">
        <v>0</v>
      </c>
      <c r="AU22" s="186"/>
      <c r="AV22" s="185" t="s">
        <v>246</v>
      </c>
      <c r="AW22" s="180"/>
      <c r="AX22" s="180"/>
      <c r="AY22" s="90">
        <v>0.58680555555555558</v>
      </c>
      <c r="AZ22" s="188">
        <v>0.59722222222222221</v>
      </c>
      <c r="BA22" s="190"/>
    </row>
    <row r="23" spans="1:53">
      <c r="B23" s="381">
        <v>415840</v>
      </c>
      <c r="C23" s="178">
        <v>42013</v>
      </c>
      <c r="D23" s="179" t="s">
        <v>247</v>
      </c>
      <c r="E23" s="180" t="s">
        <v>183</v>
      </c>
      <c r="F23" s="180">
        <v>60221999</v>
      </c>
      <c r="G23" s="180">
        <v>1</v>
      </c>
      <c r="H23" s="185">
        <v>12</v>
      </c>
      <c r="I23" s="186"/>
      <c r="J23" s="184">
        <v>240</v>
      </c>
      <c r="K23" s="185"/>
      <c r="L23" s="185">
        <v>240</v>
      </c>
      <c r="M23" s="185"/>
      <c r="N23" s="185"/>
      <c r="O23" s="185">
        <v>240</v>
      </c>
      <c r="P23" s="186"/>
      <c r="Q23" s="87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182"/>
      <c r="AE23" s="184"/>
      <c r="AF23" s="185"/>
      <c r="AG23" s="185"/>
      <c r="AH23" s="185"/>
      <c r="AI23" s="185">
        <v>0</v>
      </c>
      <c r="AJ23" s="187"/>
      <c r="AK23" s="185"/>
      <c r="AL23" s="185"/>
      <c r="AM23" s="185"/>
      <c r="AN23" s="185">
        <v>2100</v>
      </c>
      <c r="AO23" s="186"/>
      <c r="AP23" s="184"/>
      <c r="AQ23" s="185"/>
      <c r="AR23" s="185"/>
      <c r="AS23" s="185"/>
      <c r="AT23" s="185">
        <v>0</v>
      </c>
      <c r="AU23" s="186"/>
      <c r="AV23" s="185"/>
      <c r="AW23" s="180"/>
      <c r="AX23" s="180"/>
      <c r="AY23" s="90">
        <v>0.3298611111111111</v>
      </c>
      <c r="AZ23" s="188">
        <v>0.34027777777777773</v>
      </c>
      <c r="BA23" s="190"/>
    </row>
    <row r="24" spans="1:53">
      <c r="B24" s="381">
        <v>415831</v>
      </c>
      <c r="C24" s="178">
        <v>42011</v>
      </c>
      <c r="D24" s="179" t="s">
        <v>237</v>
      </c>
      <c r="E24" s="180" t="s">
        <v>183</v>
      </c>
      <c r="F24" s="180">
        <v>60221778</v>
      </c>
      <c r="G24" s="180">
        <v>13</v>
      </c>
      <c r="H24" s="185">
        <v>26</v>
      </c>
      <c r="I24" s="186"/>
      <c r="J24" s="184">
        <v>120</v>
      </c>
      <c r="K24" s="185"/>
      <c r="L24" s="185">
        <v>120</v>
      </c>
      <c r="M24" s="185"/>
      <c r="N24" s="185"/>
      <c r="O24" s="185">
        <v>120</v>
      </c>
      <c r="P24" s="186"/>
      <c r="Q24" s="87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182"/>
      <c r="AE24" s="184"/>
      <c r="AF24" s="185"/>
      <c r="AG24" s="185"/>
      <c r="AH24" s="185"/>
      <c r="AI24" s="185">
        <v>1366</v>
      </c>
      <c r="AJ24" s="187"/>
      <c r="AK24" s="185"/>
      <c r="AL24" s="185"/>
      <c r="AM24" s="185"/>
      <c r="AN24" s="185">
        <v>0</v>
      </c>
      <c r="AO24" s="186"/>
      <c r="AP24" s="184"/>
      <c r="AQ24" s="185"/>
      <c r="AR24" s="185"/>
      <c r="AS24" s="185"/>
      <c r="AT24" s="185">
        <v>120</v>
      </c>
      <c r="AU24" s="186"/>
      <c r="AV24" s="185" t="s">
        <v>236</v>
      </c>
      <c r="AW24" s="180"/>
      <c r="AX24" s="180"/>
      <c r="AY24" s="90">
        <v>0.58333333333333337</v>
      </c>
      <c r="AZ24" s="188">
        <v>0.60416666666666663</v>
      </c>
      <c r="BA24" s="190"/>
    </row>
    <row r="25" spans="1:53">
      <c r="B25" s="381">
        <v>415830</v>
      </c>
      <c r="C25" s="178">
        <v>42011</v>
      </c>
      <c r="D25" s="179" t="s">
        <v>237</v>
      </c>
      <c r="E25" s="180" t="s">
        <v>183</v>
      </c>
      <c r="F25" s="180">
        <v>60221702</v>
      </c>
      <c r="G25" s="180" t="s">
        <v>248</v>
      </c>
      <c r="H25" s="185">
        <v>98</v>
      </c>
      <c r="I25" s="186"/>
      <c r="J25" s="184">
        <v>520</v>
      </c>
      <c r="K25" s="185"/>
      <c r="L25" s="185">
        <v>520</v>
      </c>
      <c r="M25" s="185"/>
      <c r="N25" s="185"/>
      <c r="O25" s="185">
        <v>520</v>
      </c>
      <c r="P25" s="186"/>
      <c r="Q25" s="87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182"/>
      <c r="AE25" s="184"/>
      <c r="AF25" s="185"/>
      <c r="AG25" s="185"/>
      <c r="AH25" s="185"/>
      <c r="AI25" s="185">
        <v>5720</v>
      </c>
      <c r="AJ25" s="187"/>
      <c r="AK25" s="185"/>
      <c r="AL25" s="185"/>
      <c r="AM25" s="185"/>
      <c r="AN25" s="185">
        <v>0</v>
      </c>
      <c r="AO25" s="186"/>
      <c r="AP25" s="184"/>
      <c r="AQ25" s="185"/>
      <c r="AR25" s="185"/>
      <c r="AS25" s="185"/>
      <c r="AT25" s="185">
        <v>520</v>
      </c>
      <c r="AU25" s="186"/>
      <c r="AV25" s="185" t="s">
        <v>236</v>
      </c>
      <c r="AW25" s="180"/>
      <c r="AX25" s="180"/>
      <c r="AY25" s="90">
        <v>0.58333333333333337</v>
      </c>
      <c r="AZ25" s="188">
        <v>0.60416666666666663</v>
      </c>
      <c r="BA25" s="190"/>
    </row>
    <row r="26" spans="1:53">
      <c r="B26" s="381">
        <v>415826</v>
      </c>
      <c r="C26" s="178">
        <v>42010</v>
      </c>
      <c r="D26" s="179" t="s">
        <v>237</v>
      </c>
      <c r="E26" s="180" t="s">
        <v>187</v>
      </c>
      <c r="F26" s="180">
        <v>60221710</v>
      </c>
      <c r="G26" s="180" t="s">
        <v>248</v>
      </c>
      <c r="H26" s="185">
        <v>124</v>
      </c>
      <c r="I26" s="186"/>
      <c r="J26" s="184">
        <v>567</v>
      </c>
      <c r="K26" s="185"/>
      <c r="L26" s="185">
        <v>567</v>
      </c>
      <c r="M26" s="185"/>
      <c r="N26" s="185"/>
      <c r="O26" s="185">
        <v>567</v>
      </c>
      <c r="P26" s="186"/>
      <c r="Q26" s="87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182"/>
      <c r="AE26" s="184"/>
      <c r="AF26" s="185"/>
      <c r="AG26" s="185"/>
      <c r="AH26" s="185"/>
      <c r="AI26" s="185">
        <v>6237</v>
      </c>
      <c r="AJ26" s="187"/>
      <c r="AK26" s="185"/>
      <c r="AL26" s="185"/>
      <c r="AM26" s="185"/>
      <c r="AN26" s="185">
        <v>0</v>
      </c>
      <c r="AO26" s="186"/>
      <c r="AP26" s="184"/>
      <c r="AQ26" s="185"/>
      <c r="AR26" s="185"/>
      <c r="AS26" s="185"/>
      <c r="AT26" s="185">
        <v>567</v>
      </c>
      <c r="AU26" s="186"/>
      <c r="AV26" s="185" t="s">
        <v>236</v>
      </c>
      <c r="AW26" s="180"/>
      <c r="AX26" s="180"/>
      <c r="AY26" s="90">
        <v>0.41666666666666669</v>
      </c>
      <c r="AZ26" s="188">
        <v>0.4375</v>
      </c>
      <c r="BA26" s="190"/>
    </row>
    <row r="27" spans="1:53">
      <c r="B27" s="381">
        <v>415822</v>
      </c>
      <c r="C27" s="178">
        <v>42010</v>
      </c>
      <c r="D27" s="179" t="s">
        <v>221</v>
      </c>
      <c r="E27" s="180" t="s">
        <v>183</v>
      </c>
      <c r="F27" s="180">
        <v>60221707</v>
      </c>
      <c r="G27" s="180">
        <v>5</v>
      </c>
      <c r="H27" s="185">
        <v>10</v>
      </c>
      <c r="I27" s="186"/>
      <c r="J27" s="184">
        <v>282</v>
      </c>
      <c r="K27" s="185"/>
      <c r="L27" s="185">
        <v>282</v>
      </c>
      <c r="M27" s="185"/>
      <c r="N27" s="185"/>
      <c r="O27" s="185">
        <v>282</v>
      </c>
      <c r="P27" s="186"/>
      <c r="Q27" s="87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182"/>
      <c r="AE27" s="184"/>
      <c r="AF27" s="185"/>
      <c r="AG27" s="185"/>
      <c r="AH27" s="185"/>
      <c r="AI27" s="185">
        <v>920</v>
      </c>
      <c r="AJ27" s="187"/>
      <c r="AK27" s="185"/>
      <c r="AL27" s="185"/>
      <c r="AM27" s="185"/>
      <c r="AN27" s="185">
        <v>0</v>
      </c>
      <c r="AO27" s="186"/>
      <c r="AP27" s="184"/>
      <c r="AQ27" s="185"/>
      <c r="AR27" s="185"/>
      <c r="AS27" s="185"/>
      <c r="AT27" s="185">
        <v>0</v>
      </c>
      <c r="AU27" s="186"/>
      <c r="AV27" s="185" t="s">
        <v>242</v>
      </c>
      <c r="AW27" s="180"/>
      <c r="AX27" s="180"/>
      <c r="AY27" s="90">
        <v>0.52777777777777779</v>
      </c>
      <c r="AZ27" s="188">
        <v>0.53819444444444442</v>
      </c>
      <c r="BA27" s="190"/>
    </row>
    <row r="28" spans="1:53">
      <c r="B28" s="381">
        <v>415818</v>
      </c>
      <c r="C28" s="178">
        <v>42010</v>
      </c>
      <c r="D28" s="179" t="s">
        <v>249</v>
      </c>
      <c r="E28" s="180" t="s">
        <v>183</v>
      </c>
      <c r="F28" s="183"/>
      <c r="G28" s="180">
        <v>9</v>
      </c>
      <c r="H28" s="185">
        <v>7</v>
      </c>
      <c r="I28" s="186"/>
      <c r="J28" s="184">
        <v>100</v>
      </c>
      <c r="K28" s="185"/>
      <c r="L28" s="185">
        <v>100</v>
      </c>
      <c r="M28" s="185"/>
      <c r="N28" s="185"/>
      <c r="O28" s="185">
        <v>100</v>
      </c>
      <c r="P28" s="186"/>
      <c r="Q28" s="87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182"/>
      <c r="AE28" s="184"/>
      <c r="AF28" s="185"/>
      <c r="AG28" s="185"/>
      <c r="AH28" s="185"/>
      <c r="AI28" s="185">
        <v>0</v>
      </c>
      <c r="AJ28" s="187"/>
      <c r="AK28" s="185"/>
      <c r="AL28" s="185"/>
      <c r="AM28" s="185"/>
      <c r="AN28" s="185">
        <v>1300</v>
      </c>
      <c r="AO28" s="186"/>
      <c r="AP28" s="184"/>
      <c r="AQ28" s="185"/>
      <c r="AR28" s="185"/>
      <c r="AS28" s="185"/>
      <c r="AT28" s="185">
        <v>0</v>
      </c>
      <c r="AU28" s="186"/>
      <c r="AV28" s="185" t="s">
        <v>236</v>
      </c>
      <c r="AW28" s="180"/>
      <c r="AX28" s="180"/>
      <c r="AY28" s="90">
        <v>0.38541666666666669</v>
      </c>
      <c r="AZ28" s="188">
        <v>0.3923611111111111</v>
      </c>
      <c r="BA28" s="190"/>
    </row>
    <row r="29" spans="1:53">
      <c r="B29" s="381">
        <v>415811</v>
      </c>
      <c r="C29" s="178">
        <v>42009</v>
      </c>
      <c r="D29" s="179" t="s">
        <v>250</v>
      </c>
      <c r="E29" s="180" t="s">
        <v>183</v>
      </c>
      <c r="F29" s="180"/>
      <c r="G29" s="180">
        <v>10</v>
      </c>
      <c r="H29" s="185">
        <v>24</v>
      </c>
      <c r="I29" s="186"/>
      <c r="J29" s="184">
        <v>252</v>
      </c>
      <c r="K29" s="185"/>
      <c r="L29" s="185">
        <v>252</v>
      </c>
      <c r="M29" s="185"/>
      <c r="N29" s="185"/>
      <c r="O29" s="185">
        <v>252</v>
      </c>
      <c r="P29" s="186"/>
      <c r="Q29" s="87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182"/>
      <c r="AE29" s="184"/>
      <c r="AF29" s="185"/>
      <c r="AG29" s="185"/>
      <c r="AH29" s="185"/>
      <c r="AI29" s="185">
        <v>0</v>
      </c>
      <c r="AJ29" s="187"/>
      <c r="AK29" s="185"/>
      <c r="AL29" s="185"/>
      <c r="AM29" s="185"/>
      <c r="AN29" s="185">
        <v>2400</v>
      </c>
      <c r="AO29" s="186"/>
      <c r="AP29" s="184"/>
      <c r="AQ29" s="185"/>
      <c r="AR29" s="185"/>
      <c r="AS29" s="185"/>
      <c r="AT29" s="185">
        <v>0</v>
      </c>
      <c r="AU29" s="186"/>
      <c r="AV29" s="185" t="s">
        <v>251</v>
      </c>
      <c r="AW29" s="180"/>
      <c r="AX29" s="180"/>
      <c r="AY29" s="90">
        <v>0.33333333333333331</v>
      </c>
      <c r="AZ29" s="188">
        <v>0.34375</v>
      </c>
      <c r="BA29" s="190"/>
    </row>
    <row r="30" spans="1:53">
      <c r="B30" s="381">
        <v>415820</v>
      </c>
      <c r="C30" s="178">
        <v>42010</v>
      </c>
      <c r="D30" s="179" t="s">
        <v>252</v>
      </c>
      <c r="E30" s="180" t="s">
        <v>183</v>
      </c>
      <c r="F30" s="180"/>
      <c r="G30" s="180">
        <v>11</v>
      </c>
      <c r="H30" s="185">
        <v>14</v>
      </c>
      <c r="I30" s="181"/>
      <c r="J30" s="184">
        <v>152</v>
      </c>
      <c r="K30" s="185"/>
      <c r="L30" s="185">
        <v>152</v>
      </c>
      <c r="M30" s="185"/>
      <c r="N30" s="185"/>
      <c r="O30" s="185">
        <v>152</v>
      </c>
      <c r="P30" s="186"/>
      <c r="Q30" s="18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92"/>
      <c r="AE30" s="184"/>
      <c r="AF30" s="185"/>
      <c r="AG30" s="185"/>
      <c r="AH30" s="185"/>
      <c r="AI30" s="185">
        <v>1400</v>
      </c>
      <c r="AJ30" s="187"/>
      <c r="AK30" s="185"/>
      <c r="AL30" s="185"/>
      <c r="AM30" s="185"/>
      <c r="AN30" s="185">
        <v>0</v>
      </c>
      <c r="AO30" s="187"/>
      <c r="AP30" s="185"/>
      <c r="AQ30" s="185"/>
      <c r="AR30" s="185"/>
      <c r="AS30" s="185"/>
      <c r="AT30" s="185">
        <v>0</v>
      </c>
      <c r="AU30" s="187"/>
      <c r="AV30" s="185" t="s">
        <v>236</v>
      </c>
      <c r="AW30" s="180"/>
      <c r="AX30" s="180"/>
      <c r="AY30" s="90">
        <v>0.41666666666666669</v>
      </c>
      <c r="AZ30" s="188">
        <v>0.42708333333333331</v>
      </c>
      <c r="BA30" s="190"/>
    </row>
    <row r="31" spans="1:53">
      <c r="B31" s="381">
        <v>415813</v>
      </c>
      <c r="C31" s="178">
        <v>42009</v>
      </c>
      <c r="D31" s="179" t="s">
        <v>250</v>
      </c>
      <c r="E31" s="180" t="s">
        <v>183</v>
      </c>
      <c r="F31" s="180"/>
      <c r="G31" s="180">
        <v>10</v>
      </c>
      <c r="H31" s="185">
        <v>18</v>
      </c>
      <c r="I31" s="181"/>
      <c r="J31" s="184">
        <v>270</v>
      </c>
      <c r="K31" s="185"/>
      <c r="L31" s="185">
        <v>270</v>
      </c>
      <c r="M31" s="185"/>
      <c r="N31" s="185"/>
      <c r="O31" s="185">
        <v>270</v>
      </c>
      <c r="P31" s="186"/>
      <c r="Q31" s="18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92"/>
      <c r="AE31" s="184"/>
      <c r="AF31" s="185"/>
      <c r="AG31" s="185"/>
      <c r="AH31" s="185"/>
      <c r="AI31" s="185">
        <v>0</v>
      </c>
      <c r="AJ31" s="186"/>
      <c r="AK31" s="185"/>
      <c r="AL31" s="185"/>
      <c r="AM31" s="185"/>
      <c r="AN31" s="185">
        <v>1800</v>
      </c>
      <c r="AO31" s="186"/>
      <c r="AP31" s="184"/>
      <c r="AQ31" s="185"/>
      <c r="AR31" s="185"/>
      <c r="AS31" s="185"/>
      <c r="AT31" s="185">
        <v>0</v>
      </c>
      <c r="AU31" s="186"/>
      <c r="AV31" s="185" t="s">
        <v>251</v>
      </c>
      <c r="AW31" s="180"/>
      <c r="AX31" s="180"/>
      <c r="AY31" s="90">
        <v>0.40625</v>
      </c>
      <c r="AZ31" s="188">
        <v>0.41666666666666669</v>
      </c>
      <c r="BA31" s="203"/>
    </row>
    <row r="32" spans="1:53">
      <c r="B32" s="381">
        <v>415823</v>
      </c>
      <c r="C32" s="178">
        <v>42010</v>
      </c>
      <c r="D32" s="179" t="s">
        <v>253</v>
      </c>
      <c r="E32" s="180" t="s">
        <v>183</v>
      </c>
      <c r="F32" s="180">
        <v>60221918</v>
      </c>
      <c r="G32" s="180">
        <v>11</v>
      </c>
      <c r="H32" s="185">
        <v>54</v>
      </c>
      <c r="I32" s="181"/>
      <c r="J32" s="184">
        <v>108</v>
      </c>
      <c r="K32" s="185"/>
      <c r="L32" s="185">
        <v>108</v>
      </c>
      <c r="M32" s="185"/>
      <c r="N32" s="185"/>
      <c r="O32" s="185">
        <v>108</v>
      </c>
      <c r="P32" s="186"/>
      <c r="Q32" s="18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92"/>
      <c r="AE32" s="184"/>
      <c r="AF32" s="185"/>
      <c r="AG32" s="185"/>
      <c r="AH32" s="185"/>
      <c r="AI32" s="185">
        <v>0</v>
      </c>
      <c r="AJ32" s="186"/>
      <c r="AK32" s="185"/>
      <c r="AL32" s="185"/>
      <c r="AM32" s="185"/>
      <c r="AN32" s="185">
        <v>9000</v>
      </c>
      <c r="AO32" s="186"/>
      <c r="AP32" s="184"/>
      <c r="AQ32" s="185"/>
      <c r="AR32" s="185"/>
      <c r="AS32" s="185"/>
      <c r="AT32" s="185">
        <v>0</v>
      </c>
      <c r="AU32" s="186"/>
      <c r="AV32" s="180" t="s">
        <v>236</v>
      </c>
      <c r="AW32" s="89"/>
      <c r="AX32" s="89"/>
      <c r="AY32" s="90">
        <v>0.55208333333333337</v>
      </c>
      <c r="AZ32" s="188">
        <v>0.5625</v>
      </c>
      <c r="BA32" s="203"/>
    </row>
    <row r="33" spans="1:53">
      <c r="B33" s="381">
        <v>415838</v>
      </c>
      <c r="C33" s="178">
        <v>42012</v>
      </c>
      <c r="D33" s="89" t="s">
        <v>240</v>
      </c>
      <c r="E33" s="180" t="s">
        <v>187</v>
      </c>
      <c r="F33" s="180">
        <v>60221680</v>
      </c>
      <c r="G33" s="180">
        <v>12</v>
      </c>
      <c r="H33" s="185">
        <v>27</v>
      </c>
      <c r="I33" s="180"/>
      <c r="J33" s="184">
        <v>215</v>
      </c>
      <c r="K33" s="185"/>
      <c r="L33" s="185">
        <v>215</v>
      </c>
      <c r="M33" s="185"/>
      <c r="N33" s="185"/>
      <c r="O33" s="185">
        <v>215</v>
      </c>
      <c r="P33" s="186"/>
      <c r="Q33" s="18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92"/>
      <c r="AE33" s="184"/>
      <c r="AF33" s="185"/>
      <c r="AG33" s="185"/>
      <c r="AH33" s="185"/>
      <c r="AI33" s="185">
        <v>2215</v>
      </c>
      <c r="AJ33" s="187"/>
      <c r="AK33" s="185"/>
      <c r="AL33" s="185"/>
      <c r="AM33" s="185"/>
      <c r="AN33" s="185">
        <v>0</v>
      </c>
      <c r="AO33" s="186"/>
      <c r="AP33" s="184"/>
      <c r="AQ33" s="185"/>
      <c r="AR33" s="185"/>
      <c r="AS33" s="185"/>
      <c r="AT33" s="185">
        <v>230</v>
      </c>
      <c r="AU33" s="186"/>
      <c r="AV33" s="180" t="s">
        <v>236</v>
      </c>
      <c r="AW33" s="89"/>
      <c r="AX33" s="89"/>
      <c r="AY33" s="90">
        <v>0.70833333333333337</v>
      </c>
      <c r="AZ33" s="188">
        <v>0.72222222222222221</v>
      </c>
      <c r="BA33" s="203"/>
    </row>
    <row r="34" spans="1:53">
      <c r="B34" s="359">
        <v>415819</v>
      </c>
      <c r="C34" s="178">
        <v>42010</v>
      </c>
      <c r="D34" s="89" t="s">
        <v>254</v>
      </c>
      <c r="E34" s="180" t="s">
        <v>183</v>
      </c>
      <c r="F34" s="180">
        <v>60221688</v>
      </c>
      <c r="G34" s="180">
        <v>5</v>
      </c>
      <c r="H34" s="185">
        <v>42</v>
      </c>
      <c r="I34" s="186"/>
      <c r="J34" s="184">
        <v>268</v>
      </c>
      <c r="K34" s="185"/>
      <c r="L34" s="185">
        <v>268</v>
      </c>
      <c r="M34" s="185"/>
      <c r="N34" s="185"/>
      <c r="O34" s="185">
        <v>268</v>
      </c>
      <c r="P34" s="186"/>
      <c r="Q34" s="18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92"/>
      <c r="AE34" s="184"/>
      <c r="AF34" s="185"/>
      <c r="AG34" s="185"/>
      <c r="AH34" s="185"/>
      <c r="AI34" s="185">
        <v>2530</v>
      </c>
      <c r="AJ34" s="187"/>
      <c r="AK34" s="185"/>
      <c r="AL34" s="185"/>
      <c r="AM34" s="185"/>
      <c r="AN34" s="185">
        <v>0</v>
      </c>
      <c r="AO34" s="186"/>
      <c r="AP34" s="184"/>
      <c r="AQ34" s="185"/>
      <c r="AR34" s="185"/>
      <c r="AS34" s="185"/>
      <c r="AT34" s="185">
        <v>253</v>
      </c>
      <c r="AU34" s="186"/>
      <c r="AV34" s="185" t="s">
        <v>255</v>
      </c>
      <c r="AW34" s="89"/>
      <c r="AX34" s="89"/>
      <c r="AY34" s="90">
        <v>0.34027777777777773</v>
      </c>
      <c r="AZ34" s="188">
        <v>0.35416666666666669</v>
      </c>
      <c r="BA34" s="203"/>
    </row>
    <row r="35" spans="1:53">
      <c r="B35" s="381">
        <v>415844</v>
      </c>
      <c r="C35" s="178">
        <v>42013</v>
      </c>
      <c r="D35" s="89" t="s">
        <v>257</v>
      </c>
      <c r="E35" s="180" t="s">
        <v>183</v>
      </c>
      <c r="F35" s="180">
        <v>60221974</v>
      </c>
      <c r="G35" s="180">
        <v>3</v>
      </c>
      <c r="H35" s="185">
        <v>4</v>
      </c>
      <c r="I35" s="180"/>
      <c r="J35" s="184">
        <v>256</v>
      </c>
      <c r="K35" s="185"/>
      <c r="L35" s="185">
        <v>256</v>
      </c>
      <c r="M35" s="185"/>
      <c r="N35" s="185"/>
      <c r="O35" s="185">
        <v>256</v>
      </c>
      <c r="P35" s="186"/>
      <c r="Q35" s="18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92"/>
      <c r="AE35" s="184"/>
      <c r="AF35" s="185"/>
      <c r="AG35" s="185"/>
      <c r="AH35" s="185"/>
      <c r="AI35" s="185">
        <v>500</v>
      </c>
      <c r="AJ35" s="187"/>
      <c r="AK35" s="185"/>
      <c r="AL35" s="185"/>
      <c r="AM35" s="185"/>
      <c r="AN35" s="185">
        <v>0</v>
      </c>
      <c r="AO35" s="186"/>
      <c r="AP35" s="184"/>
      <c r="AQ35" s="185"/>
      <c r="AR35" s="185"/>
      <c r="AS35" s="185"/>
      <c r="AT35" s="185">
        <v>0</v>
      </c>
      <c r="AU35" s="186">
        <v>0</v>
      </c>
      <c r="AV35" s="180" t="s">
        <v>258</v>
      </c>
      <c r="AW35" s="89"/>
      <c r="AX35" s="89"/>
      <c r="AY35" s="90">
        <v>0.47569444444444442</v>
      </c>
      <c r="AZ35" s="188">
        <v>0.4826388888888889</v>
      </c>
      <c r="BA35" s="203"/>
    </row>
    <row r="36" spans="1:53">
      <c r="B36" s="381">
        <v>415813</v>
      </c>
      <c r="C36" s="178">
        <v>42009</v>
      </c>
      <c r="D36" s="89" t="s">
        <v>250</v>
      </c>
      <c r="E36" s="180" t="s">
        <v>183</v>
      </c>
      <c r="F36" s="180"/>
      <c r="G36" s="180">
        <v>10</v>
      </c>
      <c r="H36" s="185">
        <v>18</v>
      </c>
      <c r="I36" s="180"/>
      <c r="J36" s="184">
        <v>270</v>
      </c>
      <c r="K36" s="185"/>
      <c r="L36" s="185">
        <v>270</v>
      </c>
      <c r="M36" s="185"/>
      <c r="N36" s="185"/>
      <c r="O36" s="185">
        <v>270</v>
      </c>
      <c r="P36" s="186"/>
      <c r="Q36" s="18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92"/>
      <c r="AE36" s="184"/>
      <c r="AF36" s="185"/>
      <c r="AG36" s="185"/>
      <c r="AH36" s="185"/>
      <c r="AI36" s="185">
        <v>0</v>
      </c>
      <c r="AJ36" s="187"/>
      <c r="AK36" s="185"/>
      <c r="AL36" s="185"/>
      <c r="AM36" s="185"/>
      <c r="AN36" s="185">
        <v>1800</v>
      </c>
      <c r="AO36" s="186"/>
      <c r="AP36" s="184"/>
      <c r="AQ36" s="185"/>
      <c r="AR36" s="185"/>
      <c r="AS36" s="185"/>
      <c r="AT36" s="185">
        <v>0</v>
      </c>
      <c r="AU36" s="186">
        <v>0</v>
      </c>
      <c r="AV36" s="180" t="s">
        <v>251</v>
      </c>
      <c r="AW36" s="89"/>
      <c r="AX36" s="89"/>
      <c r="AY36" s="90">
        <v>0.40625</v>
      </c>
      <c r="AZ36" s="188">
        <v>0.41666666666666669</v>
      </c>
      <c r="BA36" s="203"/>
    </row>
    <row r="37" spans="1:53">
      <c r="B37" s="381">
        <v>415816</v>
      </c>
      <c r="C37" s="178">
        <v>42009</v>
      </c>
      <c r="D37" s="89" t="s">
        <v>263</v>
      </c>
      <c r="E37" s="180" t="s">
        <v>187</v>
      </c>
      <c r="F37" s="180"/>
      <c r="G37" s="180">
        <v>5</v>
      </c>
      <c r="H37" s="185">
        <v>26</v>
      </c>
      <c r="I37" s="180"/>
      <c r="J37" s="184">
        <v>231</v>
      </c>
      <c r="K37" s="185"/>
      <c r="L37" s="185">
        <v>231</v>
      </c>
      <c r="M37" s="185"/>
      <c r="N37" s="185"/>
      <c r="O37" s="185">
        <v>231</v>
      </c>
      <c r="P37" s="186"/>
      <c r="Q37" s="18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92"/>
      <c r="AE37" s="184"/>
      <c r="AF37" s="185"/>
      <c r="AG37" s="185"/>
      <c r="AH37" s="185"/>
      <c r="AI37" s="185">
        <v>1246</v>
      </c>
      <c r="AJ37" s="187"/>
      <c r="AK37" s="185"/>
      <c r="AL37" s="185"/>
      <c r="AM37" s="185"/>
      <c r="AN37" s="185">
        <v>338</v>
      </c>
      <c r="AO37" s="186"/>
      <c r="AP37" s="184"/>
      <c r="AQ37" s="185"/>
      <c r="AR37" s="185"/>
      <c r="AS37" s="185"/>
      <c r="AT37" s="185">
        <v>89</v>
      </c>
      <c r="AU37" s="186">
        <v>0</v>
      </c>
      <c r="AV37" s="180" t="s">
        <v>260</v>
      </c>
      <c r="AW37" s="89"/>
      <c r="AX37" s="89"/>
      <c r="AY37" s="90">
        <v>0.70833333333333337</v>
      </c>
      <c r="AZ37" s="188">
        <v>0.72222222222222221</v>
      </c>
      <c r="BA37" s="203"/>
    </row>
    <row r="38" spans="1:53">
      <c r="B38" s="381">
        <v>415843</v>
      </c>
      <c r="C38" s="178">
        <v>42013</v>
      </c>
      <c r="D38" s="89" t="s">
        <v>229</v>
      </c>
      <c r="E38" s="180" t="s">
        <v>183</v>
      </c>
      <c r="F38" s="180">
        <v>60222565</v>
      </c>
      <c r="G38" s="180">
        <v>11</v>
      </c>
      <c r="H38" s="185">
        <v>15</v>
      </c>
      <c r="I38" s="180"/>
      <c r="J38" s="184">
        <v>325</v>
      </c>
      <c r="K38" s="185"/>
      <c r="L38" s="185">
        <v>325</v>
      </c>
      <c r="M38" s="185"/>
      <c r="N38" s="185"/>
      <c r="O38" s="185">
        <v>325</v>
      </c>
      <c r="P38" s="186"/>
      <c r="Q38" s="18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92"/>
      <c r="AE38" s="184"/>
      <c r="AF38" s="185"/>
      <c r="AG38" s="185"/>
      <c r="AH38" s="185"/>
      <c r="AI38" s="185">
        <v>0</v>
      </c>
      <c r="AJ38" s="187"/>
      <c r="AK38" s="185"/>
      <c r="AL38" s="185"/>
      <c r="AM38" s="185"/>
      <c r="AN38" s="185">
        <v>1710</v>
      </c>
      <c r="AO38" s="186"/>
      <c r="AP38" s="184"/>
      <c r="AQ38" s="185"/>
      <c r="AR38" s="185"/>
      <c r="AS38" s="185"/>
      <c r="AT38" s="185">
        <v>0</v>
      </c>
      <c r="AU38" s="186">
        <v>0</v>
      </c>
      <c r="AV38" s="180" t="s">
        <v>261</v>
      </c>
      <c r="AW38" s="89"/>
      <c r="AX38" s="89"/>
      <c r="AY38" s="90">
        <v>0.46527777777777773</v>
      </c>
      <c r="AZ38" s="188">
        <v>0.47916666666666669</v>
      </c>
      <c r="BA38" s="203"/>
    </row>
    <row r="39" spans="1:53">
      <c r="B39" s="359">
        <v>415845</v>
      </c>
      <c r="C39" s="178">
        <v>42013</v>
      </c>
      <c r="D39" s="89" t="s">
        <v>233</v>
      </c>
      <c r="E39" s="180" t="s">
        <v>183</v>
      </c>
      <c r="F39" s="180">
        <v>60221705</v>
      </c>
      <c r="G39" s="180">
        <v>5</v>
      </c>
      <c r="H39" s="185">
        <v>6</v>
      </c>
      <c r="I39" s="180"/>
      <c r="J39" s="184">
        <v>94</v>
      </c>
      <c r="K39" s="185"/>
      <c r="L39" s="185">
        <v>94</v>
      </c>
      <c r="M39" s="185"/>
      <c r="N39" s="185"/>
      <c r="O39" s="185">
        <v>94</v>
      </c>
      <c r="P39" s="186"/>
      <c r="Q39" s="18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92"/>
      <c r="AE39" s="184"/>
      <c r="AF39" s="185"/>
      <c r="AG39" s="185"/>
      <c r="AH39" s="185"/>
      <c r="AI39" s="185">
        <v>294</v>
      </c>
      <c r="AJ39" s="187"/>
      <c r="AK39" s="185"/>
      <c r="AL39" s="185"/>
      <c r="AM39" s="185"/>
      <c r="AN39" s="185">
        <v>155</v>
      </c>
      <c r="AO39" s="186"/>
      <c r="AP39" s="184"/>
      <c r="AQ39" s="185"/>
      <c r="AR39" s="185"/>
      <c r="AS39" s="185"/>
      <c r="AT39" s="185">
        <v>0</v>
      </c>
      <c r="AU39" s="186">
        <v>0</v>
      </c>
      <c r="AV39" s="180"/>
      <c r="AW39" s="89"/>
      <c r="AX39" s="89"/>
      <c r="AY39" s="90">
        <v>0.4861111111111111</v>
      </c>
      <c r="AZ39" s="188">
        <v>0.49305555555555558</v>
      </c>
      <c r="BA39" s="203"/>
    </row>
    <row r="40" spans="1:53">
      <c r="B40" s="359"/>
      <c r="C40" s="178"/>
      <c r="D40" s="89"/>
      <c r="E40" s="180"/>
      <c r="F40" s="180"/>
      <c r="G40" s="180"/>
      <c r="H40" s="186"/>
      <c r="I40" s="187"/>
      <c r="J40" s="184"/>
      <c r="K40" s="185"/>
      <c r="L40" s="185"/>
      <c r="M40" s="185"/>
      <c r="N40" s="185"/>
      <c r="O40" s="185"/>
      <c r="P40" s="186"/>
      <c r="Q40" s="18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92"/>
      <c r="AE40" s="184"/>
      <c r="AF40" s="185"/>
      <c r="AG40" s="185"/>
      <c r="AH40" s="185"/>
      <c r="AI40" s="185"/>
      <c r="AJ40" s="187"/>
      <c r="AK40" s="185"/>
      <c r="AL40" s="185"/>
      <c r="AM40" s="185"/>
      <c r="AN40" s="185"/>
      <c r="AO40" s="186"/>
      <c r="AP40" s="184"/>
      <c r="AQ40" s="185"/>
      <c r="AR40" s="185"/>
      <c r="AS40" s="185"/>
      <c r="AT40" s="185"/>
      <c r="AU40" s="186"/>
      <c r="AV40" s="185"/>
      <c r="AW40" s="89"/>
      <c r="AX40" s="89"/>
      <c r="AY40" s="90"/>
      <c r="AZ40" s="188"/>
      <c r="BA40" s="203"/>
    </row>
    <row r="41" spans="1:53">
      <c r="B41" s="359"/>
      <c r="C41" s="178"/>
      <c r="D41" s="89"/>
      <c r="E41" s="180"/>
      <c r="F41" s="180"/>
      <c r="G41" s="180"/>
      <c r="H41" s="186"/>
      <c r="I41" s="187"/>
      <c r="J41" s="184"/>
      <c r="K41" s="185"/>
      <c r="L41" s="185"/>
      <c r="M41" s="185"/>
      <c r="N41" s="185"/>
      <c r="O41" s="185">
        <v>0</v>
      </c>
      <c r="P41" s="186">
        <v>0</v>
      </c>
      <c r="Q41" s="87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182"/>
      <c r="AE41" s="184">
        <v>0</v>
      </c>
      <c r="AF41" s="185">
        <v>0</v>
      </c>
      <c r="AG41" s="185">
        <v>0</v>
      </c>
      <c r="AH41" s="185">
        <v>0</v>
      </c>
      <c r="AI41" s="185">
        <v>0</v>
      </c>
      <c r="AJ41" s="187">
        <v>0</v>
      </c>
      <c r="AK41" s="185">
        <v>0</v>
      </c>
      <c r="AL41" s="185">
        <v>0</v>
      </c>
      <c r="AM41" s="185">
        <v>0</v>
      </c>
      <c r="AN41" s="185">
        <v>0</v>
      </c>
      <c r="AO41" s="186">
        <v>0</v>
      </c>
      <c r="AP41" s="184">
        <v>0</v>
      </c>
      <c r="AQ41" s="185">
        <v>0</v>
      </c>
      <c r="AR41" s="185">
        <v>0</v>
      </c>
      <c r="AS41" s="185">
        <v>0</v>
      </c>
      <c r="AT41" s="185">
        <v>0</v>
      </c>
      <c r="AU41" s="186">
        <v>0</v>
      </c>
      <c r="AV41" s="185"/>
      <c r="AW41" s="89"/>
      <c r="AX41" s="89"/>
      <c r="AY41" s="90"/>
      <c r="AZ41" s="188"/>
      <c r="BA41" s="203"/>
    </row>
    <row r="42" spans="1:53" s="18" customFormat="1" ht="15.75" thickBot="1">
      <c r="A42" s="230"/>
      <c r="B42" s="382"/>
      <c r="C42" s="397"/>
      <c r="D42" s="367"/>
      <c r="E42" s="368"/>
      <c r="F42" s="368"/>
      <c r="G42" s="368"/>
      <c r="H42" s="369">
        <f>SUM(H4:H41)</f>
        <v>968</v>
      </c>
      <c r="I42" s="370"/>
      <c r="J42" s="371">
        <f t="shared" ref="J42:AU42" si="0">SUM(J4:J41)</f>
        <v>8656</v>
      </c>
      <c r="K42" s="368">
        <f t="shared" si="0"/>
        <v>0</v>
      </c>
      <c r="L42" s="368">
        <f t="shared" si="0"/>
        <v>8656</v>
      </c>
      <c r="M42" s="368">
        <f t="shared" si="0"/>
        <v>0</v>
      </c>
      <c r="N42" s="368">
        <f t="shared" si="0"/>
        <v>0</v>
      </c>
      <c r="O42" s="368">
        <f t="shared" si="0"/>
        <v>8656</v>
      </c>
      <c r="P42" s="369">
        <f t="shared" si="0"/>
        <v>0</v>
      </c>
      <c r="Q42" s="372">
        <f t="shared" si="0"/>
        <v>0</v>
      </c>
      <c r="R42" s="373">
        <f t="shared" si="0"/>
        <v>0</v>
      </c>
      <c r="S42" s="373">
        <f t="shared" si="0"/>
        <v>0</v>
      </c>
      <c r="T42" s="373">
        <f t="shared" si="0"/>
        <v>0</v>
      </c>
      <c r="U42" s="373">
        <f t="shared" si="0"/>
        <v>0</v>
      </c>
      <c r="V42" s="373">
        <f t="shared" si="0"/>
        <v>0</v>
      </c>
      <c r="W42" s="373">
        <f t="shared" si="0"/>
        <v>0</v>
      </c>
      <c r="X42" s="373">
        <f t="shared" si="0"/>
        <v>0</v>
      </c>
      <c r="Y42" s="373">
        <f t="shared" si="0"/>
        <v>0</v>
      </c>
      <c r="Z42" s="373">
        <f t="shared" si="0"/>
        <v>0</v>
      </c>
      <c r="AA42" s="373">
        <f t="shared" si="0"/>
        <v>0</v>
      </c>
      <c r="AB42" s="373">
        <f t="shared" si="0"/>
        <v>0</v>
      </c>
      <c r="AC42" s="373">
        <f t="shared" si="0"/>
        <v>0</v>
      </c>
      <c r="AD42" s="374">
        <f t="shared" si="0"/>
        <v>0</v>
      </c>
      <c r="AE42" s="375">
        <f t="shared" si="0"/>
        <v>0</v>
      </c>
      <c r="AF42" s="373">
        <f t="shared" si="0"/>
        <v>0</v>
      </c>
      <c r="AG42" s="373">
        <f t="shared" si="0"/>
        <v>0</v>
      </c>
      <c r="AH42" s="373">
        <f t="shared" si="0"/>
        <v>0</v>
      </c>
      <c r="AI42" s="373">
        <f t="shared" si="0"/>
        <v>49645</v>
      </c>
      <c r="AJ42" s="376">
        <f t="shared" si="0"/>
        <v>0</v>
      </c>
      <c r="AK42" s="372">
        <f t="shared" si="0"/>
        <v>0</v>
      </c>
      <c r="AL42" s="373">
        <f t="shared" si="0"/>
        <v>0</v>
      </c>
      <c r="AM42" s="373">
        <f t="shared" si="0"/>
        <v>0</v>
      </c>
      <c r="AN42" s="373">
        <f t="shared" si="0"/>
        <v>20900</v>
      </c>
      <c r="AO42" s="376">
        <f t="shared" si="0"/>
        <v>0</v>
      </c>
      <c r="AP42" s="372">
        <f t="shared" si="0"/>
        <v>0</v>
      </c>
      <c r="AQ42" s="373">
        <f t="shared" si="0"/>
        <v>0</v>
      </c>
      <c r="AR42" s="373">
        <f t="shared" si="0"/>
        <v>0</v>
      </c>
      <c r="AS42" s="373">
        <f t="shared" si="0"/>
        <v>0</v>
      </c>
      <c r="AT42" s="373">
        <f t="shared" si="0"/>
        <v>3526</v>
      </c>
      <c r="AU42" s="376">
        <f t="shared" si="0"/>
        <v>0</v>
      </c>
      <c r="AV42" s="371"/>
      <c r="AW42" s="373"/>
      <c r="AX42" s="373"/>
      <c r="AY42" s="377"/>
      <c r="AZ42" s="378"/>
      <c r="BA42" s="379"/>
    </row>
    <row r="43" spans="1:53" ht="15.75" thickTop="1"/>
  </sheetData>
  <sortState ref="A17:BA23">
    <sortCondition ref="C17:C23"/>
    <sortCondition ref="B17:B23"/>
  </sortState>
  <mergeCells count="2">
    <mergeCell ref="Q2:W2"/>
    <mergeCell ref="X2:AD2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4:L84"/>
  <sheetViews>
    <sheetView tabSelected="1" topLeftCell="B1" zoomScaleNormal="100" workbookViewId="0">
      <selection activeCell="J7" sqref="J7"/>
    </sheetView>
  </sheetViews>
  <sheetFormatPr defaultColWidth="8.85546875" defaultRowHeight="15.75"/>
  <cols>
    <col min="1" max="1" width="8.85546875" style="141"/>
    <col min="2" max="2" width="35.140625" style="141" bestFit="1" customWidth="1"/>
    <col min="3" max="5" width="21.140625" style="151" customWidth="1"/>
    <col min="6" max="6" width="21.140625" style="141" customWidth="1"/>
    <col min="7" max="7" width="14.7109375" style="141" customWidth="1"/>
    <col min="8" max="8" width="8.85546875" style="141"/>
    <col min="9" max="9" width="13.85546875" style="141" bestFit="1" customWidth="1"/>
    <col min="10" max="10" width="14.28515625" style="141" customWidth="1"/>
    <col min="11" max="11" width="13" style="141" customWidth="1"/>
    <col min="12" max="12" width="16.85546875" style="141" customWidth="1"/>
    <col min="13" max="13" width="11.7109375" style="141" customWidth="1"/>
    <col min="14" max="16384" width="8.85546875" style="141"/>
  </cols>
  <sheetData>
    <row r="4" spans="2:12">
      <c r="B4" s="140" t="s">
        <v>123</v>
      </c>
      <c r="L4" s="142"/>
    </row>
    <row r="5" spans="2:12">
      <c r="B5" s="140"/>
    </row>
    <row r="6" spans="2:12">
      <c r="B6" s="141" t="s">
        <v>121</v>
      </c>
      <c r="C6" s="293" t="s">
        <v>180</v>
      </c>
      <c r="D6" s="249"/>
      <c r="E6" s="250" t="s">
        <v>181</v>
      </c>
      <c r="F6" s="175" t="s">
        <v>176</v>
      </c>
    </row>
    <row r="7" spans="2:12">
      <c r="B7" s="141" t="s">
        <v>95</v>
      </c>
      <c r="C7" s="294">
        <v>42009</v>
      </c>
      <c r="E7" s="430" t="s">
        <v>179</v>
      </c>
      <c r="F7" s="176" t="s">
        <v>178</v>
      </c>
    </row>
    <row r="8" spans="2:12">
      <c r="B8" s="141" t="s">
        <v>96</v>
      </c>
      <c r="C8" s="295" t="s">
        <v>262</v>
      </c>
      <c r="D8" s="251"/>
      <c r="E8" s="431"/>
      <c r="F8" s="177" t="s">
        <v>177</v>
      </c>
    </row>
    <row r="9" spans="2:12">
      <c r="C9" s="252"/>
    </row>
    <row r="10" spans="2:12" ht="31.9" customHeight="1">
      <c r="B10" s="143" t="s">
        <v>124</v>
      </c>
      <c r="C10" s="247" t="s">
        <v>201</v>
      </c>
      <c r="D10" s="247" t="s">
        <v>200</v>
      </c>
      <c r="E10" s="247" t="s">
        <v>199</v>
      </c>
      <c r="F10" s="247" t="s">
        <v>198</v>
      </c>
    </row>
    <row r="11" spans="2:12" s="144" customFormat="1" ht="14.45" customHeight="1">
      <c r="B11" s="144" t="s">
        <v>125</v>
      </c>
      <c r="C11" s="164">
        <v>8006</v>
      </c>
      <c r="D11" s="164">
        <v>48105</v>
      </c>
      <c r="E11" s="165">
        <v>18697</v>
      </c>
      <c r="F11" s="164">
        <v>3437</v>
      </c>
    </row>
    <row r="12" spans="2:12" s="144" customFormat="1" ht="14.45" customHeight="1">
      <c r="B12" s="144" t="s">
        <v>189</v>
      </c>
      <c r="C12" s="164">
        <v>0</v>
      </c>
      <c r="D12" s="164">
        <v>0</v>
      </c>
      <c r="E12" s="165">
        <v>0</v>
      </c>
      <c r="F12" s="164">
        <v>0</v>
      </c>
    </row>
    <row r="13" spans="2:12" s="144" customFormat="1" ht="14.45" customHeight="1">
      <c r="B13" s="144" t="s">
        <v>190</v>
      </c>
      <c r="C13" s="164">
        <v>0</v>
      </c>
      <c r="D13" s="164">
        <v>0</v>
      </c>
      <c r="E13" s="165">
        <v>0</v>
      </c>
      <c r="F13" s="164">
        <v>0</v>
      </c>
    </row>
    <row r="14" spans="2:12" s="144" customFormat="1" ht="14.45" customHeight="1">
      <c r="B14" s="144" t="s">
        <v>191</v>
      </c>
      <c r="C14" s="164">
        <v>0</v>
      </c>
      <c r="D14" s="164">
        <v>0</v>
      </c>
      <c r="E14" s="165">
        <v>0</v>
      </c>
      <c r="F14" s="164">
        <v>0</v>
      </c>
    </row>
    <row r="15" spans="2:12" s="144" customFormat="1" ht="14.45" customHeight="1">
      <c r="B15" s="144" t="s">
        <v>192</v>
      </c>
      <c r="C15" s="164">
        <v>0</v>
      </c>
      <c r="D15" s="164">
        <v>0</v>
      </c>
      <c r="E15" s="165">
        <v>0</v>
      </c>
      <c r="F15" s="164">
        <v>0</v>
      </c>
      <c r="H15" s="145"/>
    </row>
    <row r="16" spans="2:12" s="144" customFormat="1" ht="14.45" customHeight="1">
      <c r="B16" s="144" t="s">
        <v>193</v>
      </c>
      <c r="C16" s="164">
        <v>231</v>
      </c>
      <c r="D16" s="164">
        <v>1246</v>
      </c>
      <c r="E16" s="165">
        <v>338</v>
      </c>
      <c r="F16" s="164">
        <v>89</v>
      </c>
      <c r="H16" s="145"/>
    </row>
    <row r="17" spans="2:11" s="144" customFormat="1" ht="14.45" customHeight="1">
      <c r="B17" s="144" t="s">
        <v>126</v>
      </c>
      <c r="C17" s="166">
        <f>SUM(C11:C16)</f>
        <v>8237</v>
      </c>
      <c r="D17" s="166">
        <f>SUM(D11:D16)</f>
        <v>49351</v>
      </c>
      <c r="E17" s="166">
        <f>SUM(E11:E16)</f>
        <v>19035</v>
      </c>
      <c r="F17" s="166">
        <f>SUM(F11:F16)</f>
        <v>3526</v>
      </c>
      <c r="H17" s="145"/>
    </row>
    <row r="18" spans="2:11" s="144" customFormat="1" ht="14.45" customHeight="1">
      <c r="C18" s="146"/>
      <c r="D18" s="146"/>
      <c r="E18" s="146"/>
      <c r="F18" s="146"/>
      <c r="H18" s="145"/>
    </row>
    <row r="19" spans="2:11" s="144" customFormat="1" ht="14.45" customHeight="1">
      <c r="C19" s="150"/>
      <c r="D19" s="150"/>
      <c r="E19" s="150"/>
      <c r="F19" s="147"/>
      <c r="H19" s="163"/>
    </row>
    <row r="20" spans="2:11" s="144" customFormat="1" ht="31.9" customHeight="1">
      <c r="B20" s="143" t="s">
        <v>127</v>
      </c>
      <c r="C20" s="247" t="s">
        <v>205</v>
      </c>
      <c r="D20" s="247" t="s">
        <v>203</v>
      </c>
      <c r="E20" s="247" t="s">
        <v>202</v>
      </c>
      <c r="F20" s="247" t="s">
        <v>204</v>
      </c>
    </row>
    <row r="21" spans="2:11" s="144" customFormat="1" ht="14.45" customHeight="1">
      <c r="B21" s="144" t="s">
        <v>194</v>
      </c>
      <c r="C21" s="164">
        <f>SUM('Despatch Advice'!J48)</f>
        <v>4276</v>
      </c>
      <c r="D21" s="164">
        <f>SUM('Despatch Advice'!P48)</f>
        <v>32160</v>
      </c>
      <c r="E21" s="167">
        <f>SUM('Despatch Advice'!S48)</f>
        <v>840</v>
      </c>
      <c r="F21" s="167">
        <f>SUM('Despatch Advice'!X48)</f>
        <v>2240</v>
      </c>
    </row>
    <row r="22" spans="2:11" s="148" customFormat="1" ht="14.45" customHeight="1">
      <c r="C22" s="253"/>
      <c r="D22" s="253"/>
      <c r="E22" s="253"/>
    </row>
    <row r="23" spans="2:11">
      <c r="B23" s="149" t="s">
        <v>118</v>
      </c>
      <c r="C23" s="432" t="s">
        <v>117</v>
      </c>
      <c r="D23" s="432"/>
      <c r="E23" s="432"/>
    </row>
    <row r="24" spans="2:11" ht="14.45" customHeight="1">
      <c r="C24" s="150" t="s">
        <v>22</v>
      </c>
      <c r="D24" s="150" t="s">
        <v>23</v>
      </c>
      <c r="E24" s="151" t="s">
        <v>128</v>
      </c>
    </row>
    <row r="25" spans="2:11">
      <c r="C25" s="167">
        <f>'Pallet &amp; Top Frame Sort'!E38</f>
        <v>4736</v>
      </c>
      <c r="D25" s="167">
        <f>'Pallet &amp; Top Frame Sort'!F38</f>
        <v>201</v>
      </c>
      <c r="E25" s="166">
        <f>C25+D25</f>
        <v>4937</v>
      </c>
      <c r="G25" s="151"/>
      <c r="H25" s="151"/>
      <c r="I25" s="151"/>
      <c r="J25" s="151"/>
    </row>
    <row r="26" spans="2:11">
      <c r="D26" s="146"/>
      <c r="G26" s="152"/>
    </row>
    <row r="27" spans="2:11">
      <c r="C27" s="432" t="s">
        <v>129</v>
      </c>
      <c r="D27" s="432"/>
      <c r="E27" s="432"/>
      <c r="K27" s="152"/>
    </row>
    <row r="28" spans="2:11">
      <c r="C28" s="150" t="s">
        <v>22</v>
      </c>
      <c r="D28" s="150" t="s">
        <v>29</v>
      </c>
      <c r="E28" s="151" t="s">
        <v>128</v>
      </c>
      <c r="K28" s="152"/>
    </row>
    <row r="29" spans="2:11">
      <c r="C29" s="167">
        <f>'Divider Sort'!F56</f>
        <v>57541</v>
      </c>
      <c r="D29" s="167">
        <f>'Divider Sort'!G56</f>
        <v>3996</v>
      </c>
      <c r="E29" s="166">
        <f>C29+D29</f>
        <v>61537</v>
      </c>
      <c r="K29" s="152"/>
    </row>
    <row r="30" spans="2:11">
      <c r="D30" s="146"/>
      <c r="K30" s="152"/>
    </row>
    <row r="31" spans="2:11">
      <c r="C31" s="429" t="s">
        <v>130</v>
      </c>
      <c r="D31" s="429"/>
      <c r="E31" s="429"/>
      <c r="K31" s="152"/>
    </row>
    <row r="32" spans="2:11">
      <c r="C32" s="151" t="s">
        <v>22</v>
      </c>
      <c r="D32" s="151" t="s">
        <v>29</v>
      </c>
      <c r="E32" s="151" t="s">
        <v>128</v>
      </c>
      <c r="K32" s="152"/>
    </row>
    <row r="33" spans="2:11">
      <c r="C33" s="168">
        <f>'Divider Sort'!I56</f>
        <v>150</v>
      </c>
      <c r="D33" s="168">
        <f>'Divider Sort'!J56</f>
        <v>24</v>
      </c>
      <c r="E33" s="169">
        <f>C33+D33</f>
        <v>174</v>
      </c>
      <c r="K33" s="152"/>
    </row>
    <row r="34" spans="2:11">
      <c r="K34" s="152"/>
    </row>
    <row r="35" spans="2:11">
      <c r="C35" s="429" t="s">
        <v>131</v>
      </c>
      <c r="D35" s="429"/>
      <c r="E35" s="429"/>
      <c r="K35" s="152"/>
    </row>
    <row r="36" spans="2:11">
      <c r="C36" s="151" t="s">
        <v>22</v>
      </c>
      <c r="D36" s="151" t="s">
        <v>29</v>
      </c>
      <c r="E36" s="151" t="s">
        <v>128</v>
      </c>
      <c r="K36" s="152"/>
    </row>
    <row r="37" spans="2:11">
      <c r="C37" s="168">
        <f>SUM('Pallet &amp; Top Frame Sort'!I37)</f>
        <v>4229</v>
      </c>
      <c r="D37" s="168">
        <f>SUM('Pallet &amp; Top Frame Sort'!J37)</f>
        <v>308</v>
      </c>
      <c r="E37" s="169">
        <f>C37+D37</f>
        <v>4537</v>
      </c>
      <c r="K37" s="152"/>
    </row>
    <row r="38" spans="2:11">
      <c r="K38" s="152"/>
    </row>
    <row r="39" spans="2:11">
      <c r="B39" s="149" t="s">
        <v>132</v>
      </c>
      <c r="C39" s="429" t="s">
        <v>133</v>
      </c>
      <c r="D39" s="429"/>
      <c r="E39" s="429"/>
      <c r="K39" s="152"/>
    </row>
    <row r="40" spans="2:11">
      <c r="C40" s="151" t="s">
        <v>22</v>
      </c>
      <c r="D40" s="151" t="s">
        <v>29</v>
      </c>
      <c r="E40" s="151" t="s">
        <v>128</v>
      </c>
      <c r="K40" s="152"/>
    </row>
    <row r="41" spans="2:11">
      <c r="C41" s="168">
        <f>'Pallet &amp; TF Repair'!E26</f>
        <v>70</v>
      </c>
      <c r="D41" s="168">
        <f>'Pallet &amp; TF Repair'!F26</f>
        <v>0</v>
      </c>
      <c r="E41" s="169">
        <f>C41+D41</f>
        <v>70</v>
      </c>
      <c r="K41" s="152"/>
    </row>
    <row r="42" spans="2:11">
      <c r="K42" s="152"/>
    </row>
    <row r="43" spans="2:11">
      <c r="C43" s="429" t="s">
        <v>134</v>
      </c>
      <c r="D43" s="429"/>
      <c r="E43" s="429"/>
      <c r="K43" s="152"/>
    </row>
    <row r="44" spans="2:11">
      <c r="C44" s="151" t="s">
        <v>22</v>
      </c>
      <c r="D44" s="151" t="s">
        <v>29</v>
      </c>
      <c r="E44" s="151" t="s">
        <v>128</v>
      </c>
      <c r="K44" s="152"/>
    </row>
    <row r="45" spans="2:11">
      <c r="C45" s="255">
        <f>'Pallet &amp; TF Repair'!I26</f>
        <v>0</v>
      </c>
      <c r="D45" s="255">
        <f>'Pallet &amp; TF Repair'!J26</f>
        <v>0</v>
      </c>
      <c r="E45" s="169">
        <f>C45+D45</f>
        <v>0</v>
      </c>
      <c r="K45" s="152"/>
    </row>
    <row r="46" spans="2:11">
      <c r="E46" s="155"/>
      <c r="K46" s="152"/>
    </row>
    <row r="47" spans="2:11">
      <c r="B47" s="149" t="s">
        <v>135</v>
      </c>
      <c r="C47" s="153" t="s">
        <v>136</v>
      </c>
      <c r="E47" s="155"/>
      <c r="K47" s="152"/>
    </row>
    <row r="48" spans="2:11">
      <c r="C48" s="162">
        <f>'Pallet &amp; TF Repair'!F26</f>
        <v>0</v>
      </c>
      <c r="E48" s="155"/>
      <c r="K48" s="152"/>
    </row>
    <row r="49" spans="2:11">
      <c r="E49" s="155"/>
      <c r="K49" s="152"/>
    </row>
    <row r="50" spans="2:11">
      <c r="C50" s="254" t="s">
        <v>137</v>
      </c>
      <c r="K50" s="152"/>
    </row>
    <row r="51" spans="2:11">
      <c r="C51" s="255">
        <f>'Pallet &amp; TF Repair'!J26</f>
        <v>0</v>
      </c>
      <c r="K51" s="152"/>
    </row>
    <row r="52" spans="2:11">
      <c r="C52" s="256"/>
      <c r="K52" s="152"/>
    </row>
    <row r="53" spans="2:11">
      <c r="B53" s="141" t="s">
        <v>100</v>
      </c>
      <c r="C53" s="173">
        <f>COUNT('Receipt Details'!B4:B41)</f>
        <v>36</v>
      </c>
      <c r="D53" s="151" t="s">
        <v>101</v>
      </c>
      <c r="E53" s="151" t="s">
        <v>102</v>
      </c>
      <c r="F53" s="151"/>
      <c r="G53" s="156">
        <v>72</v>
      </c>
      <c r="K53" s="152"/>
    </row>
    <row r="54" spans="2:11">
      <c r="B54" s="141" t="s">
        <v>103</v>
      </c>
      <c r="C54" s="173">
        <f>COUNT('Despatch Advice'!B4:B47)</f>
        <v>23</v>
      </c>
      <c r="E54" s="151" t="s">
        <v>104</v>
      </c>
      <c r="F54" s="151"/>
      <c r="G54" s="162">
        <f>C53+C54</f>
        <v>59</v>
      </c>
    </row>
    <row r="55" spans="2:11">
      <c r="B55" s="141" t="s">
        <v>105</v>
      </c>
      <c r="C55" s="174">
        <f>C53/C54</f>
        <v>1.5652173913043479</v>
      </c>
      <c r="F55" s="151"/>
    </row>
    <row r="56" spans="2:11">
      <c r="F56" s="151"/>
    </row>
    <row r="57" spans="2:11">
      <c r="B57" s="149" t="s">
        <v>106</v>
      </c>
      <c r="C57" s="153" t="s">
        <v>44</v>
      </c>
      <c r="D57" s="153" t="s">
        <v>22</v>
      </c>
      <c r="E57" s="153" t="s">
        <v>23</v>
      </c>
      <c r="F57" s="151"/>
    </row>
    <row r="58" spans="2:11">
      <c r="B58" s="141" t="s">
        <v>107</v>
      </c>
      <c r="C58" s="168">
        <f>'Stocktake Adjustment'!F15</f>
        <v>0</v>
      </c>
      <c r="D58" s="168">
        <f>'Stocktake Adjustment'!F17</f>
        <v>0</v>
      </c>
      <c r="E58" s="168">
        <f>'Stocktake Adjustment'!F13</f>
        <v>0</v>
      </c>
      <c r="F58" s="151"/>
    </row>
    <row r="59" spans="2:11">
      <c r="B59" s="141" t="s">
        <v>108</v>
      </c>
      <c r="C59" s="168">
        <f>'Stocktake Adjustment'!F28</f>
        <v>0</v>
      </c>
      <c r="D59" s="168">
        <f>'Stocktake Adjustment'!F30</f>
        <v>0</v>
      </c>
      <c r="E59" s="173">
        <v>0</v>
      </c>
      <c r="F59" s="151"/>
    </row>
    <row r="60" spans="2:11">
      <c r="B60" s="141" t="s">
        <v>109</v>
      </c>
      <c r="C60" s="168">
        <f>'Stocktake Adjustment'!F31</f>
        <v>0</v>
      </c>
      <c r="D60" s="168">
        <f>'Stocktake Adjustment'!F33</f>
        <v>0</v>
      </c>
      <c r="E60" s="173">
        <v>0</v>
      </c>
      <c r="F60" s="151"/>
    </row>
    <row r="61" spans="2:11">
      <c r="B61" s="141" t="s">
        <v>163</v>
      </c>
      <c r="C61" s="173">
        <v>0</v>
      </c>
      <c r="D61" s="168">
        <f>'Stocktake Adjustment'!F34</f>
        <v>0</v>
      </c>
      <c r="E61" s="173">
        <v>0</v>
      </c>
      <c r="F61" s="151"/>
    </row>
    <row r="62" spans="2:11">
      <c r="B62" s="141" t="s">
        <v>164</v>
      </c>
      <c r="C62" s="173">
        <v>0</v>
      </c>
      <c r="D62" s="168">
        <f>'Stocktake Adjustment'!E35</f>
        <v>0</v>
      </c>
      <c r="E62" s="173">
        <v>0</v>
      </c>
      <c r="F62" s="151"/>
    </row>
    <row r="63" spans="2:11">
      <c r="B63" s="141" t="s">
        <v>110</v>
      </c>
      <c r="C63" s="168">
        <f>'Stocktake Adjustment'!F37</f>
        <v>0</v>
      </c>
      <c r="D63" s="168">
        <f>'Stocktake Adjustment'!F39</f>
        <v>0</v>
      </c>
      <c r="E63" s="168">
        <f>'Stocktake Adjustment'!F36</f>
        <v>0</v>
      </c>
      <c r="F63" s="151"/>
    </row>
    <row r="64" spans="2:11">
      <c r="F64" s="151"/>
    </row>
    <row r="66" spans="2:8" ht="31.5">
      <c r="B66" s="158" t="s">
        <v>115</v>
      </c>
      <c r="C66" s="247" t="s">
        <v>197</v>
      </c>
      <c r="D66" s="247" t="s">
        <v>138</v>
      </c>
      <c r="E66" s="247" t="s">
        <v>139</v>
      </c>
      <c r="F66" s="247" t="s">
        <v>196</v>
      </c>
    </row>
    <row r="67" spans="2:8" ht="18.600000000000001" customHeight="1">
      <c r="B67" s="149"/>
      <c r="C67" s="162">
        <f>'Stocktake Adjustment'!F16</f>
        <v>0</v>
      </c>
      <c r="D67" s="162">
        <f>'Stocktake Adjustment'!F29</f>
        <v>0</v>
      </c>
      <c r="E67" s="162">
        <f>'Stocktake Adjustment'!F32</f>
        <v>0</v>
      </c>
      <c r="F67" s="162">
        <f>'Stocktake Adjustment'!F38</f>
        <v>0</v>
      </c>
      <c r="G67" s="159"/>
      <c r="H67" s="159"/>
    </row>
    <row r="68" spans="2:8">
      <c r="F68" s="151"/>
    </row>
    <row r="69" spans="2:8">
      <c r="C69" s="153" t="s">
        <v>111</v>
      </c>
      <c r="D69" s="153" t="s">
        <v>97</v>
      </c>
      <c r="E69" s="153" t="s">
        <v>98</v>
      </c>
      <c r="F69" s="153" t="s">
        <v>99</v>
      </c>
    </row>
    <row r="70" spans="2:8">
      <c r="B70" s="160" t="s">
        <v>112</v>
      </c>
      <c r="C70" s="245">
        <f>'Pallet &amp; Top Frame Sort'!F38/'Pallet &amp; Top Frame Sort'!D38</f>
        <v>4.0240240240240241E-2</v>
      </c>
      <c r="D70" s="246">
        <v>0</v>
      </c>
      <c r="E70" s="246">
        <v>0</v>
      </c>
      <c r="F70" s="245">
        <v>0</v>
      </c>
    </row>
    <row r="71" spans="2:8">
      <c r="B71" s="141" t="s">
        <v>113</v>
      </c>
      <c r="C71" s="245">
        <f>'Pallet &amp; TF Repair'!E26/'Pallet &amp; Top Frame Sort'!D38</f>
        <v>1.4014014014014014E-2</v>
      </c>
      <c r="D71" s="246">
        <v>0</v>
      </c>
      <c r="E71" s="246">
        <v>0</v>
      </c>
      <c r="F71" s="245">
        <v>0</v>
      </c>
    </row>
    <row r="72" spans="2:8">
      <c r="B72" s="141" t="s">
        <v>114</v>
      </c>
      <c r="C72" s="245">
        <f>'Pallet &amp; TF Repair'!F26/'Pallet &amp; Top Frame Sort'!D38</f>
        <v>0</v>
      </c>
      <c r="D72" s="245">
        <f>'Divider Sort'!G56/('Divider Sort'!F56+'Divider Sort'!G56)</f>
        <v>6.4936542242878273E-2</v>
      </c>
      <c r="E72" s="245">
        <f>'Divider Sort'!J56/('Divider Sort'!I56+'Divider Sort'!J56)</f>
        <v>0.13793103448275862</v>
      </c>
      <c r="F72" s="245">
        <v>0</v>
      </c>
    </row>
    <row r="73" spans="2:8">
      <c r="C73" s="154"/>
      <c r="D73" s="154"/>
      <c r="E73" s="154"/>
    </row>
    <row r="74" spans="2:8">
      <c r="B74" s="149" t="s">
        <v>116</v>
      </c>
      <c r="C74" s="153" t="s">
        <v>117</v>
      </c>
      <c r="D74" s="153" t="s">
        <v>4</v>
      </c>
      <c r="E74" s="153" t="s">
        <v>5</v>
      </c>
      <c r="F74" s="153" t="s">
        <v>7</v>
      </c>
    </row>
    <row r="75" spans="2:8">
      <c r="C75" s="151" t="s">
        <v>118</v>
      </c>
      <c r="D75" s="151" t="s">
        <v>118</v>
      </c>
      <c r="E75" s="151" t="s">
        <v>118</v>
      </c>
      <c r="F75" s="151" t="s">
        <v>118</v>
      </c>
    </row>
    <row r="76" spans="2:8" s="149" customFormat="1">
      <c r="C76" s="169">
        <f>E25</f>
        <v>4937</v>
      </c>
      <c r="D76" s="169">
        <f>E29</f>
        <v>61537</v>
      </c>
      <c r="E76" s="169">
        <f>E33</f>
        <v>174</v>
      </c>
      <c r="F76" s="169">
        <f>E37</f>
        <v>4537</v>
      </c>
    </row>
    <row r="77" spans="2:8">
      <c r="C77" s="151" t="s">
        <v>140</v>
      </c>
      <c r="D77" s="151" t="s">
        <v>119</v>
      </c>
      <c r="E77" s="151" t="s">
        <v>119</v>
      </c>
      <c r="F77" s="151" t="s">
        <v>119</v>
      </c>
    </row>
    <row r="78" spans="2:8" s="149" customFormat="1">
      <c r="C78" s="170">
        <f>(C76/C84)</f>
        <v>146.28148148148148</v>
      </c>
      <c r="D78" s="170">
        <f>(D76/D84)</f>
        <v>302.1703903756445</v>
      </c>
      <c r="E78" s="170">
        <f>(E76/E84)</f>
        <v>348</v>
      </c>
      <c r="F78" s="170">
        <f>(F76/F84)</f>
        <v>329.96363636363634</v>
      </c>
    </row>
    <row r="79" spans="2:8">
      <c r="F79" s="151"/>
    </row>
    <row r="80" spans="2:8">
      <c r="B80" s="149" t="s">
        <v>120</v>
      </c>
      <c r="C80" s="153" t="s">
        <v>117</v>
      </c>
      <c r="D80" s="153" t="s">
        <v>4</v>
      </c>
      <c r="E80" s="153" t="s">
        <v>5</v>
      </c>
      <c r="F80" s="153" t="s">
        <v>7</v>
      </c>
    </row>
    <row r="81" spans="2:6">
      <c r="B81" s="157"/>
      <c r="C81" s="248" t="s">
        <v>141</v>
      </c>
      <c r="D81" s="248" t="s">
        <v>141</v>
      </c>
      <c r="E81" s="248" t="s">
        <v>141</v>
      </c>
      <c r="F81" s="248" t="s">
        <v>141</v>
      </c>
    </row>
    <row r="82" spans="2:6" s="149" customFormat="1">
      <c r="B82" s="161"/>
      <c r="C82" s="172">
        <v>6</v>
      </c>
      <c r="D82" s="172">
        <v>7</v>
      </c>
      <c r="E82" s="172">
        <v>3</v>
      </c>
      <c r="F82" s="172">
        <v>3</v>
      </c>
    </row>
    <row r="83" spans="2:6">
      <c r="C83" s="151" t="s">
        <v>120</v>
      </c>
      <c r="D83" s="151" t="s">
        <v>120</v>
      </c>
      <c r="E83" s="151" t="s">
        <v>120</v>
      </c>
      <c r="F83" s="151" t="s">
        <v>120</v>
      </c>
    </row>
    <row r="84" spans="2:6" s="149" customFormat="1">
      <c r="C84" s="171">
        <f>('Pallet &amp; Top Frame Sort'!G38/60)</f>
        <v>33.75</v>
      </c>
      <c r="D84" s="171">
        <f>('Divider Sort'!U65/60)</f>
        <v>203.65</v>
      </c>
      <c r="E84" s="171">
        <f>('Divider Sort'!AU65/60)</f>
        <v>0.5</v>
      </c>
      <c r="F84" s="171">
        <f>SUM('Pallet &amp; Top Frame Sort'!K37/60)</f>
        <v>13.75</v>
      </c>
    </row>
  </sheetData>
  <mergeCells count="7">
    <mergeCell ref="C35:E35"/>
    <mergeCell ref="C39:E39"/>
    <mergeCell ref="C43:E43"/>
    <mergeCell ref="E7:E8"/>
    <mergeCell ref="C27:E27"/>
    <mergeCell ref="C23:E23"/>
    <mergeCell ref="C31:E31"/>
  </mergeCells>
  <pageMargins left="0.70866141732283472" right="0.70866141732283472" top="0.74803149606299213" bottom="0.74803149606299213" header="0.31496062992125984" footer="0.31496062992125984"/>
  <pageSetup paperSize="9" scale="74" orientation="portrait" r:id="rId1"/>
  <rowBreaks count="1" manualBreakCount="1">
    <brk id="64" max="6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1" sqref="J11"/>
    </sheetView>
  </sheetViews>
  <sheetFormatPr defaultRowHeight="15"/>
  <sheetData/>
  <sortState ref="A1:BA33">
    <sortCondition ref="C1:C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"/>
  <sheetViews>
    <sheetView workbookViewId="0">
      <pane ySplit="3" topLeftCell="A10" activePane="bottomLeft" state="frozen"/>
      <selection pane="bottomLeft" activeCell="H17" sqref="H17"/>
    </sheetView>
  </sheetViews>
  <sheetFormatPr defaultRowHeight="15"/>
  <cols>
    <col min="1" max="1" width="4.5703125" style="52" customWidth="1"/>
    <col min="2" max="2" width="9.140625" customWidth="1"/>
    <col min="3" max="3" width="18.7109375" style="1" customWidth="1"/>
    <col min="4" max="4" width="13.42578125" customWidth="1"/>
    <col min="5" max="5" width="11" customWidth="1"/>
    <col min="6" max="7" width="12.42578125" customWidth="1"/>
    <col min="8" max="8" width="14.28515625" style="52" customWidth="1"/>
    <col min="9" max="9" width="11" style="52" customWidth="1"/>
    <col min="10" max="10" width="14.28515625" customWidth="1"/>
    <col min="11" max="11" width="11" customWidth="1"/>
    <col min="13" max="13" width="28.28515625" customWidth="1"/>
  </cols>
  <sheetData>
    <row r="1" spans="1:11" ht="15.75" thickBot="1">
      <c r="A1"/>
    </row>
    <row r="2" spans="1:11" ht="15" customHeight="1" thickTop="1">
      <c r="A2"/>
      <c r="B2" s="408" t="s">
        <v>143</v>
      </c>
      <c r="C2" s="410" t="s">
        <v>144</v>
      </c>
      <c r="D2" s="412" t="s">
        <v>145</v>
      </c>
      <c r="E2" s="413"/>
      <c r="F2" s="414" t="s">
        <v>146</v>
      </c>
      <c r="G2" s="414" t="s">
        <v>147</v>
      </c>
      <c r="H2" s="406" t="s">
        <v>148</v>
      </c>
      <c r="I2" s="416"/>
      <c r="J2" s="406" t="s">
        <v>149</v>
      </c>
      <c r="K2" s="407"/>
    </row>
    <row r="3" spans="1:11" ht="30.75" thickBot="1">
      <c r="A3"/>
      <c r="B3" s="409"/>
      <c r="C3" s="411"/>
      <c r="D3" s="104" t="s">
        <v>150</v>
      </c>
      <c r="E3" s="104" t="s">
        <v>151</v>
      </c>
      <c r="F3" s="415"/>
      <c r="G3" s="415"/>
      <c r="H3" s="104" t="s">
        <v>150</v>
      </c>
      <c r="I3" s="104" t="s">
        <v>151</v>
      </c>
      <c r="J3" s="104" t="s">
        <v>150</v>
      </c>
      <c r="K3" s="105" t="s">
        <v>151</v>
      </c>
    </row>
    <row r="4" spans="1:11" ht="15.75" thickTop="1">
      <c r="A4"/>
      <c r="B4" s="28"/>
      <c r="C4" s="64"/>
      <c r="D4" s="106"/>
      <c r="E4" s="106"/>
      <c r="F4" s="28"/>
      <c r="G4" s="106"/>
      <c r="H4" s="106"/>
      <c r="I4" s="106"/>
      <c r="J4" s="106"/>
      <c r="K4" s="106"/>
    </row>
    <row r="5" spans="1:11">
      <c r="A5"/>
      <c r="B5" s="29"/>
      <c r="C5" s="65"/>
      <c r="D5" s="107"/>
      <c r="E5" s="107"/>
      <c r="F5" s="29"/>
      <c r="G5" s="107"/>
      <c r="H5" s="107"/>
      <c r="I5" s="107"/>
      <c r="J5" s="107"/>
      <c r="K5" s="107"/>
    </row>
    <row r="6" spans="1:11">
      <c r="A6"/>
      <c r="B6" s="29"/>
      <c r="C6" s="65"/>
      <c r="D6" s="107"/>
      <c r="E6" s="107"/>
      <c r="F6" s="29"/>
      <c r="G6" s="107"/>
      <c r="H6" s="107"/>
      <c r="I6" s="107"/>
      <c r="J6" s="107"/>
      <c r="K6" s="107"/>
    </row>
    <row r="7" spans="1:11">
      <c r="A7"/>
      <c r="B7" s="29"/>
      <c r="C7" s="65"/>
      <c r="D7" s="107"/>
      <c r="E7" s="107"/>
      <c r="F7" s="29"/>
      <c r="G7" s="107"/>
      <c r="H7" s="107"/>
      <c r="I7" s="107"/>
      <c r="J7" s="107"/>
      <c r="K7" s="107"/>
    </row>
    <row r="8" spans="1:11">
      <c r="A8"/>
      <c r="B8" s="29"/>
      <c r="C8" s="65"/>
      <c r="D8" s="107"/>
      <c r="E8" s="107"/>
      <c r="F8" s="29"/>
      <c r="G8" s="107"/>
      <c r="H8" s="107"/>
      <c r="I8" s="107"/>
      <c r="J8" s="107"/>
      <c r="K8" s="107"/>
    </row>
    <row r="9" spans="1:11">
      <c r="A9"/>
      <c r="B9" s="29"/>
      <c r="C9" s="65"/>
      <c r="D9" s="107"/>
      <c r="E9" s="107"/>
      <c r="F9" s="29"/>
      <c r="G9" s="107"/>
      <c r="H9" s="107"/>
      <c r="I9" s="107"/>
      <c r="J9" s="107"/>
      <c r="K9" s="107"/>
    </row>
    <row r="10" spans="1:11">
      <c r="A10"/>
      <c r="B10" s="29"/>
      <c r="C10" s="65"/>
      <c r="D10" s="107"/>
      <c r="E10" s="107"/>
      <c r="F10" s="29"/>
      <c r="G10" s="107"/>
      <c r="H10" s="107"/>
      <c r="I10" s="107"/>
      <c r="J10" s="107"/>
      <c r="K10" s="107"/>
    </row>
    <row r="11" spans="1:11">
      <c r="A11"/>
      <c r="B11" s="29"/>
      <c r="C11" s="65"/>
      <c r="D11" s="107"/>
      <c r="E11" s="107"/>
      <c r="F11" s="29"/>
      <c r="G11" s="107"/>
      <c r="H11" s="107"/>
      <c r="I11" s="107"/>
      <c r="J11" s="107"/>
      <c r="K11" s="107"/>
    </row>
    <row r="12" spans="1:11">
      <c r="A12"/>
      <c r="B12" s="29"/>
      <c r="C12" s="65"/>
      <c r="D12" s="107"/>
      <c r="E12" s="107"/>
      <c r="F12" s="29"/>
      <c r="G12" s="107"/>
      <c r="H12" s="107"/>
      <c r="I12" s="107"/>
      <c r="J12" s="107"/>
      <c r="K12" s="107"/>
    </row>
    <row r="13" spans="1:11">
      <c r="A13"/>
      <c r="B13" s="108"/>
      <c r="C13" s="65"/>
      <c r="D13" s="107"/>
      <c r="E13" s="107"/>
      <c r="F13" s="29"/>
      <c r="G13" s="107"/>
      <c r="H13" s="107"/>
      <c r="I13" s="107"/>
      <c r="J13" s="107"/>
      <c r="K13" s="107"/>
    </row>
    <row r="14" spans="1:11">
      <c r="A14"/>
      <c r="B14" s="29"/>
      <c r="C14" s="65"/>
      <c r="D14" s="109"/>
      <c r="E14" s="109"/>
      <c r="F14" s="29"/>
      <c r="G14" s="107"/>
      <c r="H14" s="107"/>
      <c r="I14" s="107"/>
      <c r="J14" s="107"/>
      <c r="K14" s="107"/>
    </row>
    <row r="15" spans="1:11">
      <c r="A15"/>
      <c r="B15" s="29"/>
      <c r="C15" s="65"/>
      <c r="D15" s="107"/>
      <c r="E15" s="107"/>
      <c r="F15" s="29"/>
      <c r="G15" s="107"/>
      <c r="H15" s="107"/>
      <c r="I15" s="107"/>
      <c r="J15" s="107"/>
      <c r="K15" s="107"/>
    </row>
    <row r="16" spans="1:11">
      <c r="A16"/>
      <c r="B16" s="108"/>
      <c r="C16" s="65"/>
      <c r="D16" s="107"/>
      <c r="E16" s="107"/>
      <c r="F16" s="29"/>
      <c r="G16" s="107"/>
      <c r="H16" s="107"/>
      <c r="I16" s="107"/>
      <c r="J16" s="107"/>
      <c r="K16" s="107"/>
    </row>
    <row r="17" spans="1:11">
      <c r="A17"/>
      <c r="B17" s="29"/>
      <c r="C17" s="65"/>
      <c r="D17" s="107"/>
      <c r="E17" s="107"/>
      <c r="F17" s="29"/>
      <c r="G17" s="107"/>
      <c r="H17" s="107"/>
      <c r="I17" s="107"/>
      <c r="J17" s="107"/>
      <c r="K17" s="107"/>
    </row>
    <row r="18" spans="1:11">
      <c r="A18"/>
      <c r="B18" s="29"/>
      <c r="C18" s="65"/>
      <c r="D18" s="107"/>
      <c r="E18" s="107"/>
      <c r="F18" s="29"/>
      <c r="G18" s="107"/>
      <c r="H18" s="107"/>
      <c r="I18" s="107"/>
      <c r="J18" s="107"/>
      <c r="K18" s="107"/>
    </row>
    <row r="19" spans="1:11">
      <c r="A19"/>
      <c r="B19" s="29"/>
      <c r="C19" s="65"/>
      <c r="D19" s="107"/>
      <c r="E19" s="107"/>
      <c r="F19" s="29"/>
      <c r="G19" s="107"/>
      <c r="H19" s="107"/>
      <c r="I19" s="107"/>
      <c r="J19" s="107"/>
      <c r="K19" s="107"/>
    </row>
    <row r="20" spans="1:11">
      <c r="A20"/>
      <c r="B20" s="29"/>
      <c r="C20" s="65"/>
      <c r="D20" s="107"/>
      <c r="E20" s="107"/>
      <c r="F20" s="29"/>
      <c r="G20" s="107"/>
      <c r="H20" s="107"/>
      <c r="I20" s="107"/>
      <c r="J20" s="107"/>
      <c r="K20" s="107"/>
    </row>
    <row r="21" spans="1:11">
      <c r="A21"/>
      <c r="B21" s="29"/>
      <c r="C21" s="65"/>
      <c r="D21" s="107"/>
      <c r="E21" s="107"/>
      <c r="F21" s="29"/>
      <c r="G21" s="107"/>
      <c r="H21" s="107"/>
      <c r="I21" s="107"/>
      <c r="J21" s="107"/>
      <c r="K21" s="107"/>
    </row>
    <row r="22" spans="1:11">
      <c r="A22"/>
      <c r="B22" s="29"/>
      <c r="C22" s="65"/>
      <c r="D22" s="107"/>
      <c r="E22" s="107"/>
      <c r="F22" s="29"/>
      <c r="G22" s="107"/>
      <c r="H22" s="107"/>
      <c r="I22" s="107"/>
      <c r="J22" s="107"/>
      <c r="K22" s="107"/>
    </row>
    <row r="23" spans="1:11">
      <c r="A23"/>
      <c r="B23" s="29"/>
      <c r="C23" s="65"/>
      <c r="D23" s="107"/>
      <c r="E23" s="107"/>
      <c r="F23" s="29"/>
      <c r="G23" s="107"/>
      <c r="H23" s="107"/>
      <c r="I23" s="107"/>
      <c r="J23" s="107"/>
      <c r="K23" s="107"/>
    </row>
    <row r="24" spans="1:11">
      <c r="A24"/>
      <c r="B24" s="29"/>
      <c r="C24" s="65"/>
      <c r="D24" s="107"/>
      <c r="E24" s="107"/>
      <c r="F24" s="29"/>
      <c r="G24" s="107"/>
      <c r="H24" s="107"/>
      <c r="I24" s="107"/>
      <c r="J24" s="107"/>
      <c r="K24" s="107"/>
    </row>
    <row r="25" spans="1:11">
      <c r="A25"/>
      <c r="B25" s="29"/>
      <c r="C25" s="65"/>
      <c r="D25" s="107"/>
      <c r="E25" s="107"/>
      <c r="F25" s="29"/>
      <c r="G25" s="107"/>
      <c r="H25" s="107"/>
      <c r="I25" s="107"/>
      <c r="J25" s="107"/>
      <c r="K25" s="107"/>
    </row>
    <row r="26" spans="1:11">
      <c r="A26"/>
      <c r="B26" s="30"/>
      <c r="C26" s="31"/>
      <c r="D26" s="110">
        <f>SUM(D4:D25)</f>
        <v>0</v>
      </c>
      <c r="E26" s="110">
        <f>SUM(E4:E25)</f>
        <v>0</v>
      </c>
      <c r="F26" s="110"/>
      <c r="G26" s="110">
        <f t="shared" ref="G26:K26" si="0">SUM(G4:G25)</f>
        <v>0</v>
      </c>
      <c r="H26" s="110">
        <f t="shared" si="0"/>
        <v>0</v>
      </c>
      <c r="I26" s="110">
        <f t="shared" si="0"/>
        <v>0</v>
      </c>
      <c r="J26" s="110">
        <f t="shared" si="0"/>
        <v>0</v>
      </c>
      <c r="K26" s="110">
        <f t="shared" si="0"/>
        <v>0</v>
      </c>
    </row>
  </sheetData>
  <mergeCells count="7">
    <mergeCell ref="J2:K2"/>
    <mergeCell ref="B2:B3"/>
    <mergeCell ref="C2:C3"/>
    <mergeCell ref="D2:E2"/>
    <mergeCell ref="F2:F3"/>
    <mergeCell ref="G2:G3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CR77"/>
  <sheetViews>
    <sheetView zoomScale="98" zoomScaleNormal="98" workbookViewId="0">
      <pane ySplit="3" topLeftCell="A16" activePane="bottomLeft" state="frozen"/>
      <selection pane="bottomLeft" activeCell="D59" sqref="D59"/>
    </sheetView>
  </sheetViews>
  <sheetFormatPr defaultColWidth="8.85546875" defaultRowHeight="15"/>
  <cols>
    <col min="1" max="1" width="8.85546875" style="52"/>
    <col min="2" max="2" width="10.5703125" style="57" customWidth="1"/>
    <col min="3" max="3" width="8" style="52" bestFit="1" customWidth="1"/>
    <col min="4" max="4" width="24.42578125" style="52" bestFit="1" customWidth="1"/>
    <col min="5" max="5" width="8.5703125" style="52" customWidth="1"/>
    <col min="6" max="7" width="8.85546875" style="52" customWidth="1"/>
    <col min="8" max="8" width="8.5703125" style="52" customWidth="1"/>
    <col min="9" max="12" width="8.85546875" style="52" customWidth="1"/>
    <col min="13" max="13" width="8.85546875" style="400" customWidth="1"/>
    <col min="14" max="16" width="9.140625" style="63" customWidth="1"/>
    <col min="17" max="17" width="9.140625" style="52" customWidth="1"/>
    <col min="18" max="18" width="17" style="57" bestFit="1" customWidth="1"/>
    <col min="19" max="19" width="9.140625" style="52" customWidth="1"/>
    <col min="20" max="21" width="7.7109375" style="54" customWidth="1"/>
    <col min="22" max="22" width="9.42578125" style="54" customWidth="1"/>
    <col min="23" max="42" width="7.7109375" style="54" customWidth="1"/>
    <col min="43" max="43" width="6.7109375" style="54" customWidth="1"/>
    <col min="44" max="44" width="13" style="272" customWidth="1"/>
    <col min="45" max="45" width="9.140625" style="52" customWidth="1"/>
    <col min="46" max="68" width="7.7109375" style="54" customWidth="1"/>
    <col min="69" max="69" width="8.85546875" style="54"/>
    <col min="70" max="70" width="13" style="272" customWidth="1"/>
    <col min="71" max="71" width="9.140625" style="54" customWidth="1"/>
    <col min="72" max="94" width="7.7109375" style="196" customWidth="1"/>
    <col min="95" max="95" width="8.85546875" style="196"/>
    <col min="96" max="96" width="8.85546875" style="54"/>
    <col min="97" max="16384" width="8.85546875" style="52"/>
  </cols>
  <sheetData>
    <row r="1" spans="2:96" ht="15.75" thickBot="1">
      <c r="B1" s="75"/>
      <c r="C1" s="68"/>
      <c r="D1" s="68"/>
      <c r="E1" s="68"/>
      <c r="F1" s="68"/>
      <c r="G1" s="68"/>
      <c r="H1" s="68"/>
      <c r="I1" s="68"/>
      <c r="J1" s="68"/>
      <c r="K1" s="68"/>
      <c r="L1" s="68"/>
      <c r="M1" s="398"/>
      <c r="N1" s="76"/>
      <c r="O1" s="76"/>
      <c r="P1" s="76"/>
      <c r="Q1" s="68"/>
      <c r="R1" s="67" t="s">
        <v>93</v>
      </c>
      <c r="S1" s="66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  <c r="AE1" s="321"/>
      <c r="AF1" s="321"/>
      <c r="AG1" s="321"/>
      <c r="AH1" s="321"/>
      <c r="AI1" s="321"/>
      <c r="AJ1" s="321"/>
      <c r="AK1" s="321"/>
      <c r="AL1" s="321"/>
      <c r="AM1" s="321"/>
      <c r="AN1" s="321"/>
      <c r="AO1" s="321"/>
      <c r="AP1" s="321"/>
      <c r="AR1" s="322" t="s">
        <v>93</v>
      </c>
      <c r="AS1" s="66"/>
      <c r="AT1" s="321"/>
      <c r="AU1" s="321"/>
      <c r="AV1" s="321"/>
      <c r="AW1" s="321"/>
      <c r="AX1" s="321"/>
      <c r="AY1" s="321"/>
      <c r="AZ1" s="321"/>
      <c r="BA1" s="321"/>
      <c r="BB1" s="321"/>
      <c r="BC1" s="321"/>
      <c r="BD1" s="321"/>
      <c r="BE1" s="321"/>
      <c r="BF1" s="321"/>
      <c r="BG1" s="321"/>
      <c r="BH1" s="321"/>
      <c r="BI1" s="321"/>
      <c r="BJ1" s="321"/>
      <c r="BK1" s="321"/>
      <c r="BL1" s="321"/>
      <c r="BM1" s="321"/>
      <c r="BN1" s="321"/>
      <c r="BO1" s="321"/>
      <c r="BP1" s="321"/>
      <c r="BR1" s="322" t="s">
        <v>93</v>
      </c>
      <c r="BS1" s="323"/>
      <c r="BT1" s="297"/>
      <c r="BU1" s="297"/>
      <c r="BV1" s="297"/>
      <c r="BW1" s="297"/>
      <c r="BX1" s="297"/>
      <c r="BY1" s="297"/>
      <c r="BZ1" s="297"/>
      <c r="CA1" s="297"/>
      <c r="CB1" s="297"/>
      <c r="CC1" s="297"/>
      <c r="CD1" s="297"/>
      <c r="CE1" s="297"/>
      <c r="CF1" s="297"/>
      <c r="CG1" s="297"/>
      <c r="CH1" s="297"/>
      <c r="CI1" s="297"/>
      <c r="CJ1" s="297"/>
      <c r="CK1" s="297"/>
      <c r="CL1" s="297"/>
      <c r="CM1" s="297"/>
      <c r="CN1" s="297"/>
      <c r="CO1" s="297"/>
      <c r="CP1" s="297"/>
    </row>
    <row r="2" spans="2:96" ht="15.75" thickTop="1">
      <c r="B2" s="77" t="s">
        <v>15</v>
      </c>
      <c r="C2" s="78" t="s">
        <v>14</v>
      </c>
      <c r="D2" s="78" t="s">
        <v>0</v>
      </c>
      <c r="E2" s="78" t="s">
        <v>92</v>
      </c>
      <c r="F2" s="78" t="s">
        <v>12</v>
      </c>
      <c r="G2" s="78" t="s">
        <v>13</v>
      </c>
      <c r="H2" s="78" t="s">
        <v>85</v>
      </c>
      <c r="I2" s="78" t="s">
        <v>12</v>
      </c>
      <c r="J2" s="78" t="s">
        <v>13</v>
      </c>
      <c r="K2" s="78" t="s">
        <v>85</v>
      </c>
      <c r="L2" s="78" t="s">
        <v>12</v>
      </c>
      <c r="M2" s="78" t="s">
        <v>209</v>
      </c>
      <c r="N2" s="79" t="s">
        <v>81</v>
      </c>
      <c r="O2" s="80"/>
      <c r="P2" s="225"/>
      <c r="R2" s="57" t="s">
        <v>15</v>
      </c>
      <c r="S2" s="57" t="s">
        <v>83</v>
      </c>
      <c r="T2" s="54" t="s">
        <v>45</v>
      </c>
      <c r="W2" s="197"/>
      <c r="AI2" s="197"/>
      <c r="AK2" s="197"/>
      <c r="AR2" s="272" t="s">
        <v>15</v>
      </c>
      <c r="AS2" s="57" t="s">
        <v>83</v>
      </c>
      <c r="AT2" s="54" t="s">
        <v>45</v>
      </c>
      <c r="AW2" s="197"/>
      <c r="BI2" s="197"/>
      <c r="BK2" s="197"/>
      <c r="BR2" s="272" t="s">
        <v>15</v>
      </c>
      <c r="BS2" s="272" t="s">
        <v>83</v>
      </c>
      <c r="BT2" s="196" t="s">
        <v>45</v>
      </c>
    </row>
    <row r="3" spans="2:96" ht="15.75" thickBot="1">
      <c r="B3" s="81"/>
      <c r="C3" s="47"/>
      <c r="D3" s="47"/>
      <c r="E3" s="47" t="s">
        <v>86</v>
      </c>
      <c r="F3" s="47" t="s">
        <v>4</v>
      </c>
      <c r="G3" s="47" t="s">
        <v>66</v>
      </c>
      <c r="H3" s="47" t="s">
        <v>27</v>
      </c>
      <c r="I3" s="47" t="s">
        <v>5</v>
      </c>
      <c r="J3" s="47" t="s">
        <v>67</v>
      </c>
      <c r="K3" s="47" t="s">
        <v>27</v>
      </c>
      <c r="L3" s="47" t="s">
        <v>7</v>
      </c>
      <c r="M3" s="47" t="s">
        <v>208</v>
      </c>
      <c r="N3" s="82" t="s">
        <v>16</v>
      </c>
      <c r="O3" s="82" t="s">
        <v>18</v>
      </c>
      <c r="P3" s="226" t="s">
        <v>17</v>
      </c>
      <c r="T3" s="324" t="s">
        <v>4</v>
      </c>
      <c r="U3" s="325" t="s">
        <v>184</v>
      </c>
      <c r="V3" s="326" t="s">
        <v>94</v>
      </c>
      <c r="W3" s="327" t="s">
        <v>84</v>
      </c>
      <c r="X3" s="328" t="s">
        <v>94</v>
      </c>
      <c r="Y3" s="329" t="s">
        <v>207</v>
      </c>
      <c r="Z3" s="329" t="s">
        <v>94</v>
      </c>
      <c r="AA3" s="330" t="s">
        <v>185</v>
      </c>
      <c r="AB3" s="331" t="s">
        <v>94</v>
      </c>
      <c r="AC3" s="332" t="s">
        <v>183</v>
      </c>
      <c r="AD3" s="323" t="s">
        <v>94</v>
      </c>
      <c r="AE3" s="333" t="s">
        <v>186</v>
      </c>
      <c r="AF3" s="334" t="s">
        <v>94</v>
      </c>
      <c r="AG3" s="335" t="s">
        <v>210</v>
      </c>
      <c r="AH3" s="336" t="s">
        <v>94</v>
      </c>
      <c r="AI3" s="337" t="s">
        <v>220</v>
      </c>
      <c r="AJ3" s="338" t="s">
        <v>94</v>
      </c>
      <c r="AK3" s="339" t="s">
        <v>187</v>
      </c>
      <c r="AL3" s="340" t="s">
        <v>94</v>
      </c>
      <c r="AM3" s="341" t="s">
        <v>219</v>
      </c>
      <c r="AN3" s="342" t="s">
        <v>94</v>
      </c>
      <c r="AO3" s="343" t="s">
        <v>188</v>
      </c>
      <c r="AP3" s="344" t="s">
        <v>94</v>
      </c>
      <c r="AT3" s="324" t="s">
        <v>5</v>
      </c>
      <c r="AU3" s="325" t="s">
        <v>184</v>
      </c>
      <c r="AV3" s="326" t="s">
        <v>94</v>
      </c>
      <c r="AW3" s="327" t="s">
        <v>84</v>
      </c>
      <c r="AX3" s="328" t="s">
        <v>94</v>
      </c>
      <c r="AY3" s="329" t="s">
        <v>207</v>
      </c>
      <c r="AZ3" s="329" t="s">
        <v>94</v>
      </c>
      <c r="BA3" s="330" t="s">
        <v>185</v>
      </c>
      <c r="BB3" s="331" t="s">
        <v>94</v>
      </c>
      <c r="BC3" s="332" t="s">
        <v>183</v>
      </c>
      <c r="BD3" s="323" t="s">
        <v>94</v>
      </c>
      <c r="BE3" s="333" t="s">
        <v>186</v>
      </c>
      <c r="BF3" s="334" t="s">
        <v>94</v>
      </c>
      <c r="BG3" s="335" t="s">
        <v>210</v>
      </c>
      <c r="BH3" s="336" t="s">
        <v>94</v>
      </c>
      <c r="BI3" s="337" t="s">
        <v>220</v>
      </c>
      <c r="BJ3" s="338" t="s">
        <v>94</v>
      </c>
      <c r="BK3" s="339" t="s">
        <v>187</v>
      </c>
      <c r="BL3" s="340" t="s">
        <v>94</v>
      </c>
      <c r="BM3" s="341" t="s">
        <v>206</v>
      </c>
      <c r="BN3" s="342" t="s">
        <v>94</v>
      </c>
      <c r="BO3" s="343" t="s">
        <v>188</v>
      </c>
      <c r="BP3" s="344" t="s">
        <v>94</v>
      </c>
      <c r="BT3" s="298" t="s">
        <v>7</v>
      </c>
      <c r="BU3" s="299" t="s">
        <v>184</v>
      </c>
      <c r="BV3" s="299" t="s">
        <v>94</v>
      </c>
      <c r="BW3" s="300" t="s">
        <v>84</v>
      </c>
      <c r="BX3" s="300" t="s">
        <v>94</v>
      </c>
      <c r="BY3" s="301" t="s">
        <v>207</v>
      </c>
      <c r="BZ3" s="301" t="s">
        <v>94</v>
      </c>
      <c r="CA3" s="302" t="s">
        <v>185</v>
      </c>
      <c r="CB3" s="302" t="s">
        <v>94</v>
      </c>
      <c r="CC3" s="303" t="s">
        <v>183</v>
      </c>
      <c r="CD3" s="303" t="s">
        <v>94</v>
      </c>
      <c r="CE3" s="304" t="s">
        <v>186</v>
      </c>
      <c r="CF3" s="305" t="s">
        <v>94</v>
      </c>
      <c r="CG3" s="306" t="s">
        <v>210</v>
      </c>
      <c r="CH3" s="306" t="s">
        <v>94</v>
      </c>
      <c r="CI3" s="307" t="s">
        <v>220</v>
      </c>
      <c r="CJ3" s="307" t="s">
        <v>94</v>
      </c>
      <c r="CK3" s="308" t="s">
        <v>187</v>
      </c>
      <c r="CL3" s="308" t="s">
        <v>94</v>
      </c>
      <c r="CM3" s="309" t="s">
        <v>219</v>
      </c>
      <c r="CN3" s="309" t="s">
        <v>94</v>
      </c>
      <c r="CO3" s="310" t="s">
        <v>188</v>
      </c>
      <c r="CP3" s="310" t="s">
        <v>94</v>
      </c>
    </row>
    <row r="4" spans="2:96" ht="15.75" thickTop="1">
      <c r="B4" s="219">
        <v>42010</v>
      </c>
      <c r="C4" s="128">
        <v>416635</v>
      </c>
      <c r="D4" s="128" t="s">
        <v>218</v>
      </c>
      <c r="E4" s="180">
        <v>506</v>
      </c>
      <c r="F4" s="180">
        <v>444</v>
      </c>
      <c r="G4" s="180">
        <v>62</v>
      </c>
      <c r="H4" s="180">
        <v>174</v>
      </c>
      <c r="I4" s="180">
        <v>150</v>
      </c>
      <c r="J4" s="180">
        <v>24</v>
      </c>
      <c r="K4" s="180">
        <v>32</v>
      </c>
      <c r="L4" s="180">
        <v>31</v>
      </c>
      <c r="M4" s="399">
        <v>1</v>
      </c>
      <c r="N4" s="107">
        <v>100</v>
      </c>
      <c r="O4" s="107">
        <v>0</v>
      </c>
      <c r="P4" s="220">
        <v>0</v>
      </c>
      <c r="R4" s="57">
        <f t="shared" ref="R4:R27" si="0">B4</f>
        <v>42010</v>
      </c>
      <c r="S4" s="52">
        <f t="shared" ref="S4:S27" si="1">C4</f>
        <v>416635</v>
      </c>
      <c r="U4" s="54">
        <v>506</v>
      </c>
      <c r="V4" s="54">
        <v>100</v>
      </c>
      <c r="AP4" s="196"/>
      <c r="AQ4" s="196">
        <f t="shared" ref="AQ4:AQ27" si="2">SUM(U4+W4+Y4+AA4+AC4+AE4+AG4+AI4+AK4+AM4+AO4-E4)</f>
        <v>0</v>
      </c>
      <c r="AR4" s="272">
        <f t="shared" ref="AR4:AR20" si="3">SUM(B4)</f>
        <v>42010</v>
      </c>
      <c r="AS4" s="52">
        <f t="shared" ref="AS4:AS21" si="4">SUM(C4)</f>
        <v>416635</v>
      </c>
      <c r="AT4" s="196"/>
      <c r="AU4" s="196"/>
      <c r="AV4" s="196"/>
      <c r="AW4" s="196"/>
      <c r="AX4" s="196"/>
      <c r="AY4" s="196">
        <v>174</v>
      </c>
      <c r="AZ4" s="196">
        <v>30</v>
      </c>
      <c r="BA4" s="196"/>
      <c r="BB4" s="196"/>
      <c r="BC4" s="196"/>
      <c r="BD4" s="196"/>
      <c r="BE4" s="196"/>
      <c r="BF4" s="196"/>
      <c r="BG4" s="196"/>
      <c r="BH4" s="196"/>
      <c r="BI4" s="196"/>
      <c r="BJ4" s="196"/>
      <c r="BK4" s="196"/>
      <c r="BL4" s="196"/>
      <c r="BM4" s="196"/>
      <c r="BN4" s="196"/>
      <c r="BO4" s="196"/>
      <c r="BP4" s="196"/>
      <c r="BQ4" s="196">
        <f t="shared" ref="BQ4:BQ27" si="5">SUM(AU4+AW4+AY4+BA4+BC4+BE4+BG4+BI4+BK4+BM4+BO4-H4)</f>
        <v>0</v>
      </c>
      <c r="BR4" s="272">
        <f t="shared" ref="BR4:BR13" si="6">B4</f>
        <v>42010</v>
      </c>
      <c r="BS4" s="54">
        <f t="shared" ref="BS4:BS10" si="7">SUM(C4)</f>
        <v>416635</v>
      </c>
      <c r="BU4" s="196">
        <v>32</v>
      </c>
      <c r="BV4" s="196">
        <v>5</v>
      </c>
      <c r="CQ4" s="196">
        <f t="shared" ref="CQ4:CQ27" si="8">SUM(BU4+BW4+BY4+CA4+CC4+CE4+CG4+CI4+CK4+CM4+CO4-K4)</f>
        <v>0</v>
      </c>
      <c r="CR4" s="196"/>
    </row>
    <row r="5" spans="2:96">
      <c r="B5" s="221">
        <v>42010</v>
      </c>
      <c r="C5" s="89">
        <v>416630</v>
      </c>
      <c r="D5" s="89" t="s">
        <v>217</v>
      </c>
      <c r="E5" s="180">
        <v>6448</v>
      </c>
      <c r="F5" s="180">
        <v>6064</v>
      </c>
      <c r="G5" s="180">
        <v>384</v>
      </c>
      <c r="H5" s="180">
        <v>0</v>
      </c>
      <c r="I5" s="180">
        <v>0</v>
      </c>
      <c r="J5" s="180">
        <v>0</v>
      </c>
      <c r="K5" s="180">
        <v>611</v>
      </c>
      <c r="L5" s="180">
        <v>579</v>
      </c>
      <c r="M5" s="399">
        <v>32</v>
      </c>
      <c r="N5" s="107">
        <v>100</v>
      </c>
      <c r="O5" s="107">
        <v>0</v>
      </c>
      <c r="P5" s="222">
        <v>0</v>
      </c>
      <c r="R5" s="57">
        <f t="shared" si="0"/>
        <v>42010</v>
      </c>
      <c r="S5" s="52">
        <f t="shared" si="1"/>
        <v>416630</v>
      </c>
      <c r="U5" s="54">
        <v>798</v>
      </c>
      <c r="V5" s="54">
        <v>315</v>
      </c>
      <c r="Y5" s="54">
        <v>1773</v>
      </c>
      <c r="Z5" s="54">
        <v>400</v>
      </c>
      <c r="AA5" s="197"/>
      <c r="AI5" s="54">
        <v>2030</v>
      </c>
      <c r="AJ5" s="54">
        <v>400</v>
      </c>
      <c r="AM5" s="54">
        <v>1542</v>
      </c>
      <c r="AN5" s="54">
        <v>270</v>
      </c>
      <c r="AO5" s="54">
        <v>305</v>
      </c>
      <c r="AP5" s="196">
        <v>60</v>
      </c>
      <c r="AQ5" s="196">
        <f t="shared" si="2"/>
        <v>0</v>
      </c>
      <c r="AR5" s="272">
        <f t="shared" si="3"/>
        <v>42010</v>
      </c>
      <c r="AS5" s="52">
        <f t="shared" si="4"/>
        <v>416630</v>
      </c>
      <c r="AT5" s="196"/>
      <c r="AU5" s="196"/>
      <c r="AV5" s="196"/>
      <c r="AW5" s="196"/>
      <c r="AX5" s="196"/>
      <c r="AY5" s="196"/>
      <c r="AZ5" s="196"/>
      <c r="BA5" s="196"/>
      <c r="BB5" s="196"/>
      <c r="BC5" s="196"/>
      <c r="BD5" s="196"/>
      <c r="BE5" s="196"/>
      <c r="BF5" s="196"/>
      <c r="BG5" s="196"/>
      <c r="BH5" s="196"/>
      <c r="BI5" s="196"/>
      <c r="BJ5" s="196"/>
      <c r="BK5" s="196"/>
      <c r="BL5" s="196"/>
      <c r="BM5" s="196"/>
      <c r="BN5" s="196"/>
      <c r="BO5" s="196"/>
      <c r="BP5" s="196"/>
      <c r="BQ5" s="196">
        <f t="shared" si="5"/>
        <v>0</v>
      </c>
      <c r="BR5" s="272">
        <f t="shared" si="6"/>
        <v>42010</v>
      </c>
      <c r="BS5" s="54">
        <f t="shared" si="7"/>
        <v>416630</v>
      </c>
      <c r="BU5" s="196">
        <v>94</v>
      </c>
      <c r="BV5" s="196">
        <v>10</v>
      </c>
      <c r="BY5" s="196">
        <v>163</v>
      </c>
      <c r="BZ5" s="196">
        <v>20</v>
      </c>
      <c r="CI5" s="196">
        <v>180</v>
      </c>
      <c r="CJ5" s="196">
        <v>20</v>
      </c>
      <c r="CM5" s="196">
        <v>174</v>
      </c>
      <c r="CN5" s="196">
        <v>19</v>
      </c>
      <c r="CQ5" s="196">
        <f t="shared" si="8"/>
        <v>0</v>
      </c>
      <c r="CR5" s="196"/>
    </row>
    <row r="6" spans="2:96">
      <c r="B6" s="221">
        <v>42010</v>
      </c>
      <c r="C6" s="89">
        <v>416639</v>
      </c>
      <c r="D6" s="89" t="s">
        <v>221</v>
      </c>
      <c r="E6" s="180">
        <v>1615</v>
      </c>
      <c r="F6" s="180">
        <v>1508</v>
      </c>
      <c r="G6" s="180">
        <v>107</v>
      </c>
      <c r="H6" s="180">
        <v>0</v>
      </c>
      <c r="I6" s="180">
        <v>0</v>
      </c>
      <c r="J6" s="180">
        <v>0</v>
      </c>
      <c r="K6" s="180">
        <v>0</v>
      </c>
      <c r="L6" s="180">
        <v>0</v>
      </c>
      <c r="M6" s="399">
        <v>0</v>
      </c>
      <c r="N6" s="107">
        <v>100</v>
      </c>
      <c r="O6" s="107">
        <v>0</v>
      </c>
      <c r="P6" s="222">
        <v>0</v>
      </c>
      <c r="R6" s="57">
        <f t="shared" si="0"/>
        <v>42010</v>
      </c>
      <c r="S6" s="52">
        <f t="shared" si="1"/>
        <v>416639</v>
      </c>
      <c r="AA6" s="197"/>
      <c r="AI6" s="54">
        <v>1431</v>
      </c>
      <c r="AJ6" s="54">
        <v>270</v>
      </c>
      <c r="AO6" s="54">
        <v>184</v>
      </c>
      <c r="AP6" s="196">
        <v>25</v>
      </c>
      <c r="AQ6" s="196">
        <f t="shared" si="2"/>
        <v>0</v>
      </c>
      <c r="AR6" s="272">
        <f t="shared" si="3"/>
        <v>42010</v>
      </c>
      <c r="AS6" s="52">
        <f t="shared" si="4"/>
        <v>416639</v>
      </c>
      <c r="AT6" s="196"/>
      <c r="AU6" s="196"/>
      <c r="AV6" s="196"/>
      <c r="AW6" s="196"/>
      <c r="AX6" s="196"/>
      <c r="AY6" s="196"/>
      <c r="AZ6" s="196"/>
      <c r="BA6" s="196"/>
      <c r="BB6" s="196"/>
      <c r="BC6" s="196"/>
      <c r="BD6" s="196"/>
      <c r="BE6" s="196"/>
      <c r="BF6" s="196"/>
      <c r="BG6" s="196"/>
      <c r="BH6" s="196"/>
      <c r="BI6" s="196"/>
      <c r="BJ6" s="196"/>
      <c r="BK6" s="196"/>
      <c r="BL6" s="196"/>
      <c r="BM6" s="196"/>
      <c r="BN6" s="196"/>
      <c r="BO6" s="196"/>
      <c r="BP6" s="196"/>
      <c r="BQ6" s="196">
        <f t="shared" si="5"/>
        <v>0</v>
      </c>
      <c r="BR6" s="272">
        <f t="shared" si="6"/>
        <v>42010</v>
      </c>
      <c r="BS6" s="54">
        <f t="shared" si="7"/>
        <v>416639</v>
      </c>
      <c r="CQ6" s="196">
        <f t="shared" si="8"/>
        <v>0</v>
      </c>
      <c r="CR6" s="196"/>
    </row>
    <row r="7" spans="2:96">
      <c r="B7" s="221">
        <v>42010</v>
      </c>
      <c r="C7" s="89">
        <v>416637</v>
      </c>
      <c r="D7" s="89" t="s">
        <v>217</v>
      </c>
      <c r="E7" s="180">
        <v>2954</v>
      </c>
      <c r="F7" s="180">
        <v>2791</v>
      </c>
      <c r="G7" s="180">
        <v>163</v>
      </c>
      <c r="H7" s="180">
        <v>0</v>
      </c>
      <c r="I7" s="180">
        <v>0</v>
      </c>
      <c r="J7" s="180">
        <v>0</v>
      </c>
      <c r="K7" s="180">
        <v>243</v>
      </c>
      <c r="L7" s="180">
        <v>232</v>
      </c>
      <c r="M7" s="399">
        <v>11</v>
      </c>
      <c r="N7" s="107">
        <v>100</v>
      </c>
      <c r="O7" s="107">
        <v>0</v>
      </c>
      <c r="P7" s="222">
        <v>0</v>
      </c>
      <c r="R7" s="57">
        <f t="shared" si="0"/>
        <v>42010</v>
      </c>
      <c r="S7" s="52">
        <f t="shared" si="1"/>
        <v>416637</v>
      </c>
      <c r="AA7" s="197"/>
      <c r="AI7" s="54">
        <v>1237</v>
      </c>
      <c r="AJ7" s="54">
        <v>350</v>
      </c>
      <c r="AO7" s="54">
        <v>1717</v>
      </c>
      <c r="AP7" s="196">
        <v>250</v>
      </c>
      <c r="AQ7" s="196">
        <f t="shared" si="2"/>
        <v>0</v>
      </c>
      <c r="AR7" s="272">
        <f t="shared" si="3"/>
        <v>42010</v>
      </c>
      <c r="AS7" s="52">
        <f t="shared" si="4"/>
        <v>416637</v>
      </c>
      <c r="AT7" s="196"/>
      <c r="AU7" s="196"/>
      <c r="AV7" s="196"/>
      <c r="AW7" s="196"/>
      <c r="AX7" s="196"/>
      <c r="AY7" s="196"/>
      <c r="AZ7" s="196"/>
      <c r="BA7" s="196"/>
      <c r="BB7" s="196"/>
      <c r="BC7" s="196"/>
      <c r="BD7" s="196"/>
      <c r="BE7" s="196"/>
      <c r="BF7" s="196"/>
      <c r="BG7" s="196"/>
      <c r="BH7" s="196"/>
      <c r="BI7" s="196"/>
      <c r="BJ7" s="196"/>
      <c r="BK7" s="196"/>
      <c r="BL7" s="196"/>
      <c r="BM7" s="196"/>
      <c r="BN7" s="196"/>
      <c r="BO7" s="196"/>
      <c r="BP7" s="196"/>
      <c r="BQ7" s="196">
        <f t="shared" si="5"/>
        <v>0</v>
      </c>
      <c r="BR7" s="272">
        <f t="shared" si="6"/>
        <v>42010</v>
      </c>
      <c r="BS7" s="54">
        <f t="shared" si="7"/>
        <v>416637</v>
      </c>
      <c r="CI7" s="196">
        <v>108</v>
      </c>
      <c r="CJ7" s="196">
        <v>10</v>
      </c>
      <c r="CO7" s="196">
        <v>135</v>
      </c>
      <c r="CP7" s="196">
        <v>10</v>
      </c>
      <c r="CQ7" s="196">
        <f t="shared" si="8"/>
        <v>0</v>
      </c>
      <c r="CR7" s="196"/>
    </row>
    <row r="8" spans="2:96">
      <c r="B8" s="221">
        <v>42010</v>
      </c>
      <c r="C8" s="89">
        <v>416636</v>
      </c>
      <c r="D8" s="89" t="s">
        <v>222</v>
      </c>
      <c r="E8" s="180">
        <v>1779</v>
      </c>
      <c r="F8" s="180">
        <v>1581</v>
      </c>
      <c r="G8" s="180">
        <v>198</v>
      </c>
      <c r="H8" s="180">
        <v>0</v>
      </c>
      <c r="I8" s="180">
        <v>0</v>
      </c>
      <c r="J8" s="180">
        <v>0</v>
      </c>
      <c r="K8" s="180">
        <v>180</v>
      </c>
      <c r="L8" s="180">
        <v>177</v>
      </c>
      <c r="M8" s="399">
        <v>3</v>
      </c>
      <c r="N8" s="107">
        <v>100</v>
      </c>
      <c r="O8" s="107">
        <v>0</v>
      </c>
      <c r="P8" s="222">
        <v>0</v>
      </c>
      <c r="R8" s="57">
        <f t="shared" si="0"/>
        <v>42010</v>
      </c>
      <c r="S8" s="52">
        <f t="shared" si="1"/>
        <v>416636</v>
      </c>
      <c r="U8" s="54">
        <v>899</v>
      </c>
      <c r="V8" s="54">
        <v>180</v>
      </c>
      <c r="W8" s="54">
        <v>880</v>
      </c>
      <c r="X8" s="54">
        <v>120</v>
      </c>
      <c r="AA8" s="197"/>
      <c r="AP8" s="196"/>
      <c r="AQ8" s="196">
        <f t="shared" si="2"/>
        <v>0</v>
      </c>
      <c r="AR8" s="272">
        <f t="shared" si="3"/>
        <v>42010</v>
      </c>
      <c r="AS8" s="52">
        <f t="shared" si="4"/>
        <v>416636</v>
      </c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  <c r="BJ8" s="196"/>
      <c r="BK8" s="196"/>
      <c r="BL8" s="196"/>
      <c r="BM8" s="196"/>
      <c r="BN8" s="196"/>
      <c r="BO8" s="196"/>
      <c r="BP8" s="196"/>
      <c r="BQ8" s="196">
        <f t="shared" si="5"/>
        <v>0</v>
      </c>
      <c r="BR8" s="272">
        <f t="shared" si="6"/>
        <v>42010</v>
      </c>
      <c r="BS8" s="54">
        <f t="shared" si="7"/>
        <v>416636</v>
      </c>
      <c r="BU8" s="196">
        <v>90</v>
      </c>
      <c r="BV8" s="196">
        <v>10</v>
      </c>
      <c r="BW8" s="196">
        <v>90</v>
      </c>
      <c r="BX8" s="196">
        <v>10</v>
      </c>
      <c r="CQ8" s="196">
        <f t="shared" si="8"/>
        <v>0</v>
      </c>
      <c r="CR8" s="196"/>
    </row>
    <row r="9" spans="2:96">
      <c r="B9" s="221">
        <v>42010</v>
      </c>
      <c r="C9" s="89">
        <v>415821</v>
      </c>
      <c r="D9" s="89" t="s">
        <v>223</v>
      </c>
      <c r="E9" s="180">
        <v>454</v>
      </c>
      <c r="F9" s="180">
        <v>424</v>
      </c>
      <c r="G9" s="180">
        <v>30</v>
      </c>
      <c r="H9" s="180">
        <v>0</v>
      </c>
      <c r="I9" s="180">
        <v>0</v>
      </c>
      <c r="J9" s="180">
        <v>0</v>
      </c>
      <c r="K9" s="180">
        <v>0</v>
      </c>
      <c r="L9" s="180">
        <v>0</v>
      </c>
      <c r="M9" s="399">
        <v>0</v>
      </c>
      <c r="N9" s="107">
        <v>100</v>
      </c>
      <c r="O9" s="107">
        <v>0</v>
      </c>
      <c r="P9" s="222">
        <v>0</v>
      </c>
      <c r="R9" s="57">
        <f t="shared" si="0"/>
        <v>42010</v>
      </c>
      <c r="S9" s="52">
        <f t="shared" si="1"/>
        <v>415821</v>
      </c>
      <c r="AA9" s="197"/>
      <c r="AO9" s="196">
        <v>454</v>
      </c>
      <c r="AP9" s="196">
        <v>55</v>
      </c>
      <c r="AQ9" s="196">
        <f t="shared" si="2"/>
        <v>0</v>
      </c>
      <c r="AR9" s="272">
        <f t="shared" si="3"/>
        <v>42010</v>
      </c>
      <c r="AS9" s="52">
        <f t="shared" si="4"/>
        <v>415821</v>
      </c>
      <c r="AT9" s="196"/>
      <c r="AU9" s="196"/>
      <c r="AV9" s="196"/>
      <c r="AW9" s="196"/>
      <c r="AX9" s="196"/>
      <c r="AY9" s="196"/>
      <c r="AZ9" s="196"/>
      <c r="BA9" s="196"/>
      <c r="BB9" s="196"/>
      <c r="BC9" s="196"/>
      <c r="BD9" s="196"/>
      <c r="BE9" s="196"/>
      <c r="BF9" s="196"/>
      <c r="BG9" s="196"/>
      <c r="BH9" s="196"/>
      <c r="BI9" s="196"/>
      <c r="BJ9" s="196"/>
      <c r="BK9" s="196"/>
      <c r="BL9" s="196"/>
      <c r="BM9" s="196"/>
      <c r="BN9" s="196"/>
      <c r="BO9" s="196"/>
      <c r="BP9" s="196"/>
      <c r="BQ9" s="196">
        <f t="shared" si="5"/>
        <v>0</v>
      </c>
      <c r="BR9" s="272">
        <f t="shared" si="6"/>
        <v>42010</v>
      </c>
      <c r="BS9" s="54">
        <f t="shared" si="7"/>
        <v>415821</v>
      </c>
      <c r="CQ9" s="196">
        <f t="shared" si="8"/>
        <v>0</v>
      </c>
      <c r="CR9" s="196"/>
    </row>
    <row r="10" spans="2:96">
      <c r="B10" s="221">
        <v>42010</v>
      </c>
      <c r="C10" s="89">
        <v>416557</v>
      </c>
      <c r="D10" s="89" t="s">
        <v>216</v>
      </c>
      <c r="E10" s="180">
        <v>198</v>
      </c>
      <c r="F10" s="180">
        <v>190</v>
      </c>
      <c r="G10" s="180">
        <v>8</v>
      </c>
      <c r="H10" s="180">
        <v>0</v>
      </c>
      <c r="I10" s="180">
        <v>0</v>
      </c>
      <c r="J10" s="180">
        <v>0</v>
      </c>
      <c r="K10" s="180">
        <v>0</v>
      </c>
      <c r="L10" s="180">
        <v>0</v>
      </c>
      <c r="M10" s="399">
        <v>0</v>
      </c>
      <c r="N10" s="107">
        <v>100</v>
      </c>
      <c r="O10" s="107">
        <v>0</v>
      </c>
      <c r="P10" s="222">
        <v>0</v>
      </c>
      <c r="R10" s="57">
        <f t="shared" si="0"/>
        <v>42010</v>
      </c>
      <c r="S10" s="52">
        <f t="shared" si="1"/>
        <v>416557</v>
      </c>
      <c r="U10" s="54">
        <v>198</v>
      </c>
      <c r="V10" s="54">
        <v>40</v>
      </c>
      <c r="AA10" s="197"/>
      <c r="AQ10" s="196">
        <f t="shared" si="2"/>
        <v>0</v>
      </c>
      <c r="AR10" s="272">
        <f t="shared" si="3"/>
        <v>42010</v>
      </c>
      <c r="AS10" s="52">
        <f t="shared" si="4"/>
        <v>416557</v>
      </c>
      <c r="AT10" s="196"/>
      <c r="AU10" s="196"/>
      <c r="AV10" s="196"/>
      <c r="AW10" s="196"/>
      <c r="AX10" s="196"/>
      <c r="AY10" s="196"/>
      <c r="AZ10" s="196"/>
      <c r="BA10" s="196"/>
      <c r="BB10" s="196"/>
      <c r="BC10" s="196"/>
      <c r="BD10" s="196"/>
      <c r="BE10" s="196"/>
      <c r="BF10" s="196"/>
      <c r="BG10" s="196"/>
      <c r="BH10" s="196"/>
      <c r="BI10" s="196"/>
      <c r="BJ10" s="196"/>
      <c r="BK10" s="196"/>
      <c r="BL10" s="196"/>
      <c r="BM10" s="196"/>
      <c r="BN10" s="196"/>
      <c r="BO10" s="196"/>
      <c r="BP10" s="196"/>
      <c r="BQ10" s="196">
        <f t="shared" si="5"/>
        <v>0</v>
      </c>
      <c r="BR10" s="272">
        <f t="shared" si="6"/>
        <v>42010</v>
      </c>
      <c r="BS10" s="54">
        <f t="shared" si="7"/>
        <v>416557</v>
      </c>
      <c r="CQ10" s="196">
        <f t="shared" si="8"/>
        <v>0</v>
      </c>
      <c r="CR10" s="196"/>
    </row>
    <row r="11" spans="2:96">
      <c r="B11" s="221">
        <v>42010</v>
      </c>
      <c r="C11" s="89">
        <v>416629</v>
      </c>
      <c r="D11" s="89" t="s">
        <v>224</v>
      </c>
      <c r="E11" s="180">
        <v>1303</v>
      </c>
      <c r="F11" s="180">
        <v>1184</v>
      </c>
      <c r="G11" s="180">
        <v>19</v>
      </c>
      <c r="H11" s="180">
        <v>0</v>
      </c>
      <c r="I11" s="180">
        <v>0</v>
      </c>
      <c r="J11" s="180">
        <v>0</v>
      </c>
      <c r="K11" s="180">
        <v>119</v>
      </c>
      <c r="L11" s="180">
        <v>112</v>
      </c>
      <c r="M11" s="399">
        <v>7</v>
      </c>
      <c r="N11" s="107">
        <v>100</v>
      </c>
      <c r="O11" s="107">
        <v>0</v>
      </c>
      <c r="P11" s="222">
        <v>0</v>
      </c>
      <c r="R11" s="57">
        <f t="shared" si="0"/>
        <v>42010</v>
      </c>
      <c r="S11" s="52">
        <f t="shared" si="1"/>
        <v>416629</v>
      </c>
      <c r="AA11" s="197"/>
      <c r="AK11" s="54">
        <v>1303</v>
      </c>
      <c r="AL11" s="54">
        <v>365</v>
      </c>
      <c r="AP11" s="196"/>
      <c r="AQ11" s="196">
        <f t="shared" si="2"/>
        <v>0</v>
      </c>
      <c r="AR11" s="272">
        <f t="shared" si="3"/>
        <v>42010</v>
      </c>
      <c r="AS11" s="52">
        <f t="shared" si="4"/>
        <v>416629</v>
      </c>
      <c r="AT11" s="196"/>
      <c r="AU11" s="196"/>
      <c r="AV11" s="196"/>
      <c r="AW11" s="196"/>
      <c r="AX11" s="196"/>
      <c r="AY11" s="196"/>
      <c r="AZ11" s="196"/>
      <c r="BA11" s="196"/>
      <c r="BB11" s="196"/>
      <c r="BC11" s="196"/>
      <c r="BD11" s="196"/>
      <c r="BE11" s="196"/>
      <c r="BF11" s="196"/>
      <c r="BG11" s="196"/>
      <c r="BH11" s="196"/>
      <c r="BI11" s="196"/>
      <c r="BJ11" s="196"/>
      <c r="BK11" s="196"/>
      <c r="BL11" s="196"/>
      <c r="BM11" s="196"/>
      <c r="BN11" s="196"/>
      <c r="BO11" s="196"/>
      <c r="BP11" s="196"/>
      <c r="BQ11" s="196">
        <f t="shared" si="5"/>
        <v>0</v>
      </c>
      <c r="BR11" s="272">
        <f t="shared" si="6"/>
        <v>42010</v>
      </c>
      <c r="BS11" s="54">
        <f>C11</f>
        <v>416629</v>
      </c>
      <c r="CK11" s="196">
        <v>119</v>
      </c>
      <c r="CL11" s="196">
        <v>15</v>
      </c>
      <c r="CQ11" s="196">
        <f t="shared" si="8"/>
        <v>0</v>
      </c>
      <c r="CR11" s="196"/>
    </row>
    <row r="12" spans="2:96">
      <c r="B12" s="221">
        <v>42009</v>
      </c>
      <c r="C12" s="89">
        <v>416643</v>
      </c>
      <c r="D12" s="89" t="s">
        <v>225</v>
      </c>
      <c r="E12" s="180">
        <v>251</v>
      </c>
      <c r="F12" s="180">
        <v>207</v>
      </c>
      <c r="G12" s="180">
        <v>44</v>
      </c>
      <c r="H12" s="180">
        <v>0</v>
      </c>
      <c r="I12" s="180">
        <v>0</v>
      </c>
      <c r="J12" s="180">
        <v>0</v>
      </c>
      <c r="K12" s="180">
        <v>0</v>
      </c>
      <c r="L12" s="180">
        <v>0</v>
      </c>
      <c r="M12" s="399">
        <v>0</v>
      </c>
      <c r="N12" s="107">
        <v>100</v>
      </c>
      <c r="O12" s="107">
        <v>0</v>
      </c>
      <c r="P12" s="222">
        <v>0</v>
      </c>
      <c r="R12" s="57">
        <f t="shared" si="0"/>
        <v>42009</v>
      </c>
      <c r="S12" s="52">
        <f t="shared" si="1"/>
        <v>416643</v>
      </c>
      <c r="U12" s="54">
        <v>251</v>
      </c>
      <c r="V12" s="54">
        <v>65</v>
      </c>
      <c r="AP12" s="196"/>
      <c r="AQ12" s="196">
        <f t="shared" si="2"/>
        <v>0</v>
      </c>
      <c r="AR12" s="272">
        <f t="shared" si="3"/>
        <v>42009</v>
      </c>
      <c r="AS12" s="52">
        <f t="shared" si="4"/>
        <v>416643</v>
      </c>
      <c r="AT12" s="196"/>
      <c r="AU12" s="196"/>
      <c r="AV12" s="196"/>
      <c r="AW12" s="196"/>
      <c r="AX12" s="196"/>
      <c r="AY12" s="196"/>
      <c r="AZ12" s="196"/>
      <c r="BA12" s="196"/>
      <c r="BB12" s="196"/>
      <c r="BC12" s="196"/>
      <c r="BD12" s="196"/>
      <c r="BE12" s="196"/>
      <c r="BF12" s="196"/>
      <c r="BG12" s="196"/>
      <c r="BH12" s="196"/>
      <c r="BI12" s="196"/>
      <c r="BJ12" s="196"/>
      <c r="BK12" s="196"/>
      <c r="BL12" s="196"/>
      <c r="BM12" s="196"/>
      <c r="BN12" s="196"/>
      <c r="BO12" s="196"/>
      <c r="BP12" s="196"/>
      <c r="BQ12" s="196">
        <f t="shared" si="5"/>
        <v>0</v>
      </c>
      <c r="BR12" s="272">
        <f t="shared" si="6"/>
        <v>42009</v>
      </c>
      <c r="BS12" s="54">
        <f>C12</f>
        <v>416643</v>
      </c>
      <c r="CQ12" s="196">
        <f t="shared" si="8"/>
        <v>0</v>
      </c>
      <c r="CR12" s="196"/>
    </row>
    <row r="13" spans="2:96">
      <c r="B13" s="221">
        <v>42009</v>
      </c>
      <c r="C13" s="25">
        <v>416642</v>
      </c>
      <c r="D13" s="89" t="s">
        <v>216</v>
      </c>
      <c r="E13" s="180">
        <v>90</v>
      </c>
      <c r="F13" s="180">
        <v>84</v>
      </c>
      <c r="G13" s="180">
        <v>6</v>
      </c>
      <c r="H13" s="180">
        <v>0</v>
      </c>
      <c r="I13" s="180">
        <v>0</v>
      </c>
      <c r="J13" s="180">
        <v>0</v>
      </c>
      <c r="K13" s="180">
        <v>0</v>
      </c>
      <c r="L13" s="180">
        <v>0</v>
      </c>
      <c r="M13" s="399">
        <v>0</v>
      </c>
      <c r="N13" s="107">
        <v>100</v>
      </c>
      <c r="O13" s="107">
        <v>0</v>
      </c>
      <c r="P13" s="222">
        <v>0</v>
      </c>
      <c r="R13" s="57">
        <f t="shared" si="0"/>
        <v>42009</v>
      </c>
      <c r="S13" s="52">
        <f t="shared" si="1"/>
        <v>416642</v>
      </c>
      <c r="U13" s="54">
        <v>90</v>
      </c>
      <c r="V13" s="54">
        <v>25</v>
      </c>
      <c r="AA13" s="197"/>
      <c r="AP13" s="196"/>
      <c r="AQ13" s="196">
        <f t="shared" si="2"/>
        <v>0</v>
      </c>
      <c r="AR13" s="272">
        <f t="shared" si="3"/>
        <v>42009</v>
      </c>
      <c r="AS13" s="52">
        <f t="shared" si="4"/>
        <v>416642</v>
      </c>
      <c r="AT13" s="196"/>
      <c r="AU13" s="196"/>
      <c r="AV13" s="196"/>
      <c r="AW13" s="196"/>
      <c r="AX13" s="196"/>
      <c r="AY13" s="196"/>
      <c r="AZ13" s="196"/>
      <c r="BA13" s="196"/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>
        <f t="shared" si="5"/>
        <v>0</v>
      </c>
      <c r="BR13" s="272">
        <f t="shared" si="6"/>
        <v>42009</v>
      </c>
      <c r="BS13" s="54">
        <f t="shared" ref="BS13:BS14" si="9">C13</f>
        <v>416642</v>
      </c>
      <c r="CQ13" s="196">
        <f t="shared" si="8"/>
        <v>0</v>
      </c>
    </row>
    <row r="14" spans="2:96">
      <c r="B14" s="221">
        <v>42009</v>
      </c>
      <c r="C14" s="89">
        <v>416641</v>
      </c>
      <c r="D14" s="89" t="s">
        <v>226</v>
      </c>
      <c r="E14" s="180">
        <v>51</v>
      </c>
      <c r="F14" s="180">
        <v>47</v>
      </c>
      <c r="G14" s="180">
        <v>4</v>
      </c>
      <c r="H14" s="180">
        <v>0</v>
      </c>
      <c r="I14" s="180">
        <v>0</v>
      </c>
      <c r="J14" s="180">
        <v>0</v>
      </c>
      <c r="K14" s="180">
        <v>0</v>
      </c>
      <c r="L14" s="180">
        <v>0</v>
      </c>
      <c r="M14" s="399">
        <v>0</v>
      </c>
      <c r="N14" s="107">
        <v>100</v>
      </c>
      <c r="O14" s="107">
        <v>0</v>
      </c>
      <c r="P14" s="222">
        <v>0</v>
      </c>
      <c r="R14" s="57">
        <f t="shared" si="0"/>
        <v>42009</v>
      </c>
      <c r="S14" s="52">
        <f t="shared" si="1"/>
        <v>416641</v>
      </c>
      <c r="U14" s="54">
        <v>51</v>
      </c>
      <c r="V14" s="54">
        <v>10</v>
      </c>
      <c r="AA14" s="197"/>
      <c r="AP14" s="196"/>
      <c r="AQ14" s="196">
        <f t="shared" si="2"/>
        <v>0</v>
      </c>
      <c r="AR14" s="272">
        <f t="shared" si="3"/>
        <v>42009</v>
      </c>
      <c r="AS14" s="52">
        <f t="shared" si="4"/>
        <v>416641</v>
      </c>
      <c r="AT14" s="196"/>
      <c r="AU14" s="196"/>
      <c r="AV14" s="196"/>
      <c r="AW14" s="196"/>
      <c r="AX14" s="196"/>
      <c r="AY14" s="196"/>
      <c r="AZ14" s="196"/>
      <c r="BA14" s="196"/>
      <c r="BB14" s="196"/>
      <c r="BC14" s="196"/>
      <c r="BD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>
        <f t="shared" si="5"/>
        <v>0</v>
      </c>
      <c r="BR14" s="272">
        <f t="shared" ref="BR14:BR27" si="10">SUM(B14)</f>
        <v>42009</v>
      </c>
      <c r="BS14" s="54">
        <f t="shared" si="9"/>
        <v>416641</v>
      </c>
      <c r="CQ14" s="196">
        <f t="shared" si="8"/>
        <v>0</v>
      </c>
    </row>
    <row r="15" spans="2:96">
      <c r="B15" s="221">
        <v>42009</v>
      </c>
      <c r="C15" s="89">
        <v>416633</v>
      </c>
      <c r="D15" s="89" t="s">
        <v>222</v>
      </c>
      <c r="E15" s="180">
        <v>1803</v>
      </c>
      <c r="F15" s="180">
        <v>1637</v>
      </c>
      <c r="G15" s="180">
        <v>166</v>
      </c>
      <c r="H15" s="180">
        <v>0</v>
      </c>
      <c r="I15" s="180">
        <v>0</v>
      </c>
      <c r="J15" s="180">
        <v>0</v>
      </c>
      <c r="K15" s="180">
        <v>190</v>
      </c>
      <c r="L15" s="180">
        <v>184</v>
      </c>
      <c r="M15" s="399">
        <v>6</v>
      </c>
      <c r="N15" s="107">
        <v>100</v>
      </c>
      <c r="O15" s="107">
        <v>0</v>
      </c>
      <c r="P15" s="222">
        <v>0</v>
      </c>
      <c r="R15" s="57">
        <f t="shared" si="0"/>
        <v>42009</v>
      </c>
      <c r="S15" s="52">
        <f t="shared" si="1"/>
        <v>416633</v>
      </c>
      <c r="U15" s="54">
        <v>856</v>
      </c>
      <c r="V15" s="54">
        <v>140</v>
      </c>
      <c r="W15" s="54">
        <v>947</v>
      </c>
      <c r="X15" s="54">
        <v>140</v>
      </c>
      <c r="AA15" s="197"/>
      <c r="AP15" s="196"/>
      <c r="AQ15" s="196">
        <f t="shared" si="2"/>
        <v>0</v>
      </c>
      <c r="AR15" s="272">
        <f t="shared" si="3"/>
        <v>42009</v>
      </c>
      <c r="AS15" s="52">
        <f t="shared" si="4"/>
        <v>416633</v>
      </c>
      <c r="AT15" s="196"/>
      <c r="AU15" s="196"/>
      <c r="AV15" s="196"/>
      <c r="AW15" s="196"/>
      <c r="AX15" s="196"/>
      <c r="AY15" s="196"/>
      <c r="AZ15" s="196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>
        <f t="shared" si="5"/>
        <v>0</v>
      </c>
      <c r="BR15" s="272">
        <f t="shared" si="10"/>
        <v>42009</v>
      </c>
      <c r="BS15" s="54">
        <f t="shared" ref="BS15:BS27" si="11">C15</f>
        <v>416633</v>
      </c>
      <c r="BU15" s="196">
        <v>88</v>
      </c>
      <c r="BV15" s="196">
        <v>10</v>
      </c>
      <c r="BW15" s="196">
        <v>102</v>
      </c>
      <c r="BX15" s="196">
        <v>10</v>
      </c>
      <c r="CQ15" s="196">
        <f t="shared" si="8"/>
        <v>0</v>
      </c>
    </row>
    <row r="16" spans="2:96">
      <c r="B16" s="221">
        <v>42009</v>
      </c>
      <c r="C16" s="25">
        <v>416627</v>
      </c>
      <c r="D16" s="89" t="s">
        <v>217</v>
      </c>
      <c r="E16" s="180">
        <v>4890</v>
      </c>
      <c r="F16" s="180">
        <v>4585</v>
      </c>
      <c r="G16" s="180">
        <v>305</v>
      </c>
      <c r="H16" s="180">
        <v>0</v>
      </c>
      <c r="I16" s="180">
        <v>0</v>
      </c>
      <c r="J16" s="180">
        <v>0</v>
      </c>
      <c r="K16" s="180">
        <v>451</v>
      </c>
      <c r="L16" s="180">
        <v>423</v>
      </c>
      <c r="M16" s="399">
        <v>28</v>
      </c>
      <c r="N16" s="107">
        <v>100</v>
      </c>
      <c r="O16" s="107">
        <v>0</v>
      </c>
      <c r="P16" s="222">
        <v>0</v>
      </c>
      <c r="R16" s="57">
        <v>42009</v>
      </c>
      <c r="S16" s="52">
        <f t="shared" si="1"/>
        <v>416627</v>
      </c>
      <c r="U16" s="54">
        <v>1719</v>
      </c>
      <c r="V16" s="54">
        <v>280</v>
      </c>
      <c r="W16" s="54">
        <v>1545</v>
      </c>
      <c r="X16" s="54">
        <v>255</v>
      </c>
      <c r="AA16" s="197"/>
      <c r="AE16" s="54">
        <v>563</v>
      </c>
      <c r="AF16" s="54">
        <v>265</v>
      </c>
      <c r="AK16" s="54">
        <v>1063</v>
      </c>
      <c r="AL16" s="54">
        <v>260</v>
      </c>
      <c r="AP16" s="196"/>
      <c r="AQ16" s="196">
        <f t="shared" si="2"/>
        <v>0</v>
      </c>
      <c r="AR16" s="272">
        <f t="shared" si="3"/>
        <v>42009</v>
      </c>
      <c r="AS16" s="52">
        <f t="shared" si="4"/>
        <v>416627</v>
      </c>
      <c r="AT16" s="196"/>
      <c r="AU16" s="196"/>
      <c r="AV16" s="196"/>
      <c r="AW16" s="196"/>
      <c r="AX16" s="196"/>
      <c r="AY16" s="196"/>
      <c r="AZ16" s="196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>
        <f t="shared" si="5"/>
        <v>0</v>
      </c>
      <c r="BR16" s="272">
        <f t="shared" si="10"/>
        <v>42009</v>
      </c>
      <c r="BS16" s="54">
        <f t="shared" si="11"/>
        <v>416627</v>
      </c>
      <c r="BU16" s="196">
        <v>165</v>
      </c>
      <c r="BV16" s="196">
        <v>15</v>
      </c>
      <c r="BW16" s="196">
        <v>124</v>
      </c>
      <c r="BX16" s="196">
        <v>15</v>
      </c>
      <c r="CE16" s="196">
        <v>54</v>
      </c>
      <c r="CF16" s="196">
        <v>5</v>
      </c>
      <c r="CK16" s="196">
        <v>108</v>
      </c>
      <c r="CL16" s="196">
        <v>10</v>
      </c>
      <c r="CQ16" s="196">
        <f t="shared" si="8"/>
        <v>0</v>
      </c>
    </row>
    <row r="17" spans="2:95">
      <c r="B17" s="221">
        <v>42009</v>
      </c>
      <c r="C17" s="89">
        <v>415806</v>
      </c>
      <c r="D17" s="89" t="s">
        <v>214</v>
      </c>
      <c r="E17" s="180">
        <v>1739</v>
      </c>
      <c r="F17" s="180">
        <v>1594</v>
      </c>
      <c r="G17" s="180">
        <v>145</v>
      </c>
      <c r="H17" s="180">
        <v>0</v>
      </c>
      <c r="I17" s="180">
        <v>0</v>
      </c>
      <c r="J17" s="180">
        <v>0</v>
      </c>
      <c r="K17" s="180">
        <v>119</v>
      </c>
      <c r="L17" s="180">
        <v>109</v>
      </c>
      <c r="M17" s="399">
        <v>10</v>
      </c>
      <c r="N17" s="107">
        <v>100</v>
      </c>
      <c r="O17" s="107">
        <v>0</v>
      </c>
      <c r="P17" s="222">
        <v>0</v>
      </c>
      <c r="R17" s="57">
        <f t="shared" si="0"/>
        <v>42009</v>
      </c>
      <c r="S17" s="52">
        <f t="shared" si="1"/>
        <v>415806</v>
      </c>
      <c r="U17" s="54">
        <v>1107</v>
      </c>
      <c r="V17" s="54">
        <v>220</v>
      </c>
      <c r="AM17" s="54">
        <v>632</v>
      </c>
      <c r="AN17" s="54">
        <v>200</v>
      </c>
      <c r="AP17" s="196"/>
      <c r="AQ17" s="196">
        <f t="shared" si="2"/>
        <v>0</v>
      </c>
      <c r="AR17" s="272">
        <f t="shared" si="3"/>
        <v>42009</v>
      </c>
      <c r="AS17" s="52">
        <f t="shared" si="4"/>
        <v>415806</v>
      </c>
      <c r="AT17" s="196"/>
      <c r="AU17" s="196"/>
      <c r="AV17" s="196"/>
      <c r="AW17" s="196"/>
      <c r="AX17" s="196"/>
      <c r="AY17" s="196"/>
      <c r="AZ17" s="196"/>
      <c r="BA17" s="196"/>
      <c r="BB17" s="196"/>
      <c r="BC17" s="196"/>
      <c r="BD17" s="196"/>
      <c r="BE17" s="196"/>
      <c r="BF17" s="196"/>
      <c r="BG17" s="196"/>
      <c r="BH17" s="196"/>
      <c r="BI17" s="196"/>
      <c r="BJ17" s="196"/>
      <c r="BK17" s="196"/>
      <c r="BL17" s="196"/>
      <c r="BM17" s="196"/>
      <c r="BN17" s="196"/>
      <c r="BO17" s="196"/>
      <c r="BP17" s="196"/>
      <c r="BQ17" s="196">
        <f t="shared" si="5"/>
        <v>0</v>
      </c>
      <c r="BR17" s="272">
        <f t="shared" si="10"/>
        <v>42009</v>
      </c>
      <c r="BS17" s="54">
        <f t="shared" si="11"/>
        <v>415806</v>
      </c>
      <c r="BU17" s="196">
        <v>65</v>
      </c>
      <c r="BV17" s="196">
        <v>5</v>
      </c>
      <c r="CK17" s="196">
        <v>54</v>
      </c>
      <c r="CL17" s="196">
        <v>5</v>
      </c>
      <c r="CQ17" s="196">
        <f t="shared" si="8"/>
        <v>0</v>
      </c>
    </row>
    <row r="18" spans="2:95">
      <c r="B18" s="221">
        <v>42009</v>
      </c>
      <c r="C18" s="89">
        <v>416556</v>
      </c>
      <c r="D18" s="89" t="s">
        <v>215</v>
      </c>
      <c r="E18" s="180">
        <v>102</v>
      </c>
      <c r="F18" s="180">
        <v>76</v>
      </c>
      <c r="G18" s="180">
        <v>26</v>
      </c>
      <c r="H18" s="180">
        <v>0</v>
      </c>
      <c r="I18" s="180">
        <v>0</v>
      </c>
      <c r="J18" s="180">
        <v>0</v>
      </c>
      <c r="K18" s="180">
        <v>0</v>
      </c>
      <c r="L18" s="180">
        <v>0</v>
      </c>
      <c r="M18" s="399">
        <v>0</v>
      </c>
      <c r="N18" s="107">
        <v>100</v>
      </c>
      <c r="O18" s="107">
        <v>0</v>
      </c>
      <c r="P18" s="222">
        <v>0</v>
      </c>
      <c r="R18" s="57">
        <f t="shared" si="0"/>
        <v>42009</v>
      </c>
      <c r="S18" s="52">
        <f t="shared" si="1"/>
        <v>416556</v>
      </c>
      <c r="U18" s="54">
        <v>102</v>
      </c>
      <c r="V18" s="54">
        <v>15</v>
      </c>
      <c r="AP18" s="196"/>
      <c r="AQ18" s="196">
        <f t="shared" si="2"/>
        <v>0</v>
      </c>
      <c r="AR18" s="272">
        <f t="shared" si="3"/>
        <v>42009</v>
      </c>
      <c r="AS18" s="52">
        <f t="shared" si="4"/>
        <v>416556</v>
      </c>
      <c r="AT18" s="196"/>
      <c r="AU18" s="196"/>
      <c r="AV18" s="196"/>
      <c r="AW18" s="196"/>
      <c r="AX18" s="196"/>
      <c r="AY18" s="196"/>
      <c r="AZ18" s="196"/>
      <c r="BA18" s="196"/>
      <c r="BB18" s="196"/>
      <c r="BC18" s="196"/>
      <c r="BD18" s="196"/>
      <c r="BE18" s="196"/>
      <c r="BF18" s="196"/>
      <c r="BG18" s="196"/>
      <c r="BH18" s="196"/>
      <c r="BI18" s="196"/>
      <c r="BJ18" s="196"/>
      <c r="BK18" s="196"/>
      <c r="BL18" s="196"/>
      <c r="BM18" s="196"/>
      <c r="BN18" s="196"/>
      <c r="BO18" s="196"/>
      <c r="BP18" s="196"/>
      <c r="BQ18" s="196">
        <f t="shared" si="5"/>
        <v>0</v>
      </c>
      <c r="BR18" s="272">
        <f t="shared" si="10"/>
        <v>42009</v>
      </c>
      <c r="BS18" s="54">
        <f t="shared" si="11"/>
        <v>416556</v>
      </c>
      <c r="CQ18" s="196">
        <f t="shared" si="8"/>
        <v>0</v>
      </c>
    </row>
    <row r="19" spans="2:95">
      <c r="B19" s="221">
        <v>42009</v>
      </c>
      <c r="C19" s="89">
        <v>415804</v>
      </c>
      <c r="D19" s="89" t="s">
        <v>214</v>
      </c>
      <c r="E19" s="180">
        <v>2885</v>
      </c>
      <c r="F19" s="180">
        <v>2590</v>
      </c>
      <c r="G19" s="180">
        <v>295</v>
      </c>
      <c r="H19" s="180">
        <v>0</v>
      </c>
      <c r="I19" s="180">
        <v>0</v>
      </c>
      <c r="J19" s="180">
        <v>0</v>
      </c>
      <c r="K19" s="180">
        <v>15</v>
      </c>
      <c r="L19" s="180">
        <v>14</v>
      </c>
      <c r="M19" s="399">
        <v>1</v>
      </c>
      <c r="N19" s="107">
        <v>100</v>
      </c>
      <c r="O19" s="107">
        <v>0</v>
      </c>
      <c r="P19" s="222">
        <v>0</v>
      </c>
      <c r="R19" s="57">
        <f t="shared" si="0"/>
        <v>42009</v>
      </c>
      <c r="S19" s="52">
        <f t="shared" si="1"/>
        <v>415804</v>
      </c>
      <c r="U19" s="54">
        <v>874</v>
      </c>
      <c r="V19" s="54">
        <v>150</v>
      </c>
      <c r="W19" s="54">
        <v>660</v>
      </c>
      <c r="X19" s="54">
        <v>170</v>
      </c>
      <c r="AM19" s="54">
        <v>506</v>
      </c>
      <c r="AN19" s="54">
        <v>149</v>
      </c>
      <c r="AO19" s="54">
        <v>845</v>
      </c>
      <c r="AP19" s="196">
        <v>115</v>
      </c>
      <c r="AQ19" s="196">
        <f t="shared" si="2"/>
        <v>0</v>
      </c>
      <c r="AR19" s="272">
        <f t="shared" si="3"/>
        <v>42009</v>
      </c>
      <c r="AS19" s="52">
        <f t="shared" si="4"/>
        <v>415804</v>
      </c>
      <c r="AT19" s="196"/>
      <c r="AU19" s="196"/>
      <c r="AV19" s="196"/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  <c r="BJ19" s="196"/>
      <c r="BK19" s="196"/>
      <c r="BL19" s="196"/>
      <c r="BM19" s="196"/>
      <c r="BN19" s="196"/>
      <c r="BO19" s="196"/>
      <c r="BP19" s="196"/>
      <c r="BQ19" s="196">
        <f t="shared" si="5"/>
        <v>0</v>
      </c>
      <c r="BR19" s="272">
        <f t="shared" si="10"/>
        <v>42009</v>
      </c>
      <c r="BS19" s="54">
        <f t="shared" si="11"/>
        <v>415804</v>
      </c>
      <c r="CM19" s="196">
        <v>4</v>
      </c>
      <c r="CN19" s="196">
        <v>1</v>
      </c>
      <c r="CO19" s="196">
        <v>11</v>
      </c>
      <c r="CP19" s="196">
        <v>5</v>
      </c>
      <c r="CQ19" s="196">
        <f t="shared" si="8"/>
        <v>0</v>
      </c>
    </row>
    <row r="20" spans="2:95">
      <c r="B20" s="221">
        <v>42010</v>
      </c>
      <c r="C20" s="89">
        <v>411065</v>
      </c>
      <c r="D20" s="89" t="s">
        <v>227</v>
      </c>
      <c r="E20" s="180">
        <v>614</v>
      </c>
      <c r="F20" s="180">
        <v>568</v>
      </c>
      <c r="G20" s="180">
        <v>46</v>
      </c>
      <c r="H20" s="180">
        <v>0</v>
      </c>
      <c r="I20" s="180">
        <v>0</v>
      </c>
      <c r="J20" s="180">
        <v>0</v>
      </c>
      <c r="K20" s="180">
        <v>0</v>
      </c>
      <c r="L20" s="180">
        <v>0</v>
      </c>
      <c r="M20" s="399">
        <v>0</v>
      </c>
      <c r="N20" s="107">
        <v>100</v>
      </c>
      <c r="O20" s="107">
        <v>0</v>
      </c>
      <c r="P20" s="222">
        <v>0</v>
      </c>
      <c r="R20" s="57">
        <f t="shared" si="0"/>
        <v>42010</v>
      </c>
      <c r="S20" s="52">
        <f t="shared" si="1"/>
        <v>411065</v>
      </c>
      <c r="AO20" s="54">
        <v>614</v>
      </c>
      <c r="AP20" s="196">
        <v>60</v>
      </c>
      <c r="AQ20" s="196">
        <f t="shared" si="2"/>
        <v>0</v>
      </c>
      <c r="AR20" s="272">
        <f t="shared" si="3"/>
        <v>42010</v>
      </c>
      <c r="AS20" s="52">
        <f t="shared" si="4"/>
        <v>411065</v>
      </c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  <c r="BJ20" s="196"/>
      <c r="BK20" s="196"/>
      <c r="BL20" s="196"/>
      <c r="BM20" s="196"/>
      <c r="BN20" s="196"/>
      <c r="BO20" s="196"/>
      <c r="BP20" s="196"/>
      <c r="BQ20" s="196">
        <f t="shared" si="5"/>
        <v>0</v>
      </c>
      <c r="BR20" s="272">
        <f t="shared" si="10"/>
        <v>42010</v>
      </c>
      <c r="BS20" s="54">
        <f t="shared" si="11"/>
        <v>411065</v>
      </c>
      <c r="CQ20" s="196">
        <f t="shared" si="8"/>
        <v>0</v>
      </c>
    </row>
    <row r="21" spans="2:95">
      <c r="B21" s="221">
        <v>42009</v>
      </c>
      <c r="C21" s="89">
        <v>34299</v>
      </c>
      <c r="D21" s="89" t="s">
        <v>228</v>
      </c>
      <c r="E21" s="180">
        <v>66</v>
      </c>
      <c r="F21" s="180">
        <v>62</v>
      </c>
      <c r="G21" s="180">
        <v>4</v>
      </c>
      <c r="H21" s="180">
        <v>0</v>
      </c>
      <c r="I21" s="180">
        <v>0</v>
      </c>
      <c r="J21" s="180">
        <v>0</v>
      </c>
      <c r="K21" s="180">
        <v>0</v>
      </c>
      <c r="L21" s="180">
        <v>0</v>
      </c>
      <c r="M21" s="399">
        <v>0</v>
      </c>
      <c r="N21" s="107">
        <v>100</v>
      </c>
      <c r="O21" s="107">
        <v>0</v>
      </c>
      <c r="P21" s="222">
        <v>0</v>
      </c>
      <c r="R21" s="57">
        <f t="shared" si="0"/>
        <v>42009</v>
      </c>
      <c r="S21" s="52">
        <f t="shared" si="1"/>
        <v>34299</v>
      </c>
      <c r="U21" s="54">
        <v>66</v>
      </c>
      <c r="V21" s="54">
        <v>20</v>
      </c>
      <c r="AQ21" s="196">
        <f t="shared" si="2"/>
        <v>0</v>
      </c>
      <c r="AR21" s="272">
        <f t="shared" ref="AR21:AR27" si="12">SUM(B21)</f>
        <v>42009</v>
      </c>
      <c r="AS21" s="52">
        <f t="shared" si="4"/>
        <v>34299</v>
      </c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6"/>
      <c r="BE21" s="196"/>
      <c r="BF21" s="196"/>
      <c r="BG21" s="196"/>
      <c r="BH21" s="196"/>
      <c r="BI21" s="196"/>
      <c r="BJ21" s="196"/>
      <c r="BK21" s="196"/>
      <c r="BL21" s="196"/>
      <c r="BM21" s="196"/>
      <c r="BN21" s="196"/>
      <c r="BO21" s="196"/>
      <c r="BP21" s="196"/>
      <c r="BQ21" s="196">
        <f t="shared" si="5"/>
        <v>0</v>
      </c>
      <c r="BR21" s="272">
        <f t="shared" si="10"/>
        <v>42009</v>
      </c>
      <c r="BS21" s="54">
        <f t="shared" si="11"/>
        <v>34299</v>
      </c>
      <c r="CQ21" s="196">
        <f t="shared" si="8"/>
        <v>0</v>
      </c>
    </row>
    <row r="22" spans="2:95">
      <c r="B22" s="221">
        <v>42010</v>
      </c>
      <c r="C22" s="89">
        <v>416638</v>
      </c>
      <c r="D22" s="89" t="s">
        <v>214</v>
      </c>
      <c r="E22" s="180">
        <v>1598</v>
      </c>
      <c r="F22" s="180">
        <v>1478</v>
      </c>
      <c r="G22" s="180">
        <v>120</v>
      </c>
      <c r="H22" s="180">
        <v>0</v>
      </c>
      <c r="I22" s="180">
        <v>0</v>
      </c>
      <c r="J22" s="180">
        <v>0</v>
      </c>
      <c r="K22" s="180">
        <v>267</v>
      </c>
      <c r="L22" s="180">
        <v>251</v>
      </c>
      <c r="M22" s="399">
        <v>16</v>
      </c>
      <c r="N22" s="107">
        <v>100</v>
      </c>
      <c r="O22" s="107">
        <v>0</v>
      </c>
      <c r="P22" s="222">
        <v>0</v>
      </c>
      <c r="R22" s="57">
        <f t="shared" si="0"/>
        <v>42010</v>
      </c>
      <c r="S22" s="52">
        <f t="shared" si="1"/>
        <v>416638</v>
      </c>
      <c r="W22" s="54">
        <v>1205</v>
      </c>
      <c r="X22" s="54">
        <v>250</v>
      </c>
      <c r="AO22" s="54">
        <v>393</v>
      </c>
      <c r="AP22" s="196">
        <v>100</v>
      </c>
      <c r="AQ22" s="196">
        <f t="shared" si="2"/>
        <v>0</v>
      </c>
      <c r="AR22" s="272">
        <f t="shared" si="12"/>
        <v>42010</v>
      </c>
      <c r="AS22" s="52">
        <f t="shared" ref="AS22:AS27" si="13">SUM(C22)</f>
        <v>416638</v>
      </c>
      <c r="AT22" s="196"/>
      <c r="AU22" s="196"/>
      <c r="AV22" s="196"/>
      <c r="AW22" s="196"/>
      <c r="AX22" s="196"/>
      <c r="AY22" s="196"/>
      <c r="AZ22" s="196"/>
      <c r="BA22" s="196"/>
      <c r="BB22" s="196"/>
      <c r="BC22" s="196"/>
      <c r="BD22" s="196"/>
      <c r="BE22" s="196"/>
      <c r="BF22" s="196"/>
      <c r="BG22" s="196"/>
      <c r="BH22" s="196"/>
      <c r="BI22" s="196"/>
      <c r="BJ22" s="196"/>
      <c r="BK22" s="196"/>
      <c r="BL22" s="196"/>
      <c r="BM22" s="196"/>
      <c r="BN22" s="196"/>
      <c r="BO22" s="196"/>
      <c r="BP22" s="196"/>
      <c r="BQ22" s="196">
        <f t="shared" si="5"/>
        <v>0</v>
      </c>
      <c r="BR22" s="272">
        <f t="shared" si="10"/>
        <v>42010</v>
      </c>
      <c r="BS22" s="54">
        <f t="shared" si="11"/>
        <v>416638</v>
      </c>
      <c r="BW22" s="196">
        <v>267</v>
      </c>
      <c r="BX22" s="196">
        <v>50</v>
      </c>
      <c r="CQ22" s="196">
        <f t="shared" si="8"/>
        <v>0</v>
      </c>
    </row>
    <row r="23" spans="2:95">
      <c r="B23" s="221">
        <v>42012</v>
      </c>
      <c r="C23" s="120">
        <v>416615</v>
      </c>
      <c r="D23" s="120" t="s">
        <v>217</v>
      </c>
      <c r="E23" s="180">
        <v>7425</v>
      </c>
      <c r="F23" s="180">
        <v>7200</v>
      </c>
      <c r="G23" s="180">
        <v>225</v>
      </c>
      <c r="H23" s="180">
        <v>0</v>
      </c>
      <c r="I23" s="180">
        <v>0</v>
      </c>
      <c r="J23" s="180">
        <v>0</v>
      </c>
      <c r="K23" s="180">
        <v>724</v>
      </c>
      <c r="L23" s="180">
        <v>636</v>
      </c>
      <c r="M23" s="399">
        <v>88</v>
      </c>
      <c r="N23" s="107">
        <v>90</v>
      </c>
      <c r="O23" s="107">
        <v>0</v>
      </c>
      <c r="P23" s="222">
        <v>10</v>
      </c>
      <c r="R23" s="57">
        <f t="shared" si="0"/>
        <v>42012</v>
      </c>
      <c r="S23" s="52">
        <f t="shared" si="1"/>
        <v>416615</v>
      </c>
      <c r="T23" s="320"/>
      <c r="U23" s="320"/>
      <c r="V23" s="320"/>
      <c r="W23" s="320">
        <v>2050</v>
      </c>
      <c r="X23" s="320">
        <v>405</v>
      </c>
      <c r="Y23" s="320"/>
      <c r="Z23" s="320"/>
      <c r="AA23" s="320"/>
      <c r="AB23" s="320"/>
      <c r="AC23" s="320"/>
      <c r="AD23" s="320"/>
      <c r="AE23" s="320"/>
      <c r="AF23" s="320"/>
      <c r="AG23" s="320"/>
      <c r="AH23" s="320"/>
      <c r="AI23" s="196"/>
      <c r="AJ23" s="196"/>
      <c r="AK23" s="320"/>
      <c r="AL23" s="320"/>
      <c r="AM23" s="320">
        <v>1573</v>
      </c>
      <c r="AN23" s="320">
        <v>435</v>
      </c>
      <c r="AO23" s="320">
        <v>3802</v>
      </c>
      <c r="AP23" s="320">
        <v>700</v>
      </c>
      <c r="AQ23" s="196">
        <f t="shared" si="2"/>
        <v>0</v>
      </c>
      <c r="AR23" s="272">
        <f t="shared" si="12"/>
        <v>42012</v>
      </c>
      <c r="AS23" s="52">
        <f t="shared" si="13"/>
        <v>416615</v>
      </c>
      <c r="AT23" s="296"/>
      <c r="AU23" s="196"/>
      <c r="AV23" s="196"/>
      <c r="AW23" s="296"/>
      <c r="AX23" s="296"/>
      <c r="AY23" s="296"/>
      <c r="AZ23" s="296"/>
      <c r="BA23" s="296"/>
      <c r="BB23" s="296"/>
      <c r="BC23" s="296"/>
      <c r="BD23" s="296"/>
      <c r="BE23" s="296"/>
      <c r="BF23" s="296"/>
      <c r="BG23" s="296"/>
      <c r="BH23" s="296"/>
      <c r="BK23" s="296"/>
      <c r="BL23" s="296"/>
      <c r="BM23" s="296"/>
      <c r="BN23" s="296"/>
      <c r="BO23" s="296"/>
      <c r="BP23" s="296"/>
      <c r="BQ23" s="196">
        <f t="shared" si="5"/>
        <v>0</v>
      </c>
      <c r="BR23" s="272">
        <f t="shared" si="10"/>
        <v>42012</v>
      </c>
      <c r="BS23" s="54">
        <f t="shared" si="11"/>
        <v>416615</v>
      </c>
      <c r="BT23" s="296"/>
      <c r="BU23" s="296"/>
      <c r="BV23" s="296"/>
      <c r="BW23" s="296">
        <v>724</v>
      </c>
      <c r="BX23" s="296">
        <v>305</v>
      </c>
      <c r="CA23" s="296"/>
      <c r="CB23" s="296"/>
      <c r="CC23" s="296"/>
      <c r="CD23" s="296"/>
      <c r="CE23" s="296"/>
      <c r="CF23" s="296"/>
      <c r="CG23" s="296"/>
      <c r="CH23" s="296"/>
      <c r="CI23" s="296"/>
      <c r="CJ23" s="296"/>
      <c r="CK23" s="296"/>
      <c r="CL23" s="296"/>
      <c r="CM23" s="296"/>
      <c r="CN23" s="296"/>
      <c r="CO23" s="296"/>
      <c r="CP23" s="296"/>
      <c r="CQ23" s="196">
        <f t="shared" si="8"/>
        <v>0</v>
      </c>
    </row>
    <row r="24" spans="2:95">
      <c r="B24" s="221">
        <v>42012</v>
      </c>
      <c r="C24" s="89">
        <v>416898</v>
      </c>
      <c r="D24" s="89" t="s">
        <v>229</v>
      </c>
      <c r="E24" s="180">
        <v>4407</v>
      </c>
      <c r="F24" s="180">
        <v>3852</v>
      </c>
      <c r="G24" s="180">
        <v>555</v>
      </c>
      <c r="H24" s="180">
        <v>0</v>
      </c>
      <c r="I24" s="180">
        <v>0</v>
      </c>
      <c r="J24" s="180">
        <v>0</v>
      </c>
      <c r="K24" s="180">
        <v>0</v>
      </c>
      <c r="L24" s="180">
        <v>0</v>
      </c>
      <c r="M24" s="399">
        <v>0</v>
      </c>
      <c r="N24" s="107">
        <v>50</v>
      </c>
      <c r="O24" s="107">
        <v>20</v>
      </c>
      <c r="P24" s="222">
        <v>30</v>
      </c>
      <c r="R24" s="57">
        <f t="shared" si="0"/>
        <v>42012</v>
      </c>
      <c r="S24" s="52">
        <f t="shared" si="1"/>
        <v>416898</v>
      </c>
      <c r="AK24" s="54">
        <v>2077</v>
      </c>
      <c r="AL24" s="54">
        <v>525</v>
      </c>
      <c r="AO24" s="54">
        <v>2330</v>
      </c>
      <c r="AP24" s="54">
        <v>330</v>
      </c>
      <c r="AQ24" s="196">
        <f t="shared" si="2"/>
        <v>0</v>
      </c>
      <c r="AR24" s="272">
        <f t="shared" si="12"/>
        <v>42012</v>
      </c>
      <c r="AS24" s="52">
        <f t="shared" si="13"/>
        <v>416898</v>
      </c>
      <c r="AT24" s="196"/>
      <c r="AU24" s="196"/>
      <c r="AV24" s="196"/>
      <c r="AW24" s="196"/>
      <c r="AX24" s="196"/>
      <c r="AY24" s="196"/>
      <c r="AZ24" s="196"/>
      <c r="BA24" s="196"/>
      <c r="BB24" s="196"/>
      <c r="BC24" s="196"/>
      <c r="BD24" s="196"/>
      <c r="BE24" s="196"/>
      <c r="BF24" s="196"/>
      <c r="BG24" s="196"/>
      <c r="BH24" s="196"/>
      <c r="BI24" s="196"/>
      <c r="BJ24" s="196"/>
      <c r="BK24" s="196"/>
      <c r="BL24" s="196"/>
      <c r="BM24" s="196"/>
      <c r="BN24" s="196"/>
      <c r="BO24" s="196"/>
      <c r="BP24" s="196"/>
      <c r="BQ24" s="196">
        <f t="shared" si="5"/>
        <v>0</v>
      </c>
      <c r="BR24" s="272">
        <f t="shared" si="10"/>
        <v>42012</v>
      </c>
      <c r="BS24" s="54">
        <f t="shared" si="11"/>
        <v>416898</v>
      </c>
      <c r="CQ24" s="196">
        <f t="shared" si="8"/>
        <v>0</v>
      </c>
    </row>
    <row r="25" spans="2:95">
      <c r="B25" s="221">
        <v>42012</v>
      </c>
      <c r="C25" s="89">
        <v>416614</v>
      </c>
      <c r="D25" s="89" t="s">
        <v>230</v>
      </c>
      <c r="E25" s="180">
        <v>1684</v>
      </c>
      <c r="F25" s="180">
        <v>1609</v>
      </c>
      <c r="G25" s="180">
        <v>75</v>
      </c>
      <c r="H25" s="180">
        <v>0</v>
      </c>
      <c r="I25" s="180">
        <v>0</v>
      </c>
      <c r="J25" s="180">
        <v>0</v>
      </c>
      <c r="K25" s="180">
        <v>249</v>
      </c>
      <c r="L25" s="180">
        <v>249</v>
      </c>
      <c r="M25" s="399">
        <v>0</v>
      </c>
      <c r="N25" s="107">
        <v>100</v>
      </c>
      <c r="O25" s="107">
        <v>0</v>
      </c>
      <c r="P25" s="222">
        <v>0</v>
      </c>
      <c r="R25" s="57">
        <f t="shared" si="0"/>
        <v>42012</v>
      </c>
      <c r="S25" s="52">
        <f t="shared" si="1"/>
        <v>416614</v>
      </c>
      <c r="AI25" s="54">
        <v>1025</v>
      </c>
      <c r="AJ25" s="54">
        <v>300</v>
      </c>
      <c r="AO25" s="54">
        <v>659</v>
      </c>
      <c r="AP25" s="54">
        <v>70</v>
      </c>
      <c r="AQ25" s="196">
        <f t="shared" si="2"/>
        <v>0</v>
      </c>
      <c r="AR25" s="272">
        <f t="shared" si="12"/>
        <v>42012</v>
      </c>
      <c r="AS25" s="52">
        <f t="shared" si="13"/>
        <v>416614</v>
      </c>
      <c r="AT25" s="196"/>
      <c r="AU25" s="196"/>
      <c r="AV25" s="196"/>
      <c r="AW25" s="196"/>
      <c r="AX25" s="196"/>
      <c r="AY25" s="196"/>
      <c r="AZ25" s="196"/>
      <c r="BA25" s="196"/>
      <c r="BB25" s="196"/>
      <c r="BC25" s="196"/>
      <c r="BD25" s="196"/>
      <c r="BE25" s="196"/>
      <c r="BF25" s="196"/>
      <c r="BG25" s="196"/>
      <c r="BH25" s="196"/>
      <c r="BI25" s="196"/>
      <c r="BJ25" s="196"/>
      <c r="BK25" s="196"/>
      <c r="BL25" s="196"/>
      <c r="BM25" s="196"/>
      <c r="BN25" s="196"/>
      <c r="BO25" s="196"/>
      <c r="BP25" s="196"/>
      <c r="BQ25" s="196">
        <f t="shared" si="5"/>
        <v>0</v>
      </c>
      <c r="BR25" s="272">
        <f t="shared" si="10"/>
        <v>42012</v>
      </c>
      <c r="BS25" s="54">
        <f t="shared" si="11"/>
        <v>416614</v>
      </c>
      <c r="CI25" s="196">
        <v>249</v>
      </c>
      <c r="CJ25" s="196">
        <v>60</v>
      </c>
      <c r="CQ25" s="196">
        <f t="shared" si="8"/>
        <v>0</v>
      </c>
    </row>
    <row r="26" spans="2:95">
      <c r="B26" s="221">
        <v>42012</v>
      </c>
      <c r="C26" s="89">
        <v>416632</v>
      </c>
      <c r="D26" s="89" t="s">
        <v>222</v>
      </c>
      <c r="E26" s="180">
        <v>1894</v>
      </c>
      <c r="F26" s="180">
        <v>1806</v>
      </c>
      <c r="G26" s="180">
        <v>88</v>
      </c>
      <c r="H26" s="180">
        <v>0</v>
      </c>
      <c r="I26" s="180">
        <v>0</v>
      </c>
      <c r="J26" s="180">
        <v>0</v>
      </c>
      <c r="K26" s="180">
        <v>192</v>
      </c>
      <c r="L26" s="180">
        <v>186</v>
      </c>
      <c r="M26" s="399">
        <v>6</v>
      </c>
      <c r="N26" s="107">
        <v>100</v>
      </c>
      <c r="O26" s="107">
        <v>0</v>
      </c>
      <c r="P26" s="222">
        <v>0</v>
      </c>
      <c r="R26" s="57">
        <f t="shared" si="0"/>
        <v>42012</v>
      </c>
      <c r="S26" s="52">
        <f t="shared" si="1"/>
        <v>416632</v>
      </c>
      <c r="W26" s="54">
        <v>1708</v>
      </c>
      <c r="X26" s="54">
        <v>245</v>
      </c>
      <c r="AO26" s="54">
        <v>186</v>
      </c>
      <c r="AP26" s="54">
        <v>40</v>
      </c>
      <c r="AQ26" s="196">
        <f t="shared" si="2"/>
        <v>0</v>
      </c>
      <c r="AR26" s="272">
        <f t="shared" si="12"/>
        <v>42012</v>
      </c>
      <c r="AS26" s="52">
        <f t="shared" si="13"/>
        <v>416632</v>
      </c>
      <c r="AT26" s="196"/>
      <c r="AU26" s="196"/>
      <c r="AV26" s="196"/>
      <c r="AW26" s="196"/>
      <c r="AX26" s="196"/>
      <c r="BI26" s="196"/>
      <c r="BJ26" s="196"/>
      <c r="BK26" s="196"/>
      <c r="BL26" s="196"/>
      <c r="BM26" s="196"/>
      <c r="BN26" s="196"/>
      <c r="BO26" s="196"/>
      <c r="BP26" s="196"/>
      <c r="BQ26" s="196">
        <f t="shared" si="5"/>
        <v>0</v>
      </c>
      <c r="BR26" s="272">
        <f t="shared" si="10"/>
        <v>42012</v>
      </c>
      <c r="BS26" s="54">
        <f t="shared" si="11"/>
        <v>416632</v>
      </c>
      <c r="BW26" s="196">
        <v>192</v>
      </c>
      <c r="BX26" s="196">
        <v>40</v>
      </c>
      <c r="CQ26" s="196">
        <f t="shared" si="8"/>
        <v>0</v>
      </c>
    </row>
    <row r="27" spans="2:95">
      <c r="B27" s="221">
        <v>42011</v>
      </c>
      <c r="C27" s="89">
        <v>416631</v>
      </c>
      <c r="D27" s="89" t="s">
        <v>222</v>
      </c>
      <c r="E27" s="180">
        <v>2164</v>
      </c>
      <c r="F27" s="180">
        <v>2009</v>
      </c>
      <c r="G27" s="180">
        <v>155</v>
      </c>
      <c r="H27" s="180">
        <v>0</v>
      </c>
      <c r="I27" s="180">
        <v>0</v>
      </c>
      <c r="J27" s="180">
        <v>0</v>
      </c>
      <c r="K27" s="180">
        <v>211</v>
      </c>
      <c r="L27" s="180">
        <v>198</v>
      </c>
      <c r="M27" s="399">
        <v>13</v>
      </c>
      <c r="N27" s="107">
        <v>100</v>
      </c>
      <c r="O27" s="107">
        <v>0</v>
      </c>
      <c r="P27" s="222">
        <v>0</v>
      </c>
      <c r="R27" s="57">
        <f t="shared" si="0"/>
        <v>42011</v>
      </c>
      <c r="S27" s="52">
        <f t="shared" si="1"/>
        <v>416631</v>
      </c>
      <c r="W27" s="54">
        <v>1240</v>
      </c>
      <c r="X27" s="54">
        <v>375</v>
      </c>
      <c r="AM27" s="54">
        <v>546</v>
      </c>
      <c r="AN27" s="54">
        <v>190</v>
      </c>
      <c r="AO27" s="54">
        <v>378</v>
      </c>
      <c r="AP27" s="54">
        <v>95</v>
      </c>
      <c r="AQ27" s="196">
        <f t="shared" si="2"/>
        <v>0</v>
      </c>
      <c r="AR27" s="272">
        <f t="shared" si="12"/>
        <v>42011</v>
      </c>
      <c r="AS27" s="52">
        <f t="shared" si="13"/>
        <v>416631</v>
      </c>
      <c r="AT27" s="196"/>
      <c r="AU27" s="196"/>
      <c r="AV27" s="196"/>
      <c r="AW27" s="196"/>
      <c r="AX27" s="196"/>
      <c r="AY27" s="196"/>
      <c r="AZ27" s="196"/>
      <c r="BA27" s="196"/>
      <c r="BB27" s="196"/>
      <c r="BC27" s="196"/>
      <c r="BD27" s="196"/>
      <c r="BE27" s="196"/>
      <c r="BF27" s="196"/>
      <c r="BG27" s="196"/>
      <c r="BH27" s="196"/>
      <c r="BI27" s="196"/>
      <c r="BJ27" s="196"/>
      <c r="BK27" s="196"/>
      <c r="BL27" s="196"/>
      <c r="BM27" s="196"/>
      <c r="BN27" s="196"/>
      <c r="BO27" s="196"/>
      <c r="BP27" s="196"/>
      <c r="BQ27" s="196">
        <f t="shared" si="5"/>
        <v>0</v>
      </c>
      <c r="BR27" s="272">
        <f t="shared" si="10"/>
        <v>42011</v>
      </c>
      <c r="BS27" s="54">
        <f t="shared" si="11"/>
        <v>416631</v>
      </c>
      <c r="BW27" s="196">
        <v>211</v>
      </c>
      <c r="BX27" s="196">
        <v>30</v>
      </c>
      <c r="CQ27" s="196">
        <f t="shared" si="8"/>
        <v>0</v>
      </c>
    </row>
    <row r="28" spans="2:95">
      <c r="B28" s="221">
        <v>42011</v>
      </c>
      <c r="C28" s="89">
        <v>416650</v>
      </c>
      <c r="D28" s="89" t="s">
        <v>231</v>
      </c>
      <c r="E28" s="180">
        <v>878</v>
      </c>
      <c r="F28" s="180">
        <v>833</v>
      </c>
      <c r="G28" s="180">
        <v>45</v>
      </c>
      <c r="H28" s="180">
        <v>0</v>
      </c>
      <c r="I28" s="180">
        <v>0</v>
      </c>
      <c r="J28" s="180">
        <v>0</v>
      </c>
      <c r="K28" s="180">
        <v>0</v>
      </c>
      <c r="L28" s="180">
        <v>0</v>
      </c>
      <c r="M28" s="399">
        <v>0</v>
      </c>
      <c r="N28" s="107">
        <v>100</v>
      </c>
      <c r="O28" s="107">
        <v>0</v>
      </c>
      <c r="P28" s="222">
        <v>0</v>
      </c>
      <c r="R28" s="57">
        <f t="shared" ref="R28:R53" si="14">B28</f>
        <v>42011</v>
      </c>
      <c r="S28" s="52">
        <f t="shared" ref="S28:S53" si="15">C28</f>
        <v>416650</v>
      </c>
      <c r="AI28" s="54">
        <v>392</v>
      </c>
      <c r="AJ28" s="54">
        <v>60</v>
      </c>
      <c r="AO28" s="54">
        <v>486</v>
      </c>
      <c r="AP28" s="54">
        <v>75</v>
      </c>
      <c r="AQ28" s="196">
        <f t="shared" ref="AQ28:AQ42" si="16">SUM(U28+W28+Y28+AA28+AC28+AE28+AG28+AI28+AK28+AM28+AO28-E28)</f>
        <v>0</v>
      </c>
      <c r="AR28" s="272">
        <f t="shared" ref="AR28:AR54" si="17">SUM(B28)</f>
        <v>42011</v>
      </c>
      <c r="AS28" s="52">
        <f t="shared" ref="AS28:AS39" si="18">SUM(C28)</f>
        <v>416650</v>
      </c>
      <c r="AT28" s="196"/>
      <c r="AU28" s="196"/>
      <c r="AV28" s="196"/>
      <c r="AW28" s="196"/>
      <c r="AX28" s="196"/>
      <c r="AY28" s="196"/>
      <c r="AZ28" s="196"/>
      <c r="BA28" s="196"/>
      <c r="BB28" s="196"/>
      <c r="BC28" s="196"/>
      <c r="BD28" s="196"/>
      <c r="BE28" s="196"/>
      <c r="BF28" s="196"/>
      <c r="BG28" s="196"/>
      <c r="BH28" s="196"/>
      <c r="BI28" s="196"/>
      <c r="BJ28" s="196"/>
      <c r="BK28" s="196"/>
      <c r="BL28" s="196"/>
      <c r="BM28" s="196"/>
      <c r="BN28" s="196"/>
      <c r="BO28" s="196"/>
      <c r="BP28" s="196"/>
      <c r="BQ28" s="196">
        <f t="shared" ref="BQ28:BQ54" si="19">SUM(AU28+AW28+AY28+BA28+BC28+BE28+BG28+BI28+BK28+BM28+BO28-H28)</f>
        <v>0</v>
      </c>
      <c r="BR28" s="272">
        <f t="shared" ref="BR28:BR54" si="20">SUM(B28)</f>
        <v>42011</v>
      </c>
      <c r="BS28" s="54">
        <f t="shared" ref="BS28:BS54" si="21">C28</f>
        <v>416650</v>
      </c>
      <c r="CQ28" s="196">
        <f t="shared" ref="CQ28:CQ54" si="22">SUM(BU28+BW28+BY28+CA28+CC28+CE28+CG28+CI28+CK28+CM28+CO28-K28)</f>
        <v>0</v>
      </c>
    </row>
    <row r="29" spans="2:95">
      <c r="B29" s="221">
        <v>42011</v>
      </c>
      <c r="C29" s="89">
        <v>416644</v>
      </c>
      <c r="D29" s="89" t="s">
        <v>232</v>
      </c>
      <c r="E29" s="180">
        <v>1216</v>
      </c>
      <c r="F29" s="180">
        <v>1146</v>
      </c>
      <c r="G29" s="180">
        <v>70</v>
      </c>
      <c r="H29" s="180">
        <v>0</v>
      </c>
      <c r="I29" s="180">
        <v>0</v>
      </c>
      <c r="J29" s="180">
        <v>0</v>
      </c>
      <c r="K29" s="180">
        <v>73</v>
      </c>
      <c r="L29" s="180">
        <v>64</v>
      </c>
      <c r="M29" s="399">
        <v>9</v>
      </c>
      <c r="N29" s="107">
        <v>100</v>
      </c>
      <c r="O29" s="107">
        <v>0</v>
      </c>
      <c r="P29" s="222">
        <v>0</v>
      </c>
      <c r="R29" s="57">
        <f t="shared" si="14"/>
        <v>42011</v>
      </c>
      <c r="S29" s="52">
        <f t="shared" si="15"/>
        <v>416644</v>
      </c>
      <c r="AO29" s="54">
        <v>1216</v>
      </c>
      <c r="AP29" s="54">
        <v>305</v>
      </c>
      <c r="AQ29" s="196">
        <f t="shared" si="16"/>
        <v>0</v>
      </c>
      <c r="AR29" s="272">
        <f t="shared" si="17"/>
        <v>42011</v>
      </c>
      <c r="AS29" s="52">
        <f t="shared" si="18"/>
        <v>416644</v>
      </c>
      <c r="AT29" s="196"/>
      <c r="AU29" s="196"/>
      <c r="AV29" s="196"/>
      <c r="AW29" s="196"/>
      <c r="AX29" s="196"/>
      <c r="AY29" s="196"/>
      <c r="AZ29" s="196"/>
      <c r="BA29" s="196"/>
      <c r="BB29" s="196"/>
      <c r="BC29" s="196"/>
      <c r="BD29" s="196"/>
      <c r="BE29" s="196"/>
      <c r="BF29" s="196"/>
      <c r="BG29" s="196"/>
      <c r="BH29" s="196"/>
      <c r="BI29" s="196"/>
      <c r="BJ29" s="196"/>
      <c r="BK29" s="196"/>
      <c r="BL29" s="196"/>
      <c r="BM29" s="196"/>
      <c r="BN29" s="196"/>
      <c r="BO29" s="196"/>
      <c r="BP29" s="196"/>
      <c r="BQ29" s="196">
        <f t="shared" si="19"/>
        <v>0</v>
      </c>
      <c r="BR29" s="272">
        <f t="shared" si="20"/>
        <v>42011</v>
      </c>
      <c r="BS29" s="54">
        <f t="shared" si="21"/>
        <v>416644</v>
      </c>
      <c r="CO29" s="196">
        <v>73</v>
      </c>
      <c r="CP29" s="196">
        <v>10</v>
      </c>
      <c r="CQ29" s="196">
        <f t="shared" si="22"/>
        <v>0</v>
      </c>
    </row>
    <row r="30" spans="2:95">
      <c r="B30" s="221">
        <v>42011</v>
      </c>
      <c r="C30" s="89">
        <v>416649</v>
      </c>
      <c r="D30" s="89" t="s">
        <v>233</v>
      </c>
      <c r="E30" s="180">
        <v>393</v>
      </c>
      <c r="F30" s="180">
        <v>336</v>
      </c>
      <c r="G30" s="180">
        <v>57</v>
      </c>
      <c r="H30" s="180">
        <v>0</v>
      </c>
      <c r="I30" s="180">
        <v>0</v>
      </c>
      <c r="J30" s="180">
        <v>0</v>
      </c>
      <c r="K30" s="180">
        <v>156</v>
      </c>
      <c r="L30" s="180">
        <v>126</v>
      </c>
      <c r="M30" s="399">
        <v>30</v>
      </c>
      <c r="N30" s="107">
        <v>100</v>
      </c>
      <c r="O30" s="107">
        <v>0</v>
      </c>
      <c r="P30" s="222">
        <v>0</v>
      </c>
      <c r="R30" s="57">
        <f t="shared" si="14"/>
        <v>42011</v>
      </c>
      <c r="S30" s="52">
        <f t="shared" si="15"/>
        <v>416649</v>
      </c>
      <c r="AO30" s="54">
        <v>393</v>
      </c>
      <c r="AP30" s="54">
        <v>85</v>
      </c>
      <c r="AQ30" s="196">
        <f t="shared" si="16"/>
        <v>0</v>
      </c>
      <c r="AR30" s="272">
        <f t="shared" si="17"/>
        <v>42011</v>
      </c>
      <c r="AS30" s="52">
        <f t="shared" si="18"/>
        <v>416649</v>
      </c>
      <c r="AT30" s="196"/>
      <c r="AU30" s="196"/>
      <c r="AV30" s="196"/>
      <c r="AW30" s="196"/>
      <c r="AX30" s="196"/>
      <c r="AY30" s="196"/>
      <c r="AZ30" s="196"/>
      <c r="BA30" s="196"/>
      <c r="BB30" s="196"/>
      <c r="BC30" s="196"/>
      <c r="BD30" s="196"/>
      <c r="BE30" s="196"/>
      <c r="BF30" s="196"/>
      <c r="BG30" s="196"/>
      <c r="BH30" s="196"/>
      <c r="BI30" s="196"/>
      <c r="BJ30" s="196"/>
      <c r="BK30" s="196"/>
      <c r="BL30" s="196"/>
      <c r="BM30" s="196"/>
      <c r="BN30" s="196"/>
      <c r="BO30" s="196"/>
      <c r="BP30" s="196"/>
      <c r="BQ30" s="196">
        <f t="shared" si="19"/>
        <v>0</v>
      </c>
      <c r="BR30" s="272">
        <f t="shared" si="20"/>
        <v>42011</v>
      </c>
      <c r="BS30" s="54">
        <f t="shared" si="21"/>
        <v>416649</v>
      </c>
      <c r="CO30" s="196">
        <v>156</v>
      </c>
      <c r="CP30" s="196">
        <v>30</v>
      </c>
      <c r="CQ30" s="196">
        <f t="shared" si="22"/>
        <v>0</v>
      </c>
    </row>
    <row r="31" spans="2:95">
      <c r="B31" s="221">
        <v>42011</v>
      </c>
      <c r="C31" s="89">
        <v>416645</v>
      </c>
      <c r="D31" s="89" t="s">
        <v>234</v>
      </c>
      <c r="E31" s="180">
        <v>2204</v>
      </c>
      <c r="F31" s="180">
        <v>2098</v>
      </c>
      <c r="G31" s="180">
        <v>106</v>
      </c>
      <c r="H31" s="180">
        <v>0</v>
      </c>
      <c r="I31" s="180">
        <v>0</v>
      </c>
      <c r="J31" s="180">
        <v>0</v>
      </c>
      <c r="K31" s="180">
        <v>184</v>
      </c>
      <c r="L31" s="180">
        <v>175</v>
      </c>
      <c r="M31" s="399">
        <v>9</v>
      </c>
      <c r="N31" s="107">
        <v>100</v>
      </c>
      <c r="O31" s="107">
        <v>0</v>
      </c>
      <c r="P31" s="222">
        <v>0</v>
      </c>
      <c r="R31" s="57">
        <f t="shared" si="14"/>
        <v>42011</v>
      </c>
      <c r="S31" s="52">
        <f t="shared" si="15"/>
        <v>416645</v>
      </c>
      <c r="AI31" s="54">
        <v>1085</v>
      </c>
      <c r="AJ31" s="54">
        <v>210</v>
      </c>
      <c r="AO31" s="54">
        <v>1119</v>
      </c>
      <c r="AP31" s="54">
        <v>155</v>
      </c>
      <c r="AQ31" s="196">
        <f t="shared" si="16"/>
        <v>0</v>
      </c>
      <c r="AR31" s="272">
        <f t="shared" si="17"/>
        <v>42011</v>
      </c>
      <c r="AS31" s="52">
        <f t="shared" si="18"/>
        <v>416645</v>
      </c>
      <c r="AT31" s="196"/>
      <c r="AU31" s="196"/>
      <c r="AV31" s="196"/>
      <c r="AW31" s="196"/>
      <c r="AX31" s="196"/>
      <c r="AY31" s="196"/>
      <c r="AZ31" s="196"/>
      <c r="BA31" s="196"/>
      <c r="BB31" s="196"/>
      <c r="BC31" s="196"/>
      <c r="BD31" s="196"/>
      <c r="BE31" s="196"/>
      <c r="BF31" s="196"/>
      <c r="BG31" s="196"/>
      <c r="BH31" s="196"/>
      <c r="BI31" s="196"/>
      <c r="BJ31" s="196"/>
      <c r="BK31" s="196"/>
      <c r="BL31" s="196"/>
      <c r="BM31" s="196"/>
      <c r="BN31" s="196"/>
      <c r="BO31" s="196"/>
      <c r="BP31" s="196"/>
      <c r="BQ31" s="196">
        <f t="shared" si="19"/>
        <v>0</v>
      </c>
      <c r="BR31" s="272">
        <f t="shared" si="20"/>
        <v>42011</v>
      </c>
      <c r="BS31" s="54">
        <f t="shared" si="21"/>
        <v>416645</v>
      </c>
      <c r="CO31" s="196">
        <v>184</v>
      </c>
      <c r="CP31" s="196">
        <v>30</v>
      </c>
      <c r="CQ31" s="196">
        <f t="shared" si="22"/>
        <v>0</v>
      </c>
    </row>
    <row r="32" spans="2:95">
      <c r="B32" s="221">
        <v>42013</v>
      </c>
      <c r="C32" s="89">
        <v>416682</v>
      </c>
      <c r="D32" s="89" t="s">
        <v>231</v>
      </c>
      <c r="E32" s="180">
        <v>1670</v>
      </c>
      <c r="F32" s="180">
        <v>1609</v>
      </c>
      <c r="G32" s="180">
        <v>61</v>
      </c>
      <c r="H32" s="180">
        <v>0</v>
      </c>
      <c r="I32" s="180">
        <v>0</v>
      </c>
      <c r="J32" s="180">
        <v>0</v>
      </c>
      <c r="K32" s="180">
        <v>0</v>
      </c>
      <c r="L32" s="180">
        <v>0</v>
      </c>
      <c r="M32" s="399">
        <v>0</v>
      </c>
      <c r="N32" s="107">
        <v>100</v>
      </c>
      <c r="O32" s="107">
        <v>0</v>
      </c>
      <c r="P32" s="222">
        <v>0</v>
      </c>
      <c r="R32" s="57">
        <f t="shared" si="14"/>
        <v>42013</v>
      </c>
      <c r="S32" s="52">
        <f t="shared" si="15"/>
        <v>416682</v>
      </c>
      <c r="AM32" s="54">
        <v>835</v>
      </c>
      <c r="AN32" s="54">
        <v>165</v>
      </c>
      <c r="AO32" s="54">
        <v>835</v>
      </c>
      <c r="AP32" s="54">
        <v>165</v>
      </c>
      <c r="AQ32" s="196">
        <f t="shared" si="16"/>
        <v>0</v>
      </c>
      <c r="AR32" s="272">
        <f t="shared" si="17"/>
        <v>42013</v>
      </c>
      <c r="AS32" s="52">
        <f t="shared" si="18"/>
        <v>416682</v>
      </c>
      <c r="AT32" s="196"/>
      <c r="AU32" s="196"/>
      <c r="AV32" s="196"/>
      <c r="AW32" s="196"/>
      <c r="AX32" s="196"/>
      <c r="AY32" s="196"/>
      <c r="AZ32" s="196"/>
      <c r="BA32" s="196"/>
      <c r="BB32" s="196"/>
      <c r="BC32" s="196"/>
      <c r="BD32" s="196"/>
      <c r="BE32" s="196"/>
      <c r="BF32" s="196"/>
      <c r="BG32" s="196"/>
      <c r="BH32" s="196"/>
      <c r="BI32" s="196"/>
      <c r="BJ32" s="196"/>
      <c r="BK32" s="196"/>
      <c r="BL32" s="196"/>
      <c r="BM32" s="196"/>
      <c r="BN32" s="196"/>
      <c r="BO32" s="196"/>
      <c r="BP32" s="196"/>
      <c r="BQ32" s="196">
        <f t="shared" si="19"/>
        <v>0</v>
      </c>
      <c r="BR32" s="272">
        <f t="shared" si="20"/>
        <v>42013</v>
      </c>
      <c r="BS32" s="54">
        <f t="shared" si="21"/>
        <v>416682</v>
      </c>
      <c r="CQ32" s="196">
        <f t="shared" si="22"/>
        <v>0</v>
      </c>
    </row>
    <row r="33" spans="2:95">
      <c r="B33" s="221">
        <v>42013</v>
      </c>
      <c r="C33" s="89">
        <v>306549</v>
      </c>
      <c r="D33" s="89" t="s">
        <v>221</v>
      </c>
      <c r="E33" s="180">
        <v>2209</v>
      </c>
      <c r="F33" s="180">
        <v>2019</v>
      </c>
      <c r="G33" s="180">
        <v>190</v>
      </c>
      <c r="H33" s="180">
        <v>0</v>
      </c>
      <c r="I33" s="180">
        <v>0</v>
      </c>
      <c r="J33" s="180">
        <v>0</v>
      </c>
      <c r="K33" s="180">
        <v>0</v>
      </c>
      <c r="L33" s="180">
        <v>0</v>
      </c>
      <c r="M33" s="399">
        <v>0</v>
      </c>
      <c r="N33" s="107">
        <v>80</v>
      </c>
      <c r="O33" s="107">
        <v>10</v>
      </c>
      <c r="P33" s="222">
        <v>10</v>
      </c>
      <c r="R33" s="57">
        <f t="shared" si="14"/>
        <v>42013</v>
      </c>
      <c r="S33" s="52">
        <f t="shared" si="15"/>
        <v>306549</v>
      </c>
      <c r="W33" s="54">
        <v>2209</v>
      </c>
      <c r="X33" s="54">
        <v>255</v>
      </c>
      <c r="AQ33" s="196">
        <f t="shared" si="16"/>
        <v>0</v>
      </c>
      <c r="AR33" s="272">
        <f t="shared" si="17"/>
        <v>42013</v>
      </c>
      <c r="AS33" s="52">
        <f t="shared" si="18"/>
        <v>306549</v>
      </c>
      <c r="AT33" s="196"/>
      <c r="AU33" s="196"/>
      <c r="AV33" s="196"/>
      <c r="AW33" s="196"/>
      <c r="AX33" s="196"/>
      <c r="AY33" s="196"/>
      <c r="AZ33" s="196"/>
      <c r="BA33" s="196"/>
      <c r="BB33" s="196"/>
      <c r="BC33" s="196"/>
      <c r="BD33" s="196"/>
      <c r="BE33" s="196"/>
      <c r="BF33" s="196"/>
      <c r="BG33" s="196"/>
      <c r="BH33" s="196"/>
      <c r="BI33" s="196"/>
      <c r="BJ33" s="196"/>
      <c r="BK33" s="196"/>
      <c r="BL33" s="196"/>
      <c r="BM33" s="196"/>
      <c r="BN33" s="196"/>
      <c r="BO33" s="196"/>
      <c r="BP33" s="196"/>
      <c r="BQ33" s="196">
        <f t="shared" si="19"/>
        <v>0</v>
      </c>
      <c r="BR33" s="272">
        <f t="shared" si="20"/>
        <v>42013</v>
      </c>
      <c r="BS33" s="54">
        <f t="shared" si="21"/>
        <v>306549</v>
      </c>
      <c r="CQ33" s="196">
        <f t="shared" si="22"/>
        <v>0</v>
      </c>
    </row>
    <row r="34" spans="2:95">
      <c r="B34" s="221">
        <v>42013</v>
      </c>
      <c r="C34" s="89">
        <v>415835</v>
      </c>
      <c r="D34" s="89" t="s">
        <v>216</v>
      </c>
      <c r="E34" s="180">
        <v>189</v>
      </c>
      <c r="F34" s="180">
        <v>175</v>
      </c>
      <c r="G34" s="180">
        <v>14</v>
      </c>
      <c r="H34" s="180">
        <v>0</v>
      </c>
      <c r="I34" s="180">
        <v>0</v>
      </c>
      <c r="J34" s="180">
        <v>0</v>
      </c>
      <c r="K34" s="180">
        <v>0</v>
      </c>
      <c r="L34" s="180">
        <v>0</v>
      </c>
      <c r="M34" s="399">
        <v>0</v>
      </c>
      <c r="N34" s="107">
        <v>100</v>
      </c>
      <c r="O34" s="107">
        <v>0</v>
      </c>
      <c r="P34" s="222">
        <v>0</v>
      </c>
      <c r="R34" s="57">
        <f t="shared" si="14"/>
        <v>42013</v>
      </c>
      <c r="S34" s="52">
        <f t="shared" si="15"/>
        <v>415835</v>
      </c>
      <c r="AO34" s="54">
        <v>189</v>
      </c>
      <c r="AP34" s="54">
        <v>35</v>
      </c>
      <c r="AQ34" s="196">
        <f t="shared" si="16"/>
        <v>0</v>
      </c>
      <c r="AR34" s="272">
        <f t="shared" si="17"/>
        <v>42013</v>
      </c>
      <c r="AS34" s="52">
        <f t="shared" si="18"/>
        <v>415835</v>
      </c>
      <c r="AT34" s="196"/>
      <c r="AU34" s="196"/>
      <c r="AV34" s="196"/>
      <c r="AW34" s="196"/>
      <c r="AX34" s="196"/>
      <c r="AY34" s="196"/>
      <c r="AZ34" s="196"/>
      <c r="BA34" s="196"/>
      <c r="BB34" s="196"/>
      <c r="BC34" s="196"/>
      <c r="BD34" s="196"/>
      <c r="BE34" s="196"/>
      <c r="BF34" s="196"/>
      <c r="BG34" s="196"/>
      <c r="BH34" s="196"/>
      <c r="BI34" s="196"/>
      <c r="BJ34" s="196"/>
      <c r="BK34" s="196"/>
      <c r="BL34" s="196"/>
      <c r="BM34" s="196"/>
      <c r="BN34" s="196"/>
      <c r="BO34" s="196"/>
      <c r="BP34" s="196"/>
      <c r="BQ34" s="196">
        <f t="shared" si="19"/>
        <v>0</v>
      </c>
      <c r="BR34" s="272">
        <f t="shared" si="20"/>
        <v>42013</v>
      </c>
      <c r="BS34" s="54">
        <f t="shared" si="21"/>
        <v>415835</v>
      </c>
      <c r="CQ34" s="196">
        <f t="shared" si="22"/>
        <v>0</v>
      </c>
    </row>
    <row r="35" spans="2:95">
      <c r="B35" s="221">
        <v>42013</v>
      </c>
      <c r="C35" s="89">
        <v>416606</v>
      </c>
      <c r="D35" s="89" t="s">
        <v>217</v>
      </c>
      <c r="E35" s="180">
        <v>5774</v>
      </c>
      <c r="F35" s="180">
        <v>5603</v>
      </c>
      <c r="G35" s="180">
        <v>171</v>
      </c>
      <c r="H35" s="180">
        <v>0</v>
      </c>
      <c r="I35" s="180">
        <v>0</v>
      </c>
      <c r="J35" s="180">
        <v>0</v>
      </c>
      <c r="K35" s="180">
        <v>521</v>
      </c>
      <c r="L35" s="180">
        <v>483</v>
      </c>
      <c r="M35" s="399">
        <v>38</v>
      </c>
      <c r="N35" s="107">
        <v>80</v>
      </c>
      <c r="O35" s="107">
        <v>5</v>
      </c>
      <c r="P35" s="222">
        <v>15</v>
      </c>
      <c r="R35" s="57">
        <f t="shared" si="14"/>
        <v>42013</v>
      </c>
      <c r="S35" s="52">
        <f t="shared" si="15"/>
        <v>416606</v>
      </c>
      <c r="U35" s="54">
        <v>472</v>
      </c>
      <c r="V35" s="54">
        <v>110</v>
      </c>
      <c r="W35" s="54">
        <v>848</v>
      </c>
      <c r="X35" s="54">
        <v>60</v>
      </c>
      <c r="AM35" s="54">
        <v>1375</v>
      </c>
      <c r="AN35" s="54">
        <v>240</v>
      </c>
      <c r="AO35" s="54">
        <v>3079</v>
      </c>
      <c r="AP35" s="54">
        <v>460</v>
      </c>
      <c r="AQ35" s="196">
        <f t="shared" si="16"/>
        <v>0</v>
      </c>
      <c r="AR35" s="272">
        <f t="shared" si="17"/>
        <v>42013</v>
      </c>
      <c r="AS35" s="52">
        <f t="shared" si="18"/>
        <v>416606</v>
      </c>
      <c r="AT35" s="196"/>
      <c r="AU35" s="196"/>
      <c r="AV35" s="196"/>
      <c r="AW35" s="196"/>
      <c r="AX35" s="196"/>
      <c r="AY35" s="196"/>
      <c r="AZ35" s="196"/>
      <c r="BA35" s="196"/>
      <c r="BB35" s="196"/>
      <c r="BC35" s="196"/>
      <c r="BD35" s="196"/>
      <c r="BE35" s="196"/>
      <c r="BF35" s="196"/>
      <c r="BG35" s="196"/>
      <c r="BH35" s="196"/>
      <c r="BI35" s="196"/>
      <c r="BJ35" s="196"/>
      <c r="BK35" s="196"/>
      <c r="BL35" s="196"/>
      <c r="BM35" s="196"/>
      <c r="BN35" s="196"/>
      <c r="BO35" s="196"/>
      <c r="BP35" s="196"/>
      <c r="BQ35" s="196">
        <f t="shared" si="19"/>
        <v>0</v>
      </c>
      <c r="BR35" s="272">
        <f t="shared" si="20"/>
        <v>42013</v>
      </c>
      <c r="BS35" s="54">
        <f t="shared" si="21"/>
        <v>416606</v>
      </c>
      <c r="BW35" s="196">
        <v>521</v>
      </c>
      <c r="BX35" s="196">
        <v>60</v>
      </c>
      <c r="CQ35" s="196">
        <f t="shared" si="22"/>
        <v>0</v>
      </c>
    </row>
    <row r="36" spans="2:95">
      <c r="B36" s="221">
        <v>42013</v>
      </c>
      <c r="C36" s="89">
        <v>415812</v>
      </c>
      <c r="D36" s="89" t="s">
        <v>235</v>
      </c>
      <c r="E36" s="180">
        <v>184</v>
      </c>
      <c r="F36" s="180">
        <v>132</v>
      </c>
      <c r="G36" s="180">
        <v>52</v>
      </c>
      <c r="H36" s="180">
        <v>0</v>
      </c>
      <c r="I36" s="180">
        <v>0</v>
      </c>
      <c r="J36" s="180">
        <v>0</v>
      </c>
      <c r="K36" s="180">
        <v>0</v>
      </c>
      <c r="L36" s="180">
        <v>0</v>
      </c>
      <c r="M36" s="399">
        <v>0</v>
      </c>
      <c r="N36" s="107">
        <v>100</v>
      </c>
      <c r="O36" s="107">
        <v>0</v>
      </c>
      <c r="P36" s="222">
        <v>0</v>
      </c>
      <c r="R36" s="57">
        <f t="shared" si="14"/>
        <v>42013</v>
      </c>
      <c r="S36" s="52">
        <f t="shared" si="15"/>
        <v>415812</v>
      </c>
      <c r="AO36" s="54">
        <v>184</v>
      </c>
      <c r="AP36" s="54">
        <v>40</v>
      </c>
      <c r="AQ36" s="196">
        <f t="shared" si="16"/>
        <v>0</v>
      </c>
      <c r="AR36" s="272">
        <f t="shared" si="17"/>
        <v>42013</v>
      </c>
      <c r="AS36" s="52">
        <f t="shared" si="18"/>
        <v>415812</v>
      </c>
      <c r="AT36" s="196"/>
      <c r="AU36" s="196"/>
      <c r="AV36" s="196"/>
      <c r="AW36" s="196"/>
      <c r="AX36" s="196"/>
      <c r="AY36" s="196"/>
      <c r="AZ36" s="196"/>
      <c r="BA36" s="196"/>
      <c r="BB36" s="196"/>
      <c r="BC36" s="196"/>
      <c r="BD36" s="196"/>
      <c r="BE36" s="196"/>
      <c r="BF36" s="196"/>
      <c r="BG36" s="196"/>
      <c r="BH36" s="196"/>
      <c r="BI36" s="196"/>
      <c r="BJ36" s="196"/>
      <c r="BK36" s="196"/>
      <c r="BL36" s="196"/>
      <c r="BM36" s="196"/>
      <c r="BN36" s="196"/>
      <c r="BO36" s="196"/>
      <c r="BP36" s="196"/>
      <c r="BQ36" s="196">
        <f t="shared" si="19"/>
        <v>0</v>
      </c>
      <c r="BR36" s="272">
        <f t="shared" si="20"/>
        <v>42013</v>
      </c>
      <c r="BS36" s="54">
        <f t="shared" si="21"/>
        <v>415812</v>
      </c>
      <c r="CQ36" s="196">
        <f t="shared" si="22"/>
        <v>0</v>
      </c>
    </row>
    <row r="37" spans="2:95" hidden="1">
      <c r="B37" s="221"/>
      <c r="C37" s="89"/>
      <c r="D37" s="89"/>
      <c r="E37" s="180"/>
      <c r="F37" s="180"/>
      <c r="G37" s="180"/>
      <c r="H37" s="180"/>
      <c r="I37" s="180"/>
      <c r="J37" s="180"/>
      <c r="K37" s="180"/>
      <c r="L37" s="180"/>
      <c r="M37" s="399"/>
      <c r="N37" s="107"/>
      <c r="O37" s="107"/>
      <c r="P37" s="222"/>
      <c r="R37" s="57">
        <f t="shared" si="14"/>
        <v>0</v>
      </c>
      <c r="S37" s="52">
        <f t="shared" si="15"/>
        <v>0</v>
      </c>
      <c r="AQ37" s="196">
        <f t="shared" si="16"/>
        <v>0</v>
      </c>
      <c r="AR37" s="272">
        <f t="shared" si="17"/>
        <v>0</v>
      </c>
      <c r="AS37" s="52">
        <f t="shared" si="18"/>
        <v>0</v>
      </c>
      <c r="AT37" s="196"/>
      <c r="AU37" s="196"/>
      <c r="AV37" s="196"/>
      <c r="AW37" s="196"/>
      <c r="AX37" s="196"/>
      <c r="AY37" s="196"/>
      <c r="AZ37" s="196"/>
      <c r="BA37" s="196"/>
      <c r="BB37" s="196"/>
      <c r="BC37" s="196"/>
      <c r="BD37" s="196"/>
      <c r="BE37" s="196"/>
      <c r="BF37" s="196"/>
      <c r="BG37" s="196"/>
      <c r="BH37" s="196"/>
      <c r="BI37" s="196"/>
      <c r="BJ37" s="196"/>
      <c r="BK37" s="196"/>
      <c r="BL37" s="196"/>
      <c r="BM37" s="196"/>
      <c r="BN37" s="196"/>
      <c r="BO37" s="196"/>
      <c r="BP37" s="196"/>
      <c r="BQ37" s="196">
        <f t="shared" si="19"/>
        <v>0</v>
      </c>
      <c r="BR37" s="272">
        <f t="shared" si="20"/>
        <v>0</v>
      </c>
      <c r="BS37" s="54">
        <f t="shared" si="21"/>
        <v>0</v>
      </c>
      <c r="CQ37" s="196">
        <f t="shared" si="22"/>
        <v>0</v>
      </c>
    </row>
    <row r="38" spans="2:95" hidden="1">
      <c r="B38" s="221"/>
      <c r="C38" s="89"/>
      <c r="D38" s="89"/>
      <c r="E38" s="180"/>
      <c r="F38" s="180"/>
      <c r="G38" s="180"/>
      <c r="H38" s="180"/>
      <c r="I38" s="180"/>
      <c r="J38" s="180"/>
      <c r="K38" s="180"/>
      <c r="L38" s="180"/>
      <c r="M38" s="399"/>
      <c r="N38" s="107"/>
      <c r="O38" s="107"/>
      <c r="P38" s="222"/>
      <c r="R38" s="57">
        <f t="shared" si="14"/>
        <v>0</v>
      </c>
      <c r="S38" s="52">
        <f t="shared" si="15"/>
        <v>0</v>
      </c>
      <c r="AQ38" s="196">
        <f t="shared" si="16"/>
        <v>0</v>
      </c>
      <c r="AR38" s="272">
        <f t="shared" si="17"/>
        <v>0</v>
      </c>
      <c r="AS38" s="52">
        <f t="shared" si="18"/>
        <v>0</v>
      </c>
      <c r="AT38" s="196"/>
      <c r="AU38" s="196"/>
      <c r="AV38" s="196"/>
      <c r="AW38" s="196"/>
      <c r="AX38" s="196"/>
      <c r="AY38" s="196"/>
      <c r="AZ38" s="196"/>
      <c r="BA38" s="196"/>
      <c r="BB38" s="196"/>
      <c r="BC38" s="196"/>
      <c r="BD38" s="196"/>
      <c r="BE38" s="196"/>
      <c r="BF38" s="196"/>
      <c r="BG38" s="196"/>
      <c r="BH38" s="196"/>
      <c r="BI38" s="196"/>
      <c r="BJ38" s="196"/>
      <c r="BK38" s="196"/>
      <c r="BL38" s="196"/>
      <c r="BM38" s="196"/>
      <c r="BN38" s="196"/>
      <c r="BO38" s="196"/>
      <c r="BP38" s="196"/>
      <c r="BQ38" s="196">
        <f t="shared" si="19"/>
        <v>0</v>
      </c>
      <c r="BR38" s="272">
        <f t="shared" si="20"/>
        <v>0</v>
      </c>
      <c r="BS38" s="54">
        <f t="shared" si="21"/>
        <v>0</v>
      </c>
      <c r="CQ38" s="196">
        <f t="shared" si="22"/>
        <v>0</v>
      </c>
    </row>
    <row r="39" spans="2:95" hidden="1">
      <c r="B39" s="221"/>
      <c r="C39" s="89"/>
      <c r="D39" s="89"/>
      <c r="E39" s="180"/>
      <c r="F39" s="180"/>
      <c r="G39" s="180"/>
      <c r="H39" s="180"/>
      <c r="I39" s="180"/>
      <c r="J39" s="180"/>
      <c r="K39" s="180"/>
      <c r="L39" s="180"/>
      <c r="M39" s="399"/>
      <c r="N39" s="107"/>
      <c r="O39" s="107">
        <v>0</v>
      </c>
      <c r="P39" s="222">
        <v>0</v>
      </c>
      <c r="R39" s="57">
        <f t="shared" si="14"/>
        <v>0</v>
      </c>
      <c r="S39" s="52">
        <f t="shared" si="15"/>
        <v>0</v>
      </c>
      <c r="AQ39" s="196">
        <f t="shared" si="16"/>
        <v>0</v>
      </c>
      <c r="AR39" s="272">
        <f t="shared" si="17"/>
        <v>0</v>
      </c>
      <c r="AS39" s="52">
        <f t="shared" si="18"/>
        <v>0</v>
      </c>
      <c r="AT39" s="196"/>
      <c r="AU39" s="196"/>
      <c r="AV39" s="196"/>
      <c r="AW39" s="196"/>
      <c r="AX39" s="196"/>
      <c r="AY39" s="196"/>
      <c r="AZ39" s="196"/>
      <c r="BA39" s="196"/>
      <c r="BB39" s="196"/>
      <c r="BC39" s="196"/>
      <c r="BD39" s="196"/>
      <c r="BE39" s="196"/>
      <c r="BF39" s="196"/>
      <c r="BG39" s="196"/>
      <c r="BH39" s="196"/>
      <c r="BI39" s="196"/>
      <c r="BJ39" s="196"/>
      <c r="BK39" s="196"/>
      <c r="BL39" s="196"/>
      <c r="BM39" s="196"/>
      <c r="BN39" s="196"/>
      <c r="BO39" s="196"/>
      <c r="BP39" s="196"/>
      <c r="BQ39" s="196">
        <f t="shared" si="19"/>
        <v>0</v>
      </c>
      <c r="BR39" s="272">
        <f t="shared" si="20"/>
        <v>0</v>
      </c>
      <c r="BS39" s="54">
        <f t="shared" si="21"/>
        <v>0</v>
      </c>
      <c r="CQ39" s="196">
        <f t="shared" si="22"/>
        <v>0</v>
      </c>
    </row>
    <row r="40" spans="2:95" hidden="1">
      <c r="B40" s="221"/>
      <c r="C40" s="89"/>
      <c r="D40" s="89"/>
      <c r="E40" s="180"/>
      <c r="F40" s="180"/>
      <c r="G40" s="180"/>
      <c r="H40" s="180"/>
      <c r="I40" s="180"/>
      <c r="J40" s="180"/>
      <c r="K40" s="180"/>
      <c r="L40" s="180"/>
      <c r="M40" s="399"/>
      <c r="N40" s="107">
        <v>100</v>
      </c>
      <c r="O40" s="107">
        <v>0</v>
      </c>
      <c r="P40" s="222">
        <v>0</v>
      </c>
      <c r="R40" s="57">
        <f t="shared" si="14"/>
        <v>0</v>
      </c>
      <c r="S40" s="52">
        <f t="shared" si="15"/>
        <v>0</v>
      </c>
      <c r="AQ40" s="196">
        <f t="shared" si="16"/>
        <v>0</v>
      </c>
      <c r="AR40" s="272">
        <f t="shared" si="17"/>
        <v>0</v>
      </c>
      <c r="AS40" s="52">
        <f t="shared" ref="AS40:AS54" si="23">C40</f>
        <v>0</v>
      </c>
      <c r="AT40" s="196"/>
      <c r="AU40" s="196"/>
      <c r="AV40" s="196"/>
      <c r="AW40" s="196"/>
      <c r="AX40" s="196"/>
      <c r="AY40" s="196"/>
      <c r="AZ40" s="196"/>
      <c r="BA40" s="196"/>
      <c r="BB40" s="196"/>
      <c r="BC40" s="196"/>
      <c r="BD40" s="196"/>
      <c r="BE40" s="196"/>
      <c r="BF40" s="196"/>
      <c r="BG40" s="196"/>
      <c r="BH40" s="196"/>
      <c r="BI40" s="196"/>
      <c r="BJ40" s="196"/>
      <c r="BK40" s="196"/>
      <c r="BL40" s="196"/>
      <c r="BM40" s="196"/>
      <c r="BN40" s="196"/>
      <c r="BO40" s="196"/>
      <c r="BP40" s="196"/>
      <c r="BQ40" s="196">
        <f t="shared" si="19"/>
        <v>0</v>
      </c>
      <c r="BR40" s="272">
        <f t="shared" si="20"/>
        <v>0</v>
      </c>
      <c r="BS40" s="54">
        <f t="shared" si="21"/>
        <v>0</v>
      </c>
      <c r="CQ40" s="196">
        <f t="shared" si="22"/>
        <v>0</v>
      </c>
    </row>
    <row r="41" spans="2:95" hidden="1">
      <c r="B41" s="221"/>
      <c r="C41" s="89"/>
      <c r="D41" s="89"/>
      <c r="E41" s="180"/>
      <c r="F41" s="180"/>
      <c r="G41" s="180"/>
      <c r="H41" s="180"/>
      <c r="I41" s="180"/>
      <c r="J41" s="180"/>
      <c r="K41" s="180"/>
      <c r="L41" s="180"/>
      <c r="M41" s="399"/>
      <c r="N41" s="107">
        <v>100</v>
      </c>
      <c r="O41" s="107">
        <v>0</v>
      </c>
      <c r="P41" s="222">
        <v>0</v>
      </c>
      <c r="R41" s="57">
        <f t="shared" si="14"/>
        <v>0</v>
      </c>
      <c r="S41" s="52">
        <f t="shared" si="15"/>
        <v>0</v>
      </c>
      <c r="AQ41" s="196">
        <f t="shared" si="16"/>
        <v>0</v>
      </c>
      <c r="AR41" s="272">
        <f t="shared" si="17"/>
        <v>0</v>
      </c>
      <c r="AS41" s="52">
        <f t="shared" si="23"/>
        <v>0</v>
      </c>
      <c r="AT41" s="196"/>
      <c r="AU41" s="196"/>
      <c r="AV41" s="196"/>
      <c r="AW41" s="196"/>
      <c r="AX41" s="196"/>
      <c r="AY41" s="196"/>
      <c r="AZ41" s="196"/>
      <c r="BA41" s="196"/>
      <c r="BB41" s="196"/>
      <c r="BC41" s="196"/>
      <c r="BD41" s="196"/>
      <c r="BE41" s="196"/>
      <c r="BF41" s="196"/>
      <c r="BG41" s="196"/>
      <c r="BH41" s="196"/>
      <c r="BI41" s="196"/>
      <c r="BJ41" s="196"/>
      <c r="BK41" s="196"/>
      <c r="BL41" s="196"/>
      <c r="BM41" s="196"/>
      <c r="BN41" s="196"/>
      <c r="BO41" s="196"/>
      <c r="BP41" s="196"/>
      <c r="BQ41" s="196">
        <f t="shared" si="19"/>
        <v>0</v>
      </c>
      <c r="BR41" s="272">
        <f t="shared" si="20"/>
        <v>0</v>
      </c>
      <c r="BS41" s="54">
        <f t="shared" si="21"/>
        <v>0</v>
      </c>
      <c r="CQ41" s="196">
        <f t="shared" si="22"/>
        <v>0</v>
      </c>
    </row>
    <row r="42" spans="2:95" hidden="1">
      <c r="B42" s="221"/>
      <c r="C42" s="89"/>
      <c r="D42" s="89"/>
      <c r="E42" s="180">
        <v>0</v>
      </c>
      <c r="F42" s="180">
        <v>0</v>
      </c>
      <c r="G42" s="180">
        <v>0</v>
      </c>
      <c r="H42" s="180">
        <v>0</v>
      </c>
      <c r="I42" s="180">
        <v>0</v>
      </c>
      <c r="J42" s="180">
        <v>0</v>
      </c>
      <c r="K42" s="180">
        <v>0</v>
      </c>
      <c r="L42" s="180">
        <v>0</v>
      </c>
      <c r="M42" s="399">
        <v>0</v>
      </c>
      <c r="N42" s="107">
        <v>0</v>
      </c>
      <c r="O42" s="107">
        <v>0</v>
      </c>
      <c r="P42" s="222">
        <v>0</v>
      </c>
      <c r="R42" s="57">
        <f t="shared" si="14"/>
        <v>0</v>
      </c>
      <c r="S42" s="52">
        <f t="shared" si="15"/>
        <v>0</v>
      </c>
      <c r="AQ42" s="196">
        <f t="shared" si="16"/>
        <v>0</v>
      </c>
      <c r="AR42" s="272">
        <f t="shared" si="17"/>
        <v>0</v>
      </c>
      <c r="AS42" s="52">
        <f t="shared" si="23"/>
        <v>0</v>
      </c>
      <c r="AT42" s="196"/>
      <c r="AU42" s="196"/>
      <c r="AV42" s="196"/>
      <c r="AW42" s="196"/>
      <c r="AX42" s="196"/>
      <c r="AY42" s="196"/>
      <c r="AZ42" s="196"/>
      <c r="BA42" s="196"/>
      <c r="BB42" s="196"/>
      <c r="BC42" s="196"/>
      <c r="BD42" s="196"/>
      <c r="BE42" s="196"/>
      <c r="BF42" s="196"/>
      <c r="BG42" s="196"/>
      <c r="BH42" s="196"/>
      <c r="BI42" s="196"/>
      <c r="BJ42" s="196"/>
      <c r="BK42" s="196"/>
      <c r="BL42" s="196"/>
      <c r="BM42" s="196"/>
      <c r="BN42" s="196"/>
      <c r="BO42" s="196"/>
      <c r="BP42" s="196"/>
      <c r="BQ42" s="196">
        <f t="shared" si="19"/>
        <v>0</v>
      </c>
      <c r="BR42" s="272">
        <f t="shared" si="20"/>
        <v>0</v>
      </c>
      <c r="BS42" s="54">
        <f t="shared" si="21"/>
        <v>0</v>
      </c>
      <c r="CQ42" s="196">
        <f t="shared" si="22"/>
        <v>0</v>
      </c>
    </row>
    <row r="43" spans="2:95" hidden="1">
      <c r="B43" s="221"/>
      <c r="C43" s="89"/>
      <c r="D43" s="89"/>
      <c r="E43" s="180">
        <v>0</v>
      </c>
      <c r="F43" s="180">
        <v>0</v>
      </c>
      <c r="G43" s="180">
        <v>0</v>
      </c>
      <c r="H43" s="180">
        <v>0</v>
      </c>
      <c r="I43" s="180">
        <v>0</v>
      </c>
      <c r="J43" s="180">
        <v>0</v>
      </c>
      <c r="K43" s="180">
        <v>0</v>
      </c>
      <c r="L43" s="180">
        <v>0</v>
      </c>
      <c r="M43" s="399">
        <v>0</v>
      </c>
      <c r="N43" s="107">
        <v>0</v>
      </c>
      <c r="O43" s="107">
        <v>0</v>
      </c>
      <c r="P43" s="222">
        <v>0</v>
      </c>
      <c r="R43" s="57">
        <f t="shared" si="14"/>
        <v>0</v>
      </c>
      <c r="S43" s="52">
        <f t="shared" si="15"/>
        <v>0</v>
      </c>
      <c r="AQ43" s="196">
        <f t="shared" ref="AQ43:AQ54" si="24">SUM(U43+W43+Y43+AA43+AC43+AE43+AG43+AI43+AK43+AM43+AO43)</f>
        <v>0</v>
      </c>
      <c r="AR43" s="272">
        <f t="shared" si="17"/>
        <v>0</v>
      </c>
      <c r="AS43" s="52">
        <f t="shared" si="23"/>
        <v>0</v>
      </c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6"/>
      <c r="BG43" s="196"/>
      <c r="BH43" s="196"/>
      <c r="BI43" s="196"/>
      <c r="BJ43" s="196"/>
      <c r="BK43" s="196"/>
      <c r="BL43" s="196"/>
      <c r="BM43" s="196"/>
      <c r="BN43" s="196"/>
      <c r="BO43" s="196"/>
      <c r="BP43" s="196"/>
      <c r="BQ43" s="196">
        <f t="shared" si="19"/>
        <v>0</v>
      </c>
      <c r="BR43" s="272">
        <f t="shared" si="20"/>
        <v>0</v>
      </c>
      <c r="BS43" s="54">
        <f t="shared" si="21"/>
        <v>0</v>
      </c>
      <c r="CQ43" s="196">
        <f t="shared" si="22"/>
        <v>0</v>
      </c>
    </row>
    <row r="44" spans="2:95" hidden="1">
      <c r="B44" s="221"/>
      <c r="C44" s="89"/>
      <c r="D44" s="89"/>
      <c r="E44" s="180">
        <v>0</v>
      </c>
      <c r="F44" s="180">
        <v>0</v>
      </c>
      <c r="G44" s="180">
        <v>0</v>
      </c>
      <c r="H44" s="180">
        <v>0</v>
      </c>
      <c r="I44" s="180">
        <v>0</v>
      </c>
      <c r="J44" s="180">
        <v>0</v>
      </c>
      <c r="K44" s="180">
        <v>0</v>
      </c>
      <c r="L44" s="180">
        <v>0</v>
      </c>
      <c r="M44" s="399">
        <v>0</v>
      </c>
      <c r="N44" s="107">
        <v>0</v>
      </c>
      <c r="O44" s="107">
        <v>0</v>
      </c>
      <c r="P44" s="222">
        <v>0</v>
      </c>
      <c r="R44" s="57">
        <f t="shared" si="14"/>
        <v>0</v>
      </c>
      <c r="S44" s="52">
        <f t="shared" si="15"/>
        <v>0</v>
      </c>
      <c r="AQ44" s="196">
        <f t="shared" si="24"/>
        <v>0</v>
      </c>
      <c r="AR44" s="272">
        <f t="shared" si="17"/>
        <v>0</v>
      </c>
      <c r="AS44" s="52">
        <f t="shared" si="23"/>
        <v>0</v>
      </c>
      <c r="AT44" s="196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6"/>
      <c r="BG44" s="196"/>
      <c r="BH44" s="196"/>
      <c r="BI44" s="196"/>
      <c r="BJ44" s="196"/>
      <c r="BK44" s="196"/>
      <c r="BL44" s="196"/>
      <c r="BM44" s="196"/>
      <c r="BN44" s="196"/>
      <c r="BO44" s="196"/>
      <c r="BP44" s="196"/>
      <c r="BQ44" s="196">
        <f t="shared" si="19"/>
        <v>0</v>
      </c>
      <c r="BR44" s="272">
        <f t="shared" si="20"/>
        <v>0</v>
      </c>
      <c r="BS44" s="54">
        <f t="shared" si="21"/>
        <v>0</v>
      </c>
      <c r="CQ44" s="196">
        <f t="shared" si="22"/>
        <v>0</v>
      </c>
    </row>
    <row r="45" spans="2:95" hidden="1">
      <c r="B45" s="221"/>
      <c r="C45" s="89"/>
      <c r="D45" s="89"/>
      <c r="E45" s="180">
        <v>0</v>
      </c>
      <c r="F45" s="180">
        <v>0</v>
      </c>
      <c r="G45" s="180">
        <v>0</v>
      </c>
      <c r="H45" s="180">
        <v>0</v>
      </c>
      <c r="I45" s="180">
        <v>0</v>
      </c>
      <c r="J45" s="180">
        <v>0</v>
      </c>
      <c r="K45" s="180">
        <v>0</v>
      </c>
      <c r="L45" s="180">
        <v>0</v>
      </c>
      <c r="M45" s="399">
        <v>0</v>
      </c>
      <c r="N45" s="107">
        <v>0</v>
      </c>
      <c r="O45" s="107">
        <v>0</v>
      </c>
      <c r="P45" s="222">
        <v>0</v>
      </c>
      <c r="R45" s="57">
        <f t="shared" si="14"/>
        <v>0</v>
      </c>
      <c r="S45" s="52">
        <f t="shared" si="15"/>
        <v>0</v>
      </c>
      <c r="AQ45" s="196">
        <f t="shared" si="24"/>
        <v>0</v>
      </c>
      <c r="AR45" s="272">
        <f t="shared" si="17"/>
        <v>0</v>
      </c>
      <c r="AS45" s="52">
        <f t="shared" si="23"/>
        <v>0</v>
      </c>
      <c r="AT45" s="196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>
        <f t="shared" si="19"/>
        <v>0</v>
      </c>
      <c r="BR45" s="272">
        <f t="shared" si="20"/>
        <v>0</v>
      </c>
      <c r="BS45" s="54">
        <f t="shared" si="21"/>
        <v>0</v>
      </c>
      <c r="CQ45" s="196">
        <f t="shared" si="22"/>
        <v>0</v>
      </c>
    </row>
    <row r="46" spans="2:95" hidden="1">
      <c r="B46" s="221"/>
      <c r="C46" s="89"/>
      <c r="D46" s="89"/>
      <c r="E46" s="180">
        <v>0</v>
      </c>
      <c r="F46" s="180">
        <v>0</v>
      </c>
      <c r="G46" s="180">
        <v>0</v>
      </c>
      <c r="H46" s="180">
        <v>0</v>
      </c>
      <c r="I46" s="180">
        <v>0</v>
      </c>
      <c r="J46" s="180">
        <v>0</v>
      </c>
      <c r="K46" s="180">
        <v>0</v>
      </c>
      <c r="L46" s="180">
        <v>0</v>
      </c>
      <c r="M46" s="399">
        <v>0</v>
      </c>
      <c r="N46" s="107">
        <v>0</v>
      </c>
      <c r="O46" s="107">
        <v>0</v>
      </c>
      <c r="P46" s="222">
        <v>0</v>
      </c>
      <c r="R46" s="57">
        <f t="shared" si="14"/>
        <v>0</v>
      </c>
      <c r="S46" s="52">
        <f t="shared" si="15"/>
        <v>0</v>
      </c>
      <c r="AQ46" s="196">
        <f t="shared" si="24"/>
        <v>0</v>
      </c>
      <c r="AR46" s="272">
        <f t="shared" si="17"/>
        <v>0</v>
      </c>
      <c r="AS46" s="52">
        <f t="shared" si="23"/>
        <v>0</v>
      </c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>
        <f t="shared" si="19"/>
        <v>0</v>
      </c>
      <c r="BR46" s="272">
        <f t="shared" si="20"/>
        <v>0</v>
      </c>
      <c r="BS46" s="54">
        <f t="shared" si="21"/>
        <v>0</v>
      </c>
      <c r="CQ46" s="196">
        <f t="shared" si="22"/>
        <v>0</v>
      </c>
    </row>
    <row r="47" spans="2:95" hidden="1">
      <c r="B47" s="221"/>
      <c r="C47" s="89"/>
      <c r="D47" s="89"/>
      <c r="E47" s="180">
        <v>0</v>
      </c>
      <c r="F47" s="180">
        <v>0</v>
      </c>
      <c r="G47" s="180">
        <v>0</v>
      </c>
      <c r="H47" s="180">
        <v>0</v>
      </c>
      <c r="I47" s="180">
        <v>0</v>
      </c>
      <c r="J47" s="180">
        <v>0</v>
      </c>
      <c r="K47" s="180">
        <v>0</v>
      </c>
      <c r="L47" s="180">
        <v>0</v>
      </c>
      <c r="M47" s="399">
        <v>0</v>
      </c>
      <c r="N47" s="107">
        <v>0</v>
      </c>
      <c r="O47" s="107">
        <v>0</v>
      </c>
      <c r="P47" s="222">
        <v>0</v>
      </c>
      <c r="R47" s="57">
        <f t="shared" si="14"/>
        <v>0</v>
      </c>
      <c r="S47" s="52">
        <f t="shared" si="15"/>
        <v>0</v>
      </c>
      <c r="AQ47" s="196">
        <f t="shared" si="24"/>
        <v>0</v>
      </c>
      <c r="AR47" s="272">
        <f t="shared" si="17"/>
        <v>0</v>
      </c>
      <c r="AS47" s="52">
        <f t="shared" si="23"/>
        <v>0</v>
      </c>
      <c r="AT47" s="196"/>
      <c r="AU47" s="196"/>
      <c r="AV47" s="196"/>
      <c r="AW47" s="196"/>
      <c r="AX47" s="196"/>
      <c r="AY47" s="196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>
        <f t="shared" si="19"/>
        <v>0</v>
      </c>
      <c r="BR47" s="272">
        <f t="shared" si="20"/>
        <v>0</v>
      </c>
      <c r="BS47" s="54">
        <f t="shared" si="21"/>
        <v>0</v>
      </c>
      <c r="CQ47" s="196">
        <f t="shared" si="22"/>
        <v>0</v>
      </c>
    </row>
    <row r="48" spans="2:95" hidden="1">
      <c r="B48" s="221"/>
      <c r="C48" s="89"/>
      <c r="D48" s="89"/>
      <c r="E48" s="180">
        <v>0</v>
      </c>
      <c r="F48" s="180">
        <v>0</v>
      </c>
      <c r="G48" s="180">
        <v>0</v>
      </c>
      <c r="H48" s="180">
        <v>0</v>
      </c>
      <c r="I48" s="180">
        <v>0</v>
      </c>
      <c r="J48" s="180">
        <v>0</v>
      </c>
      <c r="K48" s="180">
        <v>0</v>
      </c>
      <c r="L48" s="180">
        <v>0</v>
      </c>
      <c r="M48" s="399">
        <v>0</v>
      </c>
      <c r="N48" s="107">
        <v>0</v>
      </c>
      <c r="O48" s="107">
        <v>0</v>
      </c>
      <c r="P48" s="222">
        <v>0</v>
      </c>
      <c r="R48" s="57">
        <f t="shared" si="14"/>
        <v>0</v>
      </c>
      <c r="S48" s="52">
        <f t="shared" si="15"/>
        <v>0</v>
      </c>
      <c r="AQ48" s="196">
        <f t="shared" si="24"/>
        <v>0</v>
      </c>
      <c r="AR48" s="272">
        <f t="shared" si="17"/>
        <v>0</v>
      </c>
      <c r="AS48" s="52">
        <f t="shared" si="23"/>
        <v>0</v>
      </c>
      <c r="AT48" s="196"/>
      <c r="AU48" s="196"/>
      <c r="AV48" s="196"/>
      <c r="AW48" s="196"/>
      <c r="AX48" s="196"/>
      <c r="AY48" s="196"/>
      <c r="AZ48" s="196"/>
      <c r="BA48" s="196"/>
      <c r="BB48" s="196"/>
      <c r="BC48" s="196"/>
      <c r="BD48" s="196"/>
      <c r="BE48" s="196"/>
      <c r="BF48" s="196"/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>
        <f t="shared" si="19"/>
        <v>0</v>
      </c>
      <c r="BR48" s="272">
        <f t="shared" si="20"/>
        <v>0</v>
      </c>
      <c r="BS48" s="54">
        <f t="shared" si="21"/>
        <v>0</v>
      </c>
      <c r="CQ48" s="196">
        <f t="shared" si="22"/>
        <v>0</v>
      </c>
    </row>
    <row r="49" spans="2:96" hidden="1">
      <c r="B49" s="221"/>
      <c r="C49" s="89"/>
      <c r="D49" s="89"/>
      <c r="E49" s="180">
        <v>0</v>
      </c>
      <c r="F49" s="180">
        <v>0</v>
      </c>
      <c r="G49" s="180">
        <v>0</v>
      </c>
      <c r="H49" s="180">
        <v>0</v>
      </c>
      <c r="I49" s="180">
        <v>0</v>
      </c>
      <c r="J49" s="180">
        <v>0</v>
      </c>
      <c r="K49" s="180">
        <v>0</v>
      </c>
      <c r="L49" s="180">
        <v>0</v>
      </c>
      <c r="M49" s="399">
        <v>0</v>
      </c>
      <c r="N49" s="107">
        <v>0</v>
      </c>
      <c r="O49" s="107">
        <v>0</v>
      </c>
      <c r="P49" s="222">
        <v>0</v>
      </c>
      <c r="R49" s="57">
        <f t="shared" si="14"/>
        <v>0</v>
      </c>
      <c r="S49" s="52">
        <f t="shared" si="15"/>
        <v>0</v>
      </c>
      <c r="AQ49" s="196">
        <f t="shared" si="24"/>
        <v>0</v>
      </c>
      <c r="AR49" s="272">
        <f t="shared" si="17"/>
        <v>0</v>
      </c>
      <c r="AS49" s="52">
        <f t="shared" si="23"/>
        <v>0</v>
      </c>
      <c r="AT49" s="196"/>
      <c r="AU49" s="196"/>
      <c r="AV49" s="196"/>
      <c r="AW49" s="196"/>
      <c r="AX49" s="196"/>
      <c r="AY49" s="196"/>
      <c r="AZ49" s="196"/>
      <c r="BA49" s="196"/>
      <c r="BB49" s="196"/>
      <c r="BC49" s="196"/>
      <c r="BD49" s="196"/>
      <c r="BE49" s="196"/>
      <c r="BF49" s="196"/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>
        <f t="shared" si="19"/>
        <v>0</v>
      </c>
      <c r="BR49" s="272">
        <f t="shared" si="20"/>
        <v>0</v>
      </c>
      <c r="BS49" s="54">
        <f t="shared" si="21"/>
        <v>0</v>
      </c>
      <c r="CQ49" s="196">
        <f t="shared" si="22"/>
        <v>0</v>
      </c>
    </row>
    <row r="50" spans="2:96" hidden="1">
      <c r="B50" s="221"/>
      <c r="C50" s="89"/>
      <c r="D50" s="89"/>
      <c r="E50" s="180">
        <v>0</v>
      </c>
      <c r="F50" s="180">
        <v>0</v>
      </c>
      <c r="G50" s="180">
        <v>0</v>
      </c>
      <c r="H50" s="180">
        <v>0</v>
      </c>
      <c r="I50" s="180">
        <v>0</v>
      </c>
      <c r="J50" s="180">
        <v>0</v>
      </c>
      <c r="K50" s="180">
        <v>0</v>
      </c>
      <c r="L50" s="180">
        <v>0</v>
      </c>
      <c r="M50" s="399">
        <v>0</v>
      </c>
      <c r="N50" s="107">
        <v>0</v>
      </c>
      <c r="O50" s="107">
        <v>0</v>
      </c>
      <c r="P50" s="222">
        <v>0</v>
      </c>
      <c r="R50" s="57">
        <f t="shared" si="14"/>
        <v>0</v>
      </c>
      <c r="S50" s="52">
        <f t="shared" si="15"/>
        <v>0</v>
      </c>
      <c r="AQ50" s="196">
        <f t="shared" si="24"/>
        <v>0</v>
      </c>
      <c r="AR50" s="272">
        <f t="shared" si="17"/>
        <v>0</v>
      </c>
      <c r="AS50" s="52">
        <f t="shared" si="23"/>
        <v>0</v>
      </c>
      <c r="AT50" s="196"/>
      <c r="AU50" s="196"/>
      <c r="AV50" s="196"/>
      <c r="AW50" s="196"/>
      <c r="AX50" s="196"/>
      <c r="AY50" s="196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  <c r="BJ50" s="196"/>
      <c r="BK50" s="196"/>
      <c r="BL50" s="196"/>
      <c r="BM50" s="196"/>
      <c r="BN50" s="196"/>
      <c r="BO50" s="196"/>
      <c r="BP50" s="196"/>
      <c r="BQ50" s="196">
        <f t="shared" si="19"/>
        <v>0</v>
      </c>
      <c r="BR50" s="272">
        <f t="shared" si="20"/>
        <v>0</v>
      </c>
      <c r="BS50" s="54">
        <f t="shared" si="21"/>
        <v>0</v>
      </c>
      <c r="CQ50" s="196">
        <f t="shared" si="22"/>
        <v>0</v>
      </c>
    </row>
    <row r="51" spans="2:96" hidden="1">
      <c r="B51" s="221"/>
      <c r="C51" s="89"/>
      <c r="D51" s="89"/>
      <c r="E51" s="180">
        <v>0</v>
      </c>
      <c r="F51" s="180">
        <v>0</v>
      </c>
      <c r="G51" s="180">
        <v>0</v>
      </c>
      <c r="H51" s="180">
        <v>0</v>
      </c>
      <c r="I51" s="180">
        <v>0</v>
      </c>
      <c r="J51" s="180">
        <v>0</v>
      </c>
      <c r="K51" s="180">
        <v>0</v>
      </c>
      <c r="L51" s="180">
        <v>0</v>
      </c>
      <c r="M51" s="399">
        <v>0</v>
      </c>
      <c r="N51" s="107">
        <v>0</v>
      </c>
      <c r="O51" s="107">
        <v>0</v>
      </c>
      <c r="P51" s="222">
        <v>0</v>
      </c>
      <c r="R51" s="57">
        <f t="shared" si="14"/>
        <v>0</v>
      </c>
      <c r="S51" s="52">
        <f t="shared" si="15"/>
        <v>0</v>
      </c>
      <c r="AQ51" s="196">
        <f t="shared" si="24"/>
        <v>0</v>
      </c>
      <c r="AR51" s="272">
        <f t="shared" si="17"/>
        <v>0</v>
      </c>
      <c r="AS51" s="52">
        <f t="shared" si="23"/>
        <v>0</v>
      </c>
      <c r="AT51" s="196"/>
      <c r="AU51" s="196"/>
      <c r="AV51" s="196"/>
      <c r="AW51" s="196"/>
      <c r="AX51" s="196"/>
      <c r="AY51" s="196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>
        <f t="shared" si="19"/>
        <v>0</v>
      </c>
      <c r="BR51" s="272">
        <f t="shared" si="20"/>
        <v>0</v>
      </c>
      <c r="BS51" s="54">
        <f t="shared" si="21"/>
        <v>0</v>
      </c>
      <c r="CQ51" s="196">
        <f t="shared" si="22"/>
        <v>0</v>
      </c>
    </row>
    <row r="52" spans="2:96" hidden="1">
      <c r="B52" s="221"/>
      <c r="C52" s="89"/>
      <c r="D52" s="89"/>
      <c r="E52" s="180">
        <v>0</v>
      </c>
      <c r="F52" s="180">
        <v>0</v>
      </c>
      <c r="G52" s="180">
        <v>0</v>
      </c>
      <c r="H52" s="180">
        <v>0</v>
      </c>
      <c r="I52" s="180">
        <v>0</v>
      </c>
      <c r="J52" s="180">
        <v>0</v>
      </c>
      <c r="K52" s="180">
        <v>0</v>
      </c>
      <c r="L52" s="180">
        <v>0</v>
      </c>
      <c r="M52" s="399">
        <v>0</v>
      </c>
      <c r="N52" s="107">
        <v>0</v>
      </c>
      <c r="O52" s="107">
        <v>0</v>
      </c>
      <c r="P52" s="222">
        <v>0</v>
      </c>
      <c r="R52" s="57">
        <f t="shared" si="14"/>
        <v>0</v>
      </c>
      <c r="S52" s="52">
        <f t="shared" si="15"/>
        <v>0</v>
      </c>
      <c r="AQ52" s="196">
        <f t="shared" si="24"/>
        <v>0</v>
      </c>
      <c r="AR52" s="272">
        <f t="shared" si="17"/>
        <v>0</v>
      </c>
      <c r="AS52" s="52">
        <f t="shared" si="23"/>
        <v>0</v>
      </c>
      <c r="AT52" s="196"/>
      <c r="AU52" s="196"/>
      <c r="AV52" s="196"/>
      <c r="AW52" s="196"/>
      <c r="AX52" s="196"/>
      <c r="AY52" s="196"/>
      <c r="AZ52" s="196"/>
      <c r="BA52" s="196"/>
      <c r="BB52" s="196"/>
      <c r="BC52" s="196"/>
      <c r="BD52" s="196"/>
      <c r="BE52" s="196"/>
      <c r="BF52" s="196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>
        <f t="shared" si="19"/>
        <v>0</v>
      </c>
      <c r="BR52" s="272">
        <f t="shared" si="20"/>
        <v>0</v>
      </c>
      <c r="BS52" s="54">
        <f t="shared" si="21"/>
        <v>0</v>
      </c>
      <c r="CQ52" s="196">
        <f t="shared" si="22"/>
        <v>0</v>
      </c>
    </row>
    <row r="53" spans="2:96" hidden="1">
      <c r="B53" s="221"/>
      <c r="C53" s="89"/>
      <c r="D53" s="89"/>
      <c r="E53" s="180">
        <v>0</v>
      </c>
      <c r="F53" s="180">
        <v>0</v>
      </c>
      <c r="G53" s="180">
        <v>0</v>
      </c>
      <c r="H53" s="180">
        <v>0</v>
      </c>
      <c r="I53" s="180">
        <v>0</v>
      </c>
      <c r="J53" s="180">
        <v>0</v>
      </c>
      <c r="K53" s="180">
        <v>0</v>
      </c>
      <c r="L53" s="180">
        <v>0</v>
      </c>
      <c r="M53" s="399">
        <v>0</v>
      </c>
      <c r="N53" s="107">
        <v>0</v>
      </c>
      <c r="O53" s="107">
        <v>0</v>
      </c>
      <c r="P53" s="222">
        <v>0</v>
      </c>
      <c r="R53" s="57">
        <f t="shared" si="14"/>
        <v>0</v>
      </c>
      <c r="S53" s="52">
        <f t="shared" si="15"/>
        <v>0</v>
      </c>
      <c r="AQ53" s="196">
        <f t="shared" si="24"/>
        <v>0</v>
      </c>
      <c r="AR53" s="272">
        <f t="shared" si="17"/>
        <v>0</v>
      </c>
      <c r="AS53" s="52">
        <f t="shared" si="23"/>
        <v>0</v>
      </c>
      <c r="AT53" s="196"/>
      <c r="AU53" s="196"/>
      <c r="AV53" s="196"/>
      <c r="AW53" s="196"/>
      <c r="AX53" s="196"/>
      <c r="AY53" s="196"/>
      <c r="AZ53" s="196"/>
      <c r="BA53" s="196"/>
      <c r="BB53" s="196"/>
      <c r="BC53" s="196"/>
      <c r="BD53" s="196"/>
      <c r="BE53" s="196"/>
      <c r="BF53" s="196"/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>
        <f t="shared" si="19"/>
        <v>0</v>
      </c>
      <c r="BR53" s="272">
        <f t="shared" si="20"/>
        <v>0</v>
      </c>
      <c r="BS53" s="54">
        <f t="shared" si="21"/>
        <v>0</v>
      </c>
      <c r="CQ53" s="196">
        <f t="shared" si="22"/>
        <v>0</v>
      </c>
    </row>
    <row r="54" spans="2:96" s="85" customFormat="1">
      <c r="B54" s="223"/>
      <c r="C54" s="83"/>
      <c r="D54" s="83"/>
      <c r="E54" s="89"/>
      <c r="F54" s="83"/>
      <c r="G54" s="83"/>
      <c r="H54" s="83"/>
      <c r="I54" s="83"/>
      <c r="J54" s="83"/>
      <c r="K54" s="83"/>
      <c r="L54" s="83"/>
      <c r="M54" s="83"/>
      <c r="N54" s="84">
        <f>SUM(N4:N53)</f>
        <v>3400</v>
      </c>
      <c r="O54" s="84">
        <f>SUM(O4:O53)</f>
        <v>35</v>
      </c>
      <c r="P54" s="224">
        <f>SUM(P4:P53)</f>
        <v>65</v>
      </c>
      <c r="Q54" s="52"/>
      <c r="R54" s="57"/>
      <c r="S54" s="52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196">
        <f t="shared" si="24"/>
        <v>0</v>
      </c>
      <c r="AR54" s="272">
        <f t="shared" si="17"/>
        <v>0</v>
      </c>
      <c r="AS54" s="52">
        <f t="shared" si="23"/>
        <v>0</v>
      </c>
      <c r="AT54" s="196"/>
      <c r="AU54" s="196"/>
      <c r="AV54" s="196"/>
      <c r="AW54" s="196"/>
      <c r="AX54" s="196"/>
      <c r="AY54" s="196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>
        <f t="shared" si="19"/>
        <v>0</v>
      </c>
      <c r="BR54" s="272">
        <f t="shared" si="20"/>
        <v>0</v>
      </c>
      <c r="BS54" s="54">
        <f t="shared" si="21"/>
        <v>0</v>
      </c>
      <c r="BT54" s="196"/>
      <c r="BU54" s="196"/>
      <c r="BV54" s="196"/>
      <c r="BW54" s="196"/>
      <c r="BX54" s="196"/>
      <c r="BY54" s="196"/>
      <c r="BZ54" s="196"/>
      <c r="CA54" s="196"/>
      <c r="CB54" s="196"/>
      <c r="CC54" s="196"/>
      <c r="CD54" s="196"/>
      <c r="CE54" s="196"/>
      <c r="CF54" s="196"/>
      <c r="CG54" s="196"/>
      <c r="CH54" s="196"/>
      <c r="CI54" s="196"/>
      <c r="CJ54" s="196"/>
      <c r="CK54" s="196"/>
      <c r="CL54" s="196"/>
      <c r="CM54" s="196"/>
      <c r="CN54" s="196"/>
      <c r="CO54" s="196"/>
      <c r="CP54" s="196"/>
      <c r="CQ54" s="196">
        <f t="shared" si="22"/>
        <v>0</v>
      </c>
      <c r="CR54" s="345"/>
    </row>
    <row r="55" spans="2:96" s="85" customFormat="1">
      <c r="B55" s="401">
        <v>42011</v>
      </c>
      <c r="C55" s="83"/>
      <c r="D55" s="83"/>
      <c r="E55" s="89"/>
      <c r="F55" s="83"/>
      <c r="G55" s="83"/>
      <c r="H55" s="83"/>
      <c r="I55" s="83"/>
      <c r="J55" s="83"/>
      <c r="K55" s="83"/>
      <c r="L55" s="83"/>
      <c r="M55" s="83"/>
      <c r="N55" s="84"/>
      <c r="O55" s="84"/>
      <c r="P55" s="224"/>
      <c r="Q55" s="52"/>
      <c r="R55" s="57"/>
      <c r="S55" s="52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196"/>
      <c r="AR55" s="272"/>
      <c r="AS55" s="52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272"/>
      <c r="BS55" s="54"/>
      <c r="BT55" s="196"/>
      <c r="BU55" s="196"/>
      <c r="BV55" s="196"/>
      <c r="BW55" s="196"/>
      <c r="BX55" s="196"/>
      <c r="BY55" s="196"/>
      <c r="BZ55" s="196"/>
      <c r="CA55" s="196"/>
      <c r="CB55" s="196"/>
      <c r="CC55" s="196"/>
      <c r="CD55" s="196"/>
      <c r="CE55" s="196"/>
      <c r="CF55" s="196"/>
      <c r="CG55" s="196"/>
      <c r="CH55" s="196"/>
      <c r="CI55" s="196"/>
      <c r="CJ55" s="196"/>
      <c r="CK55" s="196"/>
      <c r="CL55" s="196"/>
      <c r="CM55" s="196"/>
      <c r="CN55" s="196"/>
      <c r="CO55" s="196"/>
      <c r="CP55" s="196"/>
      <c r="CQ55" s="196"/>
      <c r="CR55" s="345"/>
    </row>
    <row r="56" spans="2:96" s="103" customFormat="1">
      <c r="B56" s="235"/>
      <c r="C56" s="236"/>
      <c r="D56" s="236"/>
      <c r="E56" s="236">
        <f t="shared" ref="E56:M56" si="25">SUM(E4:E54)</f>
        <v>61637</v>
      </c>
      <c r="F56" s="236">
        <f t="shared" si="25"/>
        <v>57541</v>
      </c>
      <c r="G56" s="236">
        <f t="shared" si="25"/>
        <v>3996</v>
      </c>
      <c r="H56" s="236">
        <f t="shared" si="25"/>
        <v>174</v>
      </c>
      <c r="I56" s="236">
        <f t="shared" si="25"/>
        <v>150</v>
      </c>
      <c r="J56" s="236">
        <f t="shared" si="25"/>
        <v>24</v>
      </c>
      <c r="K56" s="236">
        <f t="shared" si="25"/>
        <v>4537</v>
      </c>
      <c r="L56" s="236">
        <f t="shared" si="25"/>
        <v>4229</v>
      </c>
      <c r="M56" s="313">
        <f t="shared" si="25"/>
        <v>308</v>
      </c>
      <c r="N56" s="237">
        <f>N54/SUM(N54:P54)</f>
        <v>0.97142857142857142</v>
      </c>
      <c r="O56" s="237">
        <f>O54/SUM(N54:P54)</f>
        <v>0.01</v>
      </c>
      <c r="P56" s="238">
        <f>P54/SUM(N54:P54)</f>
        <v>1.8571428571428572E-2</v>
      </c>
      <c r="R56" s="139"/>
      <c r="T56" s="230"/>
      <c r="U56" s="230"/>
      <c r="V56" s="230"/>
      <c r="W56" s="230"/>
      <c r="X56" s="230"/>
      <c r="Y56" s="230"/>
      <c r="Z56" s="230"/>
      <c r="AA56" s="230"/>
      <c r="AB56" s="230"/>
      <c r="AC56" s="230"/>
      <c r="AD56" s="230"/>
      <c r="AE56" s="230"/>
      <c r="AF56" s="230"/>
      <c r="AG56" s="230"/>
      <c r="AH56" s="230"/>
      <c r="AI56" s="230"/>
      <c r="AJ56" s="230"/>
      <c r="AK56" s="230"/>
      <c r="AL56" s="230"/>
      <c r="AM56" s="230"/>
      <c r="AN56" s="230"/>
      <c r="AO56" s="230"/>
      <c r="AP56" s="230"/>
      <c r="AQ56" s="196"/>
      <c r="AR56" s="272"/>
      <c r="AS56" s="52"/>
      <c r="AT56" s="311"/>
      <c r="AU56" s="311"/>
      <c r="AV56" s="311"/>
      <c r="AW56" s="311"/>
      <c r="AX56" s="311"/>
      <c r="AY56" s="311"/>
      <c r="AZ56" s="311"/>
      <c r="BA56" s="311"/>
      <c r="BB56" s="311"/>
      <c r="BC56" s="311"/>
      <c r="BD56" s="311"/>
      <c r="BE56" s="311"/>
      <c r="BF56" s="311"/>
      <c r="BG56" s="311"/>
      <c r="BH56" s="311"/>
      <c r="BI56" s="311"/>
      <c r="BJ56" s="311"/>
      <c r="BK56" s="311"/>
      <c r="BL56" s="311"/>
      <c r="BM56" s="311"/>
      <c r="BN56" s="311"/>
      <c r="BO56" s="311"/>
      <c r="BP56" s="311"/>
      <c r="BQ56" s="196"/>
      <c r="BR56" s="272"/>
      <c r="BS56" s="54"/>
      <c r="BT56" s="311"/>
      <c r="BU56" s="311"/>
      <c r="BV56" s="311"/>
      <c r="BW56" s="311"/>
      <c r="BX56" s="311"/>
      <c r="BY56" s="311"/>
      <c r="BZ56" s="311"/>
      <c r="CA56" s="311"/>
      <c r="CB56" s="311"/>
      <c r="CC56" s="311"/>
      <c r="CD56" s="311"/>
      <c r="CE56" s="311"/>
      <c r="CF56" s="311"/>
      <c r="CG56" s="311"/>
      <c r="CH56" s="311"/>
      <c r="CI56" s="311"/>
      <c r="CJ56" s="311"/>
      <c r="CK56" s="311"/>
      <c r="CL56" s="311"/>
      <c r="CM56" s="311"/>
      <c r="CN56" s="311"/>
      <c r="CO56" s="311"/>
      <c r="CP56" s="311"/>
      <c r="CQ56" s="196"/>
      <c r="CR56" s="230"/>
    </row>
    <row r="57" spans="2:96" s="103" customFormat="1" ht="15.75" thickBot="1">
      <c r="B57" s="231"/>
      <c r="C57" s="239"/>
      <c r="D57" s="239"/>
      <c r="E57" s="239">
        <f>SUM(E4:E53)</f>
        <v>61637</v>
      </c>
      <c r="F57" s="239">
        <f>F56+G56</f>
        <v>61537</v>
      </c>
      <c r="G57" s="239"/>
      <c r="H57" s="239">
        <f>SUM(H4:H53)</f>
        <v>174</v>
      </c>
      <c r="I57" s="239">
        <f>I56+J56</f>
        <v>174</v>
      </c>
      <c r="J57" s="239"/>
      <c r="K57" s="239">
        <f>SUM(K4:K53)</f>
        <v>4537</v>
      </c>
      <c r="L57" s="239">
        <f>L56+M56</f>
        <v>4537</v>
      </c>
      <c r="M57" s="239"/>
      <c r="N57" s="240"/>
      <c r="O57" s="240"/>
      <c r="P57" s="241"/>
      <c r="R57" s="139"/>
      <c r="T57" s="230"/>
      <c r="U57" s="230"/>
      <c r="V57" s="230"/>
      <c r="W57" s="230"/>
      <c r="X57" s="230"/>
      <c r="Y57" s="230"/>
      <c r="Z57" s="230"/>
      <c r="AA57" s="230"/>
      <c r="AB57" s="230"/>
      <c r="AC57" s="230"/>
      <c r="AD57" s="230"/>
      <c r="AE57" s="230"/>
      <c r="AF57" s="230"/>
      <c r="AG57" s="230"/>
      <c r="AH57" s="230"/>
      <c r="AI57" s="230"/>
      <c r="AJ57" s="230"/>
      <c r="AK57" s="230"/>
      <c r="AL57" s="230"/>
      <c r="AM57" s="230"/>
      <c r="AN57" s="230"/>
      <c r="AO57" s="230"/>
      <c r="AP57" s="230"/>
      <c r="AQ57" s="196"/>
      <c r="AR57" s="272"/>
      <c r="AS57" s="52"/>
      <c r="AT57" s="311"/>
      <c r="AU57" s="311"/>
      <c r="AV57" s="311"/>
      <c r="AW57" s="311"/>
      <c r="AX57" s="311"/>
      <c r="AY57" s="311"/>
      <c r="AZ57" s="311"/>
      <c r="BA57" s="311"/>
      <c r="BB57" s="311"/>
      <c r="BC57" s="311"/>
      <c r="BD57" s="311"/>
      <c r="BE57" s="311"/>
      <c r="BF57" s="311"/>
      <c r="BG57" s="311"/>
      <c r="BH57" s="311"/>
      <c r="BI57" s="311"/>
      <c r="BJ57" s="311"/>
      <c r="BK57" s="311"/>
      <c r="BL57" s="311"/>
      <c r="BM57" s="311"/>
      <c r="BN57" s="311"/>
      <c r="BO57" s="311"/>
      <c r="BP57" s="311"/>
      <c r="BQ57" s="196"/>
      <c r="BR57" s="272"/>
      <c r="BS57" s="54"/>
      <c r="BT57" s="311"/>
      <c r="BU57" s="311"/>
      <c r="BV57" s="311"/>
      <c r="BW57" s="311"/>
      <c r="BX57" s="311"/>
      <c r="BY57" s="311"/>
      <c r="BZ57" s="311"/>
      <c r="CA57" s="311"/>
      <c r="CB57" s="311"/>
      <c r="CC57" s="311"/>
      <c r="CD57" s="311"/>
      <c r="CE57" s="311"/>
      <c r="CF57" s="311"/>
      <c r="CG57" s="311"/>
      <c r="CH57" s="311"/>
      <c r="CI57" s="311"/>
      <c r="CJ57" s="311"/>
      <c r="CK57" s="311"/>
      <c r="CL57" s="311"/>
      <c r="CM57" s="311"/>
      <c r="CN57" s="311"/>
      <c r="CO57" s="311"/>
      <c r="CP57" s="311"/>
      <c r="CQ57" s="196"/>
      <c r="CR57" s="230"/>
    </row>
    <row r="58" spans="2:96" ht="15.75" thickTop="1">
      <c r="AQ58" s="196"/>
      <c r="AT58" s="196"/>
      <c r="AU58" s="196"/>
      <c r="AV58" s="196"/>
      <c r="AW58" s="196"/>
      <c r="AX58" s="196"/>
      <c r="AY58" s="196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  <c r="BJ58" s="196"/>
      <c r="BK58" s="196"/>
      <c r="BL58" s="196"/>
      <c r="BM58" s="196"/>
      <c r="BN58" s="196"/>
      <c r="BO58" s="196"/>
      <c r="BP58" s="196"/>
      <c r="BQ58" s="196"/>
    </row>
    <row r="59" spans="2:96">
      <c r="N59" s="52"/>
      <c r="O59" s="52"/>
      <c r="P59" s="52"/>
      <c r="AQ59" s="196"/>
      <c r="AT59" s="196"/>
      <c r="AU59" s="196"/>
      <c r="AV59" s="196"/>
      <c r="AW59" s="196"/>
      <c r="AX59" s="196"/>
      <c r="AY59" s="196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6"/>
      <c r="BM59" s="196"/>
      <c r="BN59" s="196"/>
      <c r="BO59" s="196"/>
      <c r="BP59" s="196"/>
      <c r="BQ59" s="196"/>
    </row>
    <row r="60" spans="2:96">
      <c r="N60" s="52"/>
      <c r="O60" s="52"/>
      <c r="P60" s="52"/>
      <c r="AQ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6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</row>
    <row r="61" spans="2:96" s="103" customFormat="1">
      <c r="B61" s="139"/>
      <c r="R61" s="139"/>
      <c r="T61" s="230"/>
      <c r="U61" s="230">
        <f>SUM(U4:U60)</f>
        <v>7989</v>
      </c>
      <c r="V61" s="230">
        <f t="shared" ref="V61:AP61" si="26">SUM(V4:V60)</f>
        <v>1670</v>
      </c>
      <c r="W61" s="230">
        <f t="shared" si="26"/>
        <v>13292</v>
      </c>
      <c r="X61" s="230">
        <f t="shared" si="26"/>
        <v>2275</v>
      </c>
      <c r="Y61" s="230">
        <f t="shared" si="26"/>
        <v>1773</v>
      </c>
      <c r="Z61" s="230">
        <f t="shared" si="26"/>
        <v>400</v>
      </c>
      <c r="AA61" s="230">
        <f t="shared" si="26"/>
        <v>0</v>
      </c>
      <c r="AB61" s="230">
        <f t="shared" si="26"/>
        <v>0</v>
      </c>
      <c r="AC61" s="230">
        <f t="shared" si="26"/>
        <v>0</v>
      </c>
      <c r="AD61" s="230">
        <f t="shared" si="26"/>
        <v>0</v>
      </c>
      <c r="AE61" s="230">
        <f t="shared" si="26"/>
        <v>563</v>
      </c>
      <c r="AF61" s="230">
        <f t="shared" si="26"/>
        <v>265</v>
      </c>
      <c r="AG61" s="230">
        <f t="shared" si="26"/>
        <v>0</v>
      </c>
      <c r="AH61" s="230">
        <f t="shared" si="26"/>
        <v>0</v>
      </c>
      <c r="AI61" s="230">
        <f>SUM(AI5:AI60)</f>
        <v>7200</v>
      </c>
      <c r="AJ61" s="230">
        <f>SUM(AJ5:AJ60)</f>
        <v>1590</v>
      </c>
      <c r="AK61" s="230">
        <f t="shared" si="26"/>
        <v>4443</v>
      </c>
      <c r="AL61" s="230">
        <f t="shared" si="26"/>
        <v>1150</v>
      </c>
      <c r="AM61" s="230">
        <f t="shared" si="26"/>
        <v>7009</v>
      </c>
      <c r="AN61" s="230">
        <f t="shared" si="26"/>
        <v>1649</v>
      </c>
      <c r="AO61" s="230">
        <f t="shared" si="26"/>
        <v>19368</v>
      </c>
      <c r="AP61" s="230">
        <f t="shared" si="26"/>
        <v>3220</v>
      </c>
      <c r="AQ61" s="230"/>
      <c r="AR61" s="346"/>
      <c r="AT61" s="230"/>
      <c r="AU61" s="230">
        <f>SUM(AU4:AU60)</f>
        <v>0</v>
      </c>
      <c r="AV61" s="230">
        <f t="shared" ref="AV61:BP61" si="27">SUM(AV4:AV60)</f>
        <v>0</v>
      </c>
      <c r="AW61" s="230">
        <f t="shared" si="27"/>
        <v>0</v>
      </c>
      <c r="AX61" s="230">
        <f t="shared" si="27"/>
        <v>0</v>
      </c>
      <c r="AY61" s="230">
        <f t="shared" si="27"/>
        <v>174</v>
      </c>
      <c r="AZ61" s="230">
        <f t="shared" si="27"/>
        <v>30</v>
      </c>
      <c r="BA61" s="230">
        <f t="shared" si="27"/>
        <v>0</v>
      </c>
      <c r="BB61" s="230">
        <f t="shared" si="27"/>
        <v>0</v>
      </c>
      <c r="BC61" s="230">
        <f t="shared" si="27"/>
        <v>0</v>
      </c>
      <c r="BD61" s="230">
        <f t="shared" si="27"/>
        <v>0</v>
      </c>
      <c r="BE61" s="230">
        <f t="shared" si="27"/>
        <v>0</v>
      </c>
      <c r="BF61" s="230">
        <f t="shared" si="27"/>
        <v>0</v>
      </c>
      <c r="BG61" s="230">
        <f t="shared" si="27"/>
        <v>0</v>
      </c>
      <c r="BH61" s="230">
        <f t="shared" si="27"/>
        <v>0</v>
      </c>
      <c r="BI61" s="230">
        <f t="shared" si="27"/>
        <v>0</v>
      </c>
      <c r="BJ61" s="230">
        <f t="shared" si="27"/>
        <v>0</v>
      </c>
      <c r="BK61" s="230">
        <f t="shared" si="27"/>
        <v>0</v>
      </c>
      <c r="BL61" s="230">
        <f t="shared" si="27"/>
        <v>0</v>
      </c>
      <c r="BM61" s="230">
        <f t="shared" si="27"/>
        <v>0</v>
      </c>
      <c r="BN61" s="230">
        <f t="shared" si="27"/>
        <v>0</v>
      </c>
      <c r="BO61" s="230">
        <f t="shared" si="27"/>
        <v>0</v>
      </c>
      <c r="BP61" s="230">
        <f t="shared" si="27"/>
        <v>0</v>
      </c>
      <c r="BQ61" s="230"/>
      <c r="BR61" s="346"/>
      <c r="BS61" s="230"/>
      <c r="BT61" s="311"/>
      <c r="BU61" s="311">
        <f>SUM(BU4:BU60)</f>
        <v>534</v>
      </c>
      <c r="BV61" s="311">
        <f t="shared" ref="BV61:CN61" si="28">SUM(BV4:BV60)</f>
        <v>55</v>
      </c>
      <c r="BW61" s="311">
        <f t="shared" si="28"/>
        <v>2231</v>
      </c>
      <c r="BX61" s="311">
        <f t="shared" si="28"/>
        <v>520</v>
      </c>
      <c r="BY61" s="311">
        <f t="shared" si="28"/>
        <v>163</v>
      </c>
      <c r="BZ61" s="311">
        <f t="shared" si="28"/>
        <v>20</v>
      </c>
      <c r="CA61" s="311">
        <f t="shared" si="28"/>
        <v>0</v>
      </c>
      <c r="CB61" s="311">
        <f t="shared" si="28"/>
        <v>0</v>
      </c>
      <c r="CC61" s="311">
        <f t="shared" si="28"/>
        <v>0</v>
      </c>
      <c r="CD61" s="311">
        <f t="shared" si="28"/>
        <v>0</v>
      </c>
      <c r="CE61" s="311">
        <f t="shared" si="28"/>
        <v>54</v>
      </c>
      <c r="CF61" s="311">
        <f t="shared" si="28"/>
        <v>5</v>
      </c>
      <c r="CG61" s="311">
        <f t="shared" si="28"/>
        <v>0</v>
      </c>
      <c r="CH61" s="311">
        <f t="shared" si="28"/>
        <v>0</v>
      </c>
      <c r="CI61" s="311">
        <f t="shared" si="28"/>
        <v>537</v>
      </c>
      <c r="CJ61" s="311">
        <f t="shared" si="28"/>
        <v>90</v>
      </c>
      <c r="CK61" s="311">
        <f t="shared" si="28"/>
        <v>281</v>
      </c>
      <c r="CL61" s="311">
        <f t="shared" si="28"/>
        <v>30</v>
      </c>
      <c r="CM61" s="311">
        <f t="shared" si="28"/>
        <v>178</v>
      </c>
      <c r="CN61" s="311">
        <f t="shared" si="28"/>
        <v>20</v>
      </c>
      <c r="CO61" s="311">
        <f>SUM(CO6:CO60)</f>
        <v>559</v>
      </c>
      <c r="CP61" s="311">
        <f>SUM(CP6:CP60)</f>
        <v>85</v>
      </c>
      <c r="CQ61" s="311"/>
      <c r="CR61" s="230"/>
    </row>
    <row r="62" spans="2:96" s="103" customFormat="1">
      <c r="B62" s="139"/>
      <c r="R62" s="139"/>
      <c r="T62" s="230"/>
      <c r="U62" s="230"/>
      <c r="V62" s="230"/>
      <c r="W62" s="230"/>
      <c r="X62" s="230"/>
      <c r="Y62" s="230"/>
      <c r="Z62" s="230"/>
      <c r="AA62" s="347"/>
      <c r="AB62" s="230"/>
      <c r="AC62" s="230"/>
      <c r="AD62" s="230"/>
      <c r="AE62" s="230"/>
      <c r="AF62" s="230"/>
      <c r="AG62" s="230"/>
      <c r="AH62" s="230"/>
      <c r="AI62" s="230"/>
      <c r="AJ62" s="230"/>
      <c r="AK62" s="230"/>
      <c r="AL62" s="230"/>
      <c r="AM62" s="347"/>
      <c r="AN62" s="230"/>
      <c r="AO62" s="347"/>
      <c r="AP62" s="230"/>
      <c r="AQ62" s="230"/>
      <c r="AR62" s="346"/>
      <c r="AT62" s="230"/>
      <c r="AU62" s="230"/>
      <c r="AV62" s="230"/>
      <c r="AW62" s="230"/>
      <c r="AX62" s="230"/>
      <c r="AY62" s="230"/>
      <c r="AZ62" s="230"/>
      <c r="BA62" s="347"/>
      <c r="BB62" s="230"/>
      <c r="BC62" s="230"/>
      <c r="BD62" s="230"/>
      <c r="BE62" s="230"/>
      <c r="BF62" s="230"/>
      <c r="BG62" s="230"/>
      <c r="BH62" s="230"/>
      <c r="BI62" s="230"/>
      <c r="BJ62" s="230"/>
      <c r="BK62" s="230"/>
      <c r="BL62" s="230"/>
      <c r="BM62" s="347"/>
      <c r="BN62" s="230"/>
      <c r="BO62" s="347"/>
      <c r="BP62" s="230"/>
      <c r="BQ62" s="230"/>
      <c r="BR62" s="346"/>
      <c r="BS62" s="230"/>
      <c r="BT62" s="311"/>
      <c r="BU62" s="311"/>
      <c r="BV62" s="311"/>
      <c r="BW62" s="311"/>
      <c r="BX62" s="311"/>
      <c r="BY62" s="311"/>
      <c r="BZ62" s="311"/>
      <c r="CA62" s="311"/>
      <c r="CB62" s="311"/>
      <c r="CC62" s="311"/>
      <c r="CD62" s="311"/>
      <c r="CE62" s="311"/>
      <c r="CF62" s="311"/>
      <c r="CG62" s="311"/>
      <c r="CH62" s="311"/>
      <c r="CI62" s="311"/>
      <c r="CJ62" s="311"/>
      <c r="CK62" s="311"/>
      <c r="CL62" s="311"/>
      <c r="CM62" s="311"/>
      <c r="CN62" s="311"/>
      <c r="CO62" s="311"/>
      <c r="CP62" s="311"/>
      <c r="CQ62" s="311"/>
      <c r="CR62" s="230"/>
    </row>
    <row r="63" spans="2:96">
      <c r="N63" s="52"/>
      <c r="O63" s="52"/>
      <c r="P63" s="52"/>
      <c r="R63" s="52"/>
      <c r="S63" s="52" t="s">
        <v>142</v>
      </c>
      <c r="U63" s="348">
        <f>U61+W61+Y61+AA61+AC61+AE61+AG61+AI61+AK61+AM61+AO61</f>
        <v>61637</v>
      </c>
      <c r="V63" s="320">
        <f>F56+G56</f>
        <v>61537</v>
      </c>
      <c r="W63" s="348"/>
      <c r="AR63" s="54"/>
      <c r="AU63" s="349">
        <f>AU61+AW61+AY61+BA61+BC61+BE61+BG61+BI61+BK61+BM61+BO61</f>
        <v>174</v>
      </c>
      <c r="AV63" s="320">
        <f>I56+J56</f>
        <v>174</v>
      </c>
      <c r="BR63" s="54"/>
      <c r="BU63" s="312">
        <f>SUM(BU61+BW61+BY61+CA61+CC61+CE61+CG61+CI61+CK61+CM61+CO61)</f>
        <v>4537</v>
      </c>
      <c r="BV63" s="296">
        <f>SUM(BU63-BU64)</f>
        <v>0</v>
      </c>
    </row>
    <row r="64" spans="2:96">
      <c r="N64" s="52"/>
      <c r="O64" s="52"/>
      <c r="P64" s="52"/>
      <c r="R64" s="52"/>
      <c r="U64" s="349">
        <f>F57</f>
        <v>61537</v>
      </c>
      <c r="V64" s="320"/>
      <c r="AR64" s="54"/>
      <c r="AU64" s="349">
        <f>I57</f>
        <v>174</v>
      </c>
      <c r="AV64" s="320"/>
      <c r="BR64" s="54"/>
      <c r="BU64" s="312">
        <f>K57</f>
        <v>4537</v>
      </c>
      <c r="BV64" s="296"/>
    </row>
    <row r="65" spans="14:74">
      <c r="N65" s="52"/>
      <c r="O65" s="52"/>
      <c r="P65" s="52"/>
      <c r="S65" s="52" t="s">
        <v>122</v>
      </c>
      <c r="U65" s="54">
        <f>V61+X61+Z61+AB61+AD61+AF61+AH61+AJ61+AL61+AN61+AP61</f>
        <v>12219</v>
      </c>
      <c r="V65" s="320"/>
      <c r="AU65" s="54">
        <f>AV61+AX61+AZ61+BB61+BD61+BF61+BH61+BJ61+BL61+BN61+BP61</f>
        <v>30</v>
      </c>
      <c r="AV65" s="320"/>
      <c r="BU65" s="196">
        <f>BV61+BX61+BZ61+CB61+CD61+CF61+CH61+CJ61+CL61+CN61+CP61</f>
        <v>825</v>
      </c>
      <c r="BV65" s="296"/>
    </row>
    <row r="66" spans="14:74">
      <c r="N66" s="52"/>
      <c r="O66" s="52"/>
      <c r="P66" s="52"/>
    </row>
    <row r="67" spans="14:74">
      <c r="N67" s="52"/>
      <c r="O67" s="52"/>
      <c r="P67" s="52"/>
      <c r="W67" s="118"/>
    </row>
    <row r="68" spans="14:74" ht="15.75" thickBot="1">
      <c r="N68" s="52"/>
      <c r="O68" s="52"/>
      <c r="P68" s="52"/>
      <c r="S68" s="136" t="s">
        <v>19</v>
      </c>
      <c r="T68" s="350" t="s">
        <v>172</v>
      </c>
      <c r="U68" s="350" t="s">
        <v>173</v>
      </c>
      <c r="V68" s="351" t="s">
        <v>174</v>
      </c>
      <c r="W68" s="118"/>
    </row>
    <row r="69" spans="14:74">
      <c r="N69" s="52"/>
      <c r="O69" s="52"/>
      <c r="P69" s="52"/>
      <c r="S69" s="134" t="str">
        <f>U3</f>
        <v>ES</v>
      </c>
      <c r="T69" s="352">
        <f>U61</f>
        <v>7989</v>
      </c>
      <c r="U69" s="353">
        <f>(V61/60)</f>
        <v>27.833333333333332</v>
      </c>
      <c r="V69" s="354">
        <f>T69/U69</f>
        <v>287.02994011976051</v>
      </c>
    </row>
    <row r="70" spans="14:74">
      <c r="N70" s="52"/>
      <c r="O70" s="52"/>
      <c r="P70" s="52"/>
      <c r="S70" s="138" t="str">
        <f>W3</f>
        <v>PG</v>
      </c>
      <c r="T70" s="180">
        <f>W61</f>
        <v>13292</v>
      </c>
      <c r="U70" s="355">
        <f>(X61/60)</f>
        <v>37.916666666666664</v>
      </c>
      <c r="V70" s="356">
        <f t="shared" ref="V70:V72" si="29">T70/U70</f>
        <v>350.55824175824176</v>
      </c>
      <c r="AM70" s="272"/>
      <c r="AR70" s="54"/>
      <c r="BR70" s="54"/>
    </row>
    <row r="71" spans="14:74">
      <c r="N71" s="52"/>
      <c r="O71" s="52"/>
      <c r="P71" s="52"/>
      <c r="S71" s="138" t="str">
        <f>AC3</f>
        <v>BM</v>
      </c>
      <c r="T71" s="180">
        <f>AC61</f>
        <v>0</v>
      </c>
      <c r="U71" s="355">
        <f>(AD61/60)</f>
        <v>0</v>
      </c>
      <c r="V71" s="356" t="e">
        <f t="shared" si="29"/>
        <v>#DIV/0!</v>
      </c>
      <c r="AM71" s="272"/>
      <c r="AR71" s="54"/>
      <c r="BR71" s="54"/>
    </row>
    <row r="72" spans="14:74">
      <c r="S72" s="135" t="str">
        <f>AI3</f>
        <v>SO</v>
      </c>
      <c r="T72" s="27">
        <f>AI61</f>
        <v>7200</v>
      </c>
      <c r="U72" s="357">
        <f>(AJ61/60)</f>
        <v>26.5</v>
      </c>
      <c r="V72" s="358">
        <f t="shared" si="29"/>
        <v>271.69811320754718</v>
      </c>
      <c r="AM72" s="272"/>
      <c r="AR72" s="54"/>
      <c r="BR72" s="54"/>
    </row>
    <row r="73" spans="14:74">
      <c r="AM73" s="272"/>
      <c r="AO73" s="197"/>
      <c r="AR73" s="54"/>
      <c r="BR73" s="54"/>
    </row>
    <row r="74" spans="14:74">
      <c r="T74" s="54" t="s">
        <v>175</v>
      </c>
      <c r="V74" s="196" t="e">
        <f>AVERAGE(V69:V72)</f>
        <v>#DIV/0!</v>
      </c>
      <c r="AM74" s="272"/>
      <c r="AR74" s="54"/>
      <c r="BR74" s="54"/>
    </row>
    <row r="75" spans="14:74">
      <c r="AM75" s="272"/>
      <c r="AR75" s="54"/>
      <c r="BR75" s="54"/>
    </row>
    <row r="76" spans="14:74">
      <c r="AM76" s="272"/>
      <c r="AR76" s="54"/>
      <c r="BR76" s="54"/>
    </row>
    <row r="77" spans="14:74">
      <c r="AM77" s="272"/>
      <c r="AR77" s="54"/>
      <c r="BR77" s="54"/>
    </row>
  </sheetData>
  <sortState ref="B4:CR27">
    <sortCondition ref="B4:B27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9"/>
  <sheetViews>
    <sheetView workbookViewId="0">
      <pane ySplit="3" topLeftCell="A4" activePane="bottomLeft" state="frozen"/>
      <selection pane="bottomLeft" activeCell="H37" sqref="H37"/>
    </sheetView>
  </sheetViews>
  <sheetFormatPr defaultRowHeight="15"/>
  <cols>
    <col min="1" max="1" width="8.85546875" style="54"/>
    <col min="2" max="2" width="12.140625" customWidth="1"/>
    <col min="3" max="3" width="9.42578125" customWidth="1"/>
    <col min="4" max="4" width="8.7109375" customWidth="1"/>
    <col min="7" max="8" width="8.7109375" customWidth="1"/>
    <col min="11" max="11" width="8.7109375" customWidth="1"/>
  </cols>
  <sheetData>
    <row r="1" spans="1:13" ht="15.75" thickBot="1">
      <c r="A1"/>
    </row>
    <row r="2" spans="1:13" ht="15.75" customHeight="1" thickTop="1">
      <c r="A2"/>
      <c r="B2" s="38" t="s">
        <v>21</v>
      </c>
      <c r="C2" s="40" t="s">
        <v>73</v>
      </c>
      <c r="D2" s="61"/>
      <c r="E2" s="42" t="s">
        <v>26</v>
      </c>
      <c r="F2" s="42"/>
      <c r="G2" s="62"/>
      <c r="H2" s="420">
        <v>400</v>
      </c>
      <c r="I2" s="421"/>
      <c r="J2" s="421"/>
      <c r="K2" s="422"/>
      <c r="L2" s="42" t="s">
        <v>74</v>
      </c>
      <c r="M2" s="43"/>
    </row>
    <row r="3" spans="1:13" ht="15.75" thickBot="1">
      <c r="A3"/>
      <c r="B3" s="39"/>
      <c r="C3" s="41" t="s">
        <v>19</v>
      </c>
      <c r="D3" s="7" t="s">
        <v>86</v>
      </c>
      <c r="E3" s="3" t="s">
        <v>22</v>
      </c>
      <c r="F3" s="3" t="s">
        <v>23</v>
      </c>
      <c r="G3" s="7" t="s">
        <v>20</v>
      </c>
      <c r="H3" s="7" t="s">
        <v>86</v>
      </c>
      <c r="I3" s="3" t="s">
        <v>22</v>
      </c>
      <c r="J3" s="3" t="s">
        <v>23</v>
      </c>
      <c r="K3" s="7" t="s">
        <v>20</v>
      </c>
      <c r="L3" s="4" t="s">
        <v>24</v>
      </c>
      <c r="M3" s="5" t="s">
        <v>25</v>
      </c>
    </row>
    <row r="4" spans="1:13" ht="15.75" thickTop="1">
      <c r="A4"/>
      <c r="B4" s="201">
        <v>42010</v>
      </c>
      <c r="C4" s="89" t="s">
        <v>256</v>
      </c>
      <c r="D4" s="180">
        <v>954</v>
      </c>
      <c r="E4" s="180">
        <v>897</v>
      </c>
      <c r="F4" s="180">
        <v>41</v>
      </c>
      <c r="G4" s="180">
        <v>405</v>
      </c>
      <c r="H4" s="180">
        <v>0</v>
      </c>
      <c r="I4" s="180">
        <v>0</v>
      </c>
      <c r="J4" s="180">
        <v>0</v>
      </c>
      <c r="K4" s="180">
        <v>0</v>
      </c>
      <c r="L4" s="180">
        <v>0</v>
      </c>
      <c r="M4" s="202">
        <v>0</v>
      </c>
    </row>
    <row r="5" spans="1:13">
      <c r="A5"/>
      <c r="B5" s="201">
        <v>42009</v>
      </c>
      <c r="C5" s="89" t="s">
        <v>256</v>
      </c>
      <c r="D5" s="180">
        <v>1077</v>
      </c>
      <c r="E5" s="180">
        <v>1021</v>
      </c>
      <c r="F5" s="180">
        <v>39</v>
      </c>
      <c r="G5" s="180">
        <v>405</v>
      </c>
      <c r="H5" s="180">
        <v>0</v>
      </c>
      <c r="I5" s="180">
        <v>0</v>
      </c>
      <c r="J5" s="180">
        <v>0</v>
      </c>
      <c r="K5" s="180">
        <v>0</v>
      </c>
      <c r="L5" s="180">
        <v>0</v>
      </c>
      <c r="M5" s="202">
        <v>0</v>
      </c>
    </row>
    <row r="6" spans="1:13">
      <c r="A6"/>
      <c r="B6" s="201">
        <v>42012</v>
      </c>
      <c r="C6" s="89" t="s">
        <v>256</v>
      </c>
      <c r="D6" s="180">
        <v>1095</v>
      </c>
      <c r="E6" s="180">
        <v>1044</v>
      </c>
      <c r="F6" s="180">
        <v>36</v>
      </c>
      <c r="G6" s="180">
        <v>405</v>
      </c>
      <c r="H6" s="180">
        <v>0</v>
      </c>
      <c r="I6" s="180">
        <v>0</v>
      </c>
      <c r="J6" s="180">
        <v>0</v>
      </c>
      <c r="K6" s="180">
        <v>0</v>
      </c>
      <c r="L6" s="180">
        <v>0</v>
      </c>
      <c r="M6" s="202">
        <v>0</v>
      </c>
    </row>
    <row r="7" spans="1:13">
      <c r="A7"/>
      <c r="B7" s="201">
        <v>42011</v>
      </c>
      <c r="C7" s="89" t="s">
        <v>256</v>
      </c>
      <c r="D7" s="180">
        <v>1046</v>
      </c>
      <c r="E7" s="180">
        <v>1007</v>
      </c>
      <c r="F7" s="180">
        <v>39</v>
      </c>
      <c r="G7" s="180">
        <v>405</v>
      </c>
      <c r="H7" s="180">
        <v>0</v>
      </c>
      <c r="I7" s="180">
        <v>0</v>
      </c>
      <c r="J7" s="180">
        <v>0</v>
      </c>
      <c r="K7" s="180">
        <v>0</v>
      </c>
      <c r="L7" s="180">
        <v>0</v>
      </c>
      <c r="M7" s="202">
        <v>0</v>
      </c>
    </row>
    <row r="8" spans="1:13">
      <c r="A8"/>
      <c r="B8" s="201">
        <v>42013</v>
      </c>
      <c r="C8" s="89" t="s">
        <v>256</v>
      </c>
      <c r="D8" s="180">
        <v>823</v>
      </c>
      <c r="E8" s="180">
        <v>767</v>
      </c>
      <c r="F8" s="180">
        <v>46</v>
      </c>
      <c r="G8" s="180">
        <v>405</v>
      </c>
      <c r="H8" s="180">
        <v>0</v>
      </c>
      <c r="I8" s="180">
        <v>0</v>
      </c>
      <c r="J8" s="180">
        <v>0</v>
      </c>
      <c r="K8" s="180">
        <v>0</v>
      </c>
      <c r="L8" s="180">
        <v>0</v>
      </c>
      <c r="M8" s="202">
        <v>0</v>
      </c>
    </row>
    <row r="9" spans="1:13">
      <c r="A9"/>
      <c r="B9" s="201"/>
      <c r="C9" s="89"/>
      <c r="D9" s="180"/>
      <c r="E9" s="180"/>
      <c r="F9" s="180"/>
      <c r="G9" s="180"/>
      <c r="H9" s="180"/>
      <c r="I9" s="180"/>
      <c r="J9" s="180"/>
      <c r="K9" s="180"/>
      <c r="L9" s="180"/>
      <c r="M9" s="202"/>
    </row>
    <row r="10" spans="1:13">
      <c r="A10"/>
      <c r="B10" s="201"/>
      <c r="C10" s="89"/>
      <c r="D10" s="180"/>
      <c r="E10" s="180"/>
      <c r="F10" s="180"/>
      <c r="G10" s="180"/>
      <c r="H10" s="180"/>
      <c r="I10" s="180"/>
      <c r="J10" s="180"/>
      <c r="K10" s="180"/>
      <c r="L10" s="180"/>
      <c r="M10" s="202"/>
    </row>
    <row r="11" spans="1:13">
      <c r="A11"/>
      <c r="B11" s="201"/>
      <c r="C11" s="89"/>
      <c r="D11" s="180"/>
      <c r="E11" s="180"/>
      <c r="F11" s="180"/>
      <c r="G11" s="180"/>
      <c r="H11" s="180"/>
      <c r="I11" s="180"/>
      <c r="J11" s="180"/>
      <c r="K11" s="180"/>
      <c r="L11" s="180"/>
      <c r="M11" s="202"/>
    </row>
    <row r="12" spans="1:13">
      <c r="A12"/>
      <c r="B12" s="201"/>
      <c r="C12" s="89"/>
      <c r="D12" s="180"/>
      <c r="E12" s="180"/>
      <c r="F12" s="180"/>
      <c r="G12" s="180"/>
      <c r="H12" s="180"/>
      <c r="I12" s="180"/>
      <c r="J12" s="180"/>
      <c r="K12" s="180"/>
      <c r="L12" s="180"/>
      <c r="M12" s="202"/>
    </row>
    <row r="13" spans="1:13">
      <c r="A13"/>
      <c r="B13" s="201"/>
      <c r="C13" s="89"/>
      <c r="D13" s="180"/>
      <c r="E13" s="180"/>
      <c r="F13" s="180"/>
      <c r="G13" s="180"/>
      <c r="H13" s="180"/>
      <c r="I13" s="180"/>
      <c r="J13" s="180"/>
      <c r="K13" s="180"/>
      <c r="L13" s="180"/>
      <c r="M13" s="202"/>
    </row>
    <row r="14" spans="1:13">
      <c r="A14"/>
      <c r="B14" s="201"/>
      <c r="C14" s="89"/>
      <c r="D14" s="180"/>
      <c r="E14" s="180"/>
      <c r="F14" s="180"/>
      <c r="G14" s="180"/>
      <c r="H14" s="180"/>
      <c r="I14" s="180"/>
      <c r="J14" s="180"/>
      <c r="K14" s="180"/>
      <c r="L14" s="180"/>
      <c r="M14" s="202"/>
    </row>
    <row r="15" spans="1:13">
      <c r="A15"/>
      <c r="B15" s="201"/>
      <c r="C15" s="89"/>
      <c r="D15" s="180"/>
      <c r="E15" s="180"/>
      <c r="F15" s="180"/>
      <c r="G15" s="180"/>
      <c r="H15" s="180"/>
      <c r="I15" s="180"/>
      <c r="J15" s="180"/>
      <c r="K15" s="180"/>
      <c r="L15" s="180"/>
      <c r="M15" s="202"/>
    </row>
    <row r="16" spans="1:13">
      <c r="A16"/>
      <c r="B16" s="201"/>
      <c r="C16" s="89"/>
      <c r="D16" s="180"/>
      <c r="E16" s="180"/>
      <c r="F16" s="180"/>
      <c r="G16" s="180"/>
      <c r="H16" s="180"/>
      <c r="I16" s="180"/>
      <c r="J16" s="180"/>
      <c r="K16" s="180"/>
      <c r="L16" s="180"/>
      <c r="M16" s="202"/>
    </row>
    <row r="17" spans="1:13">
      <c r="A17"/>
      <c r="B17" s="201"/>
      <c r="C17" s="89"/>
      <c r="D17" s="180"/>
      <c r="E17" s="180"/>
      <c r="F17" s="180"/>
      <c r="G17" s="180"/>
      <c r="H17" s="180"/>
      <c r="I17" s="180"/>
      <c r="J17" s="180"/>
      <c r="K17" s="180"/>
      <c r="L17" s="180"/>
      <c r="M17" s="202"/>
    </row>
    <row r="18" spans="1:13" hidden="1">
      <c r="A18"/>
      <c r="B18" s="201"/>
      <c r="C18" s="89"/>
      <c r="D18" s="180">
        <v>0</v>
      </c>
      <c r="E18" s="180">
        <v>0</v>
      </c>
      <c r="F18" s="180">
        <v>0</v>
      </c>
      <c r="G18" s="180">
        <v>0</v>
      </c>
      <c r="H18" s="180">
        <v>0</v>
      </c>
      <c r="I18" s="180">
        <v>0</v>
      </c>
      <c r="J18" s="180">
        <v>0</v>
      </c>
      <c r="K18" s="180">
        <v>0</v>
      </c>
      <c r="L18" s="180">
        <v>0</v>
      </c>
      <c r="M18" s="202">
        <v>0</v>
      </c>
    </row>
    <row r="19" spans="1:13" hidden="1">
      <c r="A19"/>
      <c r="B19" s="201"/>
      <c r="C19" s="89"/>
      <c r="D19" s="180">
        <v>0</v>
      </c>
      <c r="E19" s="180">
        <v>0</v>
      </c>
      <c r="F19" s="180">
        <v>0</v>
      </c>
      <c r="G19" s="180">
        <v>0</v>
      </c>
      <c r="H19" s="180">
        <v>0</v>
      </c>
      <c r="I19" s="180">
        <v>0</v>
      </c>
      <c r="J19" s="180">
        <v>0</v>
      </c>
      <c r="K19" s="180">
        <v>0</v>
      </c>
      <c r="L19" s="180">
        <v>0</v>
      </c>
      <c r="M19" s="202">
        <v>0</v>
      </c>
    </row>
    <row r="20" spans="1:13" hidden="1">
      <c r="A20"/>
      <c r="B20" s="201"/>
      <c r="C20" s="89"/>
      <c r="D20" s="180">
        <v>0</v>
      </c>
      <c r="E20" s="180">
        <v>0</v>
      </c>
      <c r="F20" s="180">
        <v>0</v>
      </c>
      <c r="G20" s="180">
        <v>0</v>
      </c>
      <c r="H20" s="180">
        <v>0</v>
      </c>
      <c r="I20" s="180">
        <v>0</v>
      </c>
      <c r="J20" s="180">
        <v>0</v>
      </c>
      <c r="K20" s="180">
        <v>0</v>
      </c>
      <c r="L20" s="180">
        <v>0</v>
      </c>
      <c r="M20" s="202">
        <v>0</v>
      </c>
    </row>
    <row r="21" spans="1:13" hidden="1">
      <c r="A21"/>
      <c r="B21" s="201"/>
      <c r="C21" s="89"/>
      <c r="D21" s="180">
        <v>0</v>
      </c>
      <c r="E21" s="180">
        <v>0</v>
      </c>
      <c r="F21" s="180">
        <v>0</v>
      </c>
      <c r="G21" s="180">
        <v>0</v>
      </c>
      <c r="H21" s="180">
        <v>0</v>
      </c>
      <c r="I21" s="180">
        <v>0</v>
      </c>
      <c r="J21" s="180">
        <v>0</v>
      </c>
      <c r="K21" s="180">
        <v>0</v>
      </c>
      <c r="L21" s="180">
        <v>0</v>
      </c>
      <c r="M21" s="202">
        <v>0</v>
      </c>
    </row>
    <row r="22" spans="1:13" hidden="1">
      <c r="A22"/>
      <c r="B22" s="201"/>
      <c r="C22" s="89"/>
      <c r="D22" s="180">
        <v>0</v>
      </c>
      <c r="E22" s="180">
        <v>0</v>
      </c>
      <c r="F22" s="180">
        <v>0</v>
      </c>
      <c r="G22" s="180">
        <v>0</v>
      </c>
      <c r="H22" s="180">
        <v>0</v>
      </c>
      <c r="I22" s="180">
        <v>0</v>
      </c>
      <c r="J22" s="180">
        <v>0</v>
      </c>
      <c r="K22" s="180">
        <v>0</v>
      </c>
      <c r="L22" s="180">
        <v>0</v>
      </c>
      <c r="M22" s="202">
        <v>0</v>
      </c>
    </row>
    <row r="23" spans="1:13" hidden="1">
      <c r="A23"/>
      <c r="B23" s="201"/>
      <c r="C23" s="89"/>
      <c r="D23" s="180">
        <v>0</v>
      </c>
      <c r="E23" s="180">
        <v>0</v>
      </c>
      <c r="F23" s="180">
        <v>0</v>
      </c>
      <c r="G23" s="180">
        <v>0</v>
      </c>
      <c r="H23" s="180">
        <v>0</v>
      </c>
      <c r="I23" s="180">
        <v>0</v>
      </c>
      <c r="J23" s="180">
        <v>0</v>
      </c>
      <c r="K23" s="180">
        <v>0</v>
      </c>
      <c r="L23" s="180">
        <v>0</v>
      </c>
      <c r="M23" s="202">
        <v>0</v>
      </c>
    </row>
    <row r="24" spans="1:13" hidden="1">
      <c r="A24"/>
      <c r="B24" s="201"/>
      <c r="C24" s="89"/>
      <c r="D24" s="180">
        <v>0</v>
      </c>
      <c r="E24" s="180">
        <v>0</v>
      </c>
      <c r="F24" s="180">
        <v>0</v>
      </c>
      <c r="G24" s="180">
        <v>0</v>
      </c>
      <c r="H24" s="180">
        <v>0</v>
      </c>
      <c r="I24" s="180">
        <v>0</v>
      </c>
      <c r="J24" s="180">
        <v>0</v>
      </c>
      <c r="K24" s="180">
        <v>0</v>
      </c>
      <c r="L24" s="180">
        <v>0</v>
      </c>
      <c r="M24" s="202">
        <v>0</v>
      </c>
    </row>
    <row r="25" spans="1:13" hidden="1">
      <c r="A25"/>
      <c r="B25" s="201"/>
      <c r="C25" s="89"/>
      <c r="D25" s="180">
        <v>0</v>
      </c>
      <c r="E25" s="180">
        <v>0</v>
      </c>
      <c r="F25" s="180">
        <v>0</v>
      </c>
      <c r="G25" s="180">
        <v>0</v>
      </c>
      <c r="H25" s="180">
        <v>0</v>
      </c>
      <c r="I25" s="180">
        <v>0</v>
      </c>
      <c r="J25" s="180">
        <v>0</v>
      </c>
      <c r="K25" s="180">
        <v>0</v>
      </c>
      <c r="L25" s="180">
        <v>0</v>
      </c>
      <c r="M25" s="202">
        <v>0</v>
      </c>
    </row>
    <row r="26" spans="1:13" hidden="1">
      <c r="A26"/>
      <c r="B26" s="201"/>
      <c r="C26" s="89"/>
      <c r="D26" s="180">
        <v>0</v>
      </c>
      <c r="E26" s="180">
        <v>0</v>
      </c>
      <c r="F26" s="180">
        <v>0</v>
      </c>
      <c r="G26" s="180">
        <v>0</v>
      </c>
      <c r="H26" s="180">
        <v>0</v>
      </c>
      <c r="I26" s="180">
        <v>0</v>
      </c>
      <c r="J26" s="180">
        <v>0</v>
      </c>
      <c r="K26" s="180">
        <v>0</v>
      </c>
      <c r="L26" s="180">
        <v>0</v>
      </c>
      <c r="M26" s="202">
        <v>0</v>
      </c>
    </row>
    <row r="27" spans="1:13" hidden="1">
      <c r="A27"/>
      <c r="B27" s="201"/>
      <c r="C27" s="89"/>
      <c r="D27" s="180">
        <v>0</v>
      </c>
      <c r="E27" s="180">
        <v>0</v>
      </c>
      <c r="F27" s="180">
        <v>0</v>
      </c>
      <c r="G27" s="180">
        <v>0</v>
      </c>
      <c r="H27" s="180">
        <v>0</v>
      </c>
      <c r="I27" s="180">
        <v>0</v>
      </c>
      <c r="J27" s="180">
        <v>0</v>
      </c>
      <c r="K27" s="180">
        <v>0</v>
      </c>
      <c r="L27" s="180">
        <v>0</v>
      </c>
      <c r="M27" s="202">
        <v>0</v>
      </c>
    </row>
    <row r="28" spans="1:13" hidden="1">
      <c r="A28"/>
      <c r="B28" s="201"/>
      <c r="C28" s="89"/>
      <c r="D28" s="180">
        <v>0</v>
      </c>
      <c r="E28" s="180">
        <v>0</v>
      </c>
      <c r="F28" s="180">
        <v>0</v>
      </c>
      <c r="G28" s="180">
        <v>0</v>
      </c>
      <c r="H28" s="180">
        <v>0</v>
      </c>
      <c r="I28" s="180">
        <v>0</v>
      </c>
      <c r="J28" s="180">
        <v>0</v>
      </c>
      <c r="K28" s="180">
        <v>0</v>
      </c>
      <c r="L28" s="180">
        <v>0</v>
      </c>
      <c r="M28" s="202">
        <v>0</v>
      </c>
    </row>
    <row r="29" spans="1:13" hidden="1">
      <c r="A29"/>
      <c r="B29" s="201"/>
      <c r="C29" s="89"/>
      <c r="D29" s="180">
        <v>0</v>
      </c>
      <c r="E29" s="180">
        <v>0</v>
      </c>
      <c r="F29" s="180">
        <v>0</v>
      </c>
      <c r="G29" s="180">
        <v>0</v>
      </c>
      <c r="H29" s="180">
        <v>0</v>
      </c>
      <c r="I29" s="180">
        <v>0</v>
      </c>
      <c r="J29" s="180">
        <v>0</v>
      </c>
      <c r="K29" s="180">
        <v>0</v>
      </c>
      <c r="L29" s="180">
        <v>0</v>
      </c>
      <c r="M29" s="202">
        <v>0</v>
      </c>
    </row>
    <row r="30" spans="1:13" hidden="1">
      <c r="A30"/>
      <c r="B30" s="201"/>
      <c r="C30" s="89"/>
      <c r="D30" s="180">
        <v>0</v>
      </c>
      <c r="E30" s="180">
        <v>0</v>
      </c>
      <c r="F30" s="180">
        <v>0</v>
      </c>
      <c r="G30" s="180">
        <v>0</v>
      </c>
      <c r="H30" s="180">
        <v>0</v>
      </c>
      <c r="I30" s="180">
        <v>0</v>
      </c>
      <c r="J30" s="180">
        <v>0</v>
      </c>
      <c r="K30" s="180">
        <v>0</v>
      </c>
      <c r="L30" s="180">
        <v>0</v>
      </c>
      <c r="M30" s="202">
        <v>0</v>
      </c>
    </row>
    <row r="31" spans="1:13" hidden="1">
      <c r="A31"/>
      <c r="B31" s="201"/>
      <c r="C31" s="89"/>
      <c r="D31" s="180">
        <v>0</v>
      </c>
      <c r="E31" s="180">
        <v>0</v>
      </c>
      <c r="F31" s="180">
        <v>0</v>
      </c>
      <c r="G31" s="180">
        <v>0</v>
      </c>
      <c r="H31" s="180">
        <v>0</v>
      </c>
      <c r="I31" s="180">
        <v>0</v>
      </c>
      <c r="J31" s="180">
        <v>0</v>
      </c>
      <c r="K31" s="180">
        <v>0</v>
      </c>
      <c r="L31" s="180">
        <v>0</v>
      </c>
      <c r="M31" s="202">
        <v>0</v>
      </c>
    </row>
    <row r="32" spans="1:13" hidden="1">
      <c r="A32"/>
      <c r="B32" s="201"/>
      <c r="C32" s="89"/>
      <c r="D32" s="180">
        <v>0</v>
      </c>
      <c r="E32" s="180">
        <v>0</v>
      </c>
      <c r="F32" s="180">
        <v>0</v>
      </c>
      <c r="G32" s="180">
        <v>0</v>
      </c>
      <c r="H32" s="180">
        <v>0</v>
      </c>
      <c r="I32" s="180">
        <v>0</v>
      </c>
      <c r="J32" s="180">
        <v>0</v>
      </c>
      <c r="K32" s="180">
        <v>0</v>
      </c>
      <c r="L32" s="180">
        <v>0</v>
      </c>
      <c r="M32" s="202">
        <v>0</v>
      </c>
    </row>
    <row r="33" spans="1:13" hidden="1">
      <c r="A33"/>
      <c r="B33" s="201"/>
      <c r="C33" s="89"/>
      <c r="D33" s="180">
        <v>0</v>
      </c>
      <c r="E33" s="180">
        <v>0</v>
      </c>
      <c r="F33" s="180">
        <v>0</v>
      </c>
      <c r="G33" s="180">
        <v>0</v>
      </c>
      <c r="H33" s="180">
        <v>0</v>
      </c>
      <c r="I33" s="180">
        <v>0</v>
      </c>
      <c r="J33" s="180">
        <v>0</v>
      </c>
      <c r="K33" s="180">
        <v>0</v>
      </c>
      <c r="L33" s="180">
        <v>0</v>
      </c>
      <c r="M33" s="202">
        <v>0</v>
      </c>
    </row>
    <row r="34" spans="1:13" hidden="1">
      <c r="A34"/>
      <c r="B34" s="201"/>
      <c r="C34" s="89"/>
      <c r="D34" s="180">
        <v>0</v>
      </c>
      <c r="E34" s="180">
        <v>0</v>
      </c>
      <c r="F34" s="180">
        <v>0</v>
      </c>
      <c r="G34" s="180">
        <v>0</v>
      </c>
      <c r="H34" s="180">
        <v>0</v>
      </c>
      <c r="I34" s="180">
        <v>0</v>
      </c>
      <c r="J34" s="180">
        <v>0</v>
      </c>
      <c r="K34" s="180">
        <v>0</v>
      </c>
      <c r="L34" s="180">
        <v>0</v>
      </c>
      <c r="M34" s="202">
        <v>0</v>
      </c>
    </row>
    <row r="35" spans="1:13" hidden="1">
      <c r="A35"/>
      <c r="B35" s="201"/>
      <c r="C35" s="89"/>
      <c r="D35" s="180">
        <v>0</v>
      </c>
      <c r="E35" s="180">
        <v>0</v>
      </c>
      <c r="F35" s="180">
        <v>0</v>
      </c>
      <c r="G35" s="180">
        <v>0</v>
      </c>
      <c r="H35" s="180">
        <v>0</v>
      </c>
      <c r="I35" s="180">
        <v>0</v>
      </c>
      <c r="J35" s="180">
        <v>0</v>
      </c>
      <c r="K35" s="180">
        <v>0</v>
      </c>
      <c r="L35" s="180">
        <v>0</v>
      </c>
      <c r="M35" s="202">
        <v>0</v>
      </c>
    </row>
    <row r="36" spans="1:13" hidden="1">
      <c r="A36"/>
      <c r="B36" s="201"/>
      <c r="C36" s="89"/>
      <c r="D36" s="180">
        <v>0</v>
      </c>
      <c r="E36" s="180">
        <v>0</v>
      </c>
      <c r="F36" s="180">
        <v>0</v>
      </c>
      <c r="G36" s="180">
        <v>0</v>
      </c>
      <c r="H36" s="180">
        <v>0</v>
      </c>
      <c r="I36" s="180">
        <v>0</v>
      </c>
      <c r="J36" s="180">
        <v>0</v>
      </c>
      <c r="K36" s="180">
        <v>0</v>
      </c>
      <c r="L36" s="180">
        <v>0</v>
      </c>
      <c r="M36" s="202">
        <v>0</v>
      </c>
    </row>
    <row r="37" spans="1:13">
      <c r="A37"/>
      <c r="B37" s="315" t="s">
        <v>211</v>
      </c>
      <c r="C37" s="417" t="s">
        <v>212</v>
      </c>
      <c r="D37" s="418"/>
      <c r="E37" s="418"/>
      <c r="F37" s="418"/>
      <c r="G37" s="419"/>
      <c r="H37" s="313">
        <f>SUM('Divider Sort'!K56)</f>
        <v>4537</v>
      </c>
      <c r="I37" s="313">
        <f>SUM('Divider Sort'!L56)</f>
        <v>4229</v>
      </c>
      <c r="J37" s="313">
        <f>SUM('Divider Sort'!M56)</f>
        <v>308</v>
      </c>
      <c r="K37" s="316">
        <f>SUM('Divider Sort'!BU65)</f>
        <v>825</v>
      </c>
      <c r="L37" s="313">
        <v>0</v>
      </c>
      <c r="M37" s="317">
        <v>0</v>
      </c>
    </row>
    <row r="38" spans="1:13" s="18" customFormat="1" ht="15.75" thickBot="1">
      <c r="B38" s="231"/>
      <c r="C38" s="232"/>
      <c r="D38" s="233">
        <f t="shared" ref="D38:M38" si="0">SUM(D4:D37)</f>
        <v>4995</v>
      </c>
      <c r="E38" s="233">
        <f t="shared" si="0"/>
        <v>4736</v>
      </c>
      <c r="F38" s="233">
        <f t="shared" si="0"/>
        <v>201</v>
      </c>
      <c r="G38" s="233">
        <f t="shared" si="0"/>
        <v>2025</v>
      </c>
      <c r="H38" s="233">
        <f t="shared" si="0"/>
        <v>4537</v>
      </c>
      <c r="I38" s="233">
        <f t="shared" si="0"/>
        <v>4229</v>
      </c>
      <c r="J38" s="233">
        <f t="shared" si="0"/>
        <v>308</v>
      </c>
      <c r="K38" s="233">
        <f t="shared" si="0"/>
        <v>825</v>
      </c>
      <c r="L38" s="233">
        <f t="shared" si="0"/>
        <v>0</v>
      </c>
      <c r="M38" s="234">
        <f t="shared" si="0"/>
        <v>0</v>
      </c>
    </row>
    <row r="39" spans="1:13" ht="15.75" thickTop="1">
      <c r="A39"/>
      <c r="B39" s="1"/>
      <c r="G39" s="88"/>
    </row>
  </sheetData>
  <sortState ref="A4:M15">
    <sortCondition ref="B4:B15"/>
  </sortState>
  <mergeCells count="2">
    <mergeCell ref="C37:G37"/>
    <mergeCell ref="H2:K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U27"/>
  <sheetViews>
    <sheetView workbookViewId="0">
      <pane ySplit="3" topLeftCell="A4" activePane="bottomLeft" state="frozen"/>
      <selection pane="bottomLeft" activeCell="B5" sqref="B5"/>
    </sheetView>
  </sheetViews>
  <sheetFormatPr defaultRowHeight="15"/>
  <cols>
    <col min="2" max="2" width="12.140625" style="1" customWidth="1"/>
    <col min="3" max="3" width="9.42578125" customWidth="1"/>
    <col min="4" max="4" width="8.7109375" customWidth="1"/>
    <col min="7" max="8" width="8.7109375" customWidth="1"/>
    <col min="14" max="14" width="9.42578125" customWidth="1"/>
    <col min="15" max="15" width="12.28515625" customWidth="1"/>
    <col min="16" max="16" width="11.5703125" customWidth="1"/>
    <col min="17" max="17" width="12.28515625" customWidth="1"/>
    <col min="18" max="18" width="11.85546875" customWidth="1"/>
    <col min="19" max="20" width="12.28515625" customWidth="1"/>
    <col min="21" max="21" width="9.7109375" customWidth="1"/>
  </cols>
  <sheetData>
    <row r="1" spans="2:21" ht="15.75" thickBot="1"/>
    <row r="2" spans="2:21" ht="15.75" customHeight="1" thickTop="1">
      <c r="B2" s="48"/>
      <c r="C2" s="40"/>
      <c r="D2" s="60"/>
      <c r="E2" s="42" t="s">
        <v>87</v>
      </c>
      <c r="F2" s="42"/>
      <c r="G2" s="59"/>
      <c r="H2" s="60"/>
      <c r="I2" s="42" t="s">
        <v>88</v>
      </c>
      <c r="J2" s="42"/>
      <c r="K2" s="8"/>
      <c r="L2" s="42" t="s">
        <v>75</v>
      </c>
      <c r="M2" s="42"/>
      <c r="N2" s="42"/>
      <c r="O2" s="42"/>
      <c r="P2" s="42"/>
      <c r="Q2" s="42"/>
      <c r="R2" s="42"/>
      <c r="S2" s="42"/>
      <c r="T2" s="42"/>
      <c r="U2" s="43"/>
    </row>
    <row r="3" spans="2:21" ht="49.5" customHeight="1" thickBot="1">
      <c r="B3" s="49" t="s">
        <v>39</v>
      </c>
      <c r="C3" s="44" t="s">
        <v>28</v>
      </c>
      <c r="D3" s="44" t="s">
        <v>89</v>
      </c>
      <c r="E3" s="3" t="s">
        <v>22</v>
      </c>
      <c r="F3" s="3" t="s">
        <v>29</v>
      </c>
      <c r="G3" s="58" t="s">
        <v>20</v>
      </c>
      <c r="H3" s="44" t="s">
        <v>89</v>
      </c>
      <c r="I3" s="3" t="s">
        <v>22</v>
      </c>
      <c r="J3" s="3" t="s">
        <v>29</v>
      </c>
      <c r="K3" s="45" t="s">
        <v>20</v>
      </c>
      <c r="L3" s="4" t="s">
        <v>5</v>
      </c>
      <c r="M3" s="10" t="s">
        <v>30</v>
      </c>
      <c r="N3" s="10" t="s">
        <v>31</v>
      </c>
      <c r="O3" s="2" t="s">
        <v>33</v>
      </c>
      <c r="P3" s="2" t="s">
        <v>32</v>
      </c>
      <c r="Q3" s="2" t="s">
        <v>34</v>
      </c>
      <c r="R3" s="2" t="s">
        <v>36</v>
      </c>
      <c r="S3" s="2" t="s">
        <v>35</v>
      </c>
      <c r="T3" s="2" t="s">
        <v>37</v>
      </c>
      <c r="U3" s="5" t="s">
        <v>38</v>
      </c>
    </row>
    <row r="4" spans="2:21" ht="15.75" thickTop="1">
      <c r="B4" s="198">
        <v>42012</v>
      </c>
      <c r="C4" s="86" t="s">
        <v>256</v>
      </c>
      <c r="D4" s="204">
        <v>70</v>
      </c>
      <c r="E4" s="199">
        <v>70</v>
      </c>
      <c r="F4" s="199">
        <v>0</v>
      </c>
      <c r="G4" s="199">
        <v>90</v>
      </c>
      <c r="H4" s="204">
        <v>0</v>
      </c>
      <c r="I4" s="199">
        <v>0</v>
      </c>
      <c r="J4" s="199">
        <v>0</v>
      </c>
      <c r="K4" s="199">
        <v>0</v>
      </c>
      <c r="L4" s="199">
        <v>0</v>
      </c>
      <c r="M4" s="199">
        <v>0</v>
      </c>
      <c r="N4" s="199">
        <v>0</v>
      </c>
      <c r="O4" s="204">
        <v>0</v>
      </c>
      <c r="P4" s="199">
        <v>0</v>
      </c>
      <c r="Q4" s="199">
        <v>0</v>
      </c>
      <c r="R4" s="199">
        <v>0</v>
      </c>
      <c r="S4" s="199">
        <v>0</v>
      </c>
      <c r="T4" s="199">
        <v>0</v>
      </c>
      <c r="U4" s="200">
        <v>0</v>
      </c>
    </row>
    <row r="5" spans="2:21">
      <c r="B5" s="201"/>
      <c r="C5" s="89"/>
      <c r="D5" s="129"/>
      <c r="E5" s="180"/>
      <c r="F5" s="180">
        <v>0</v>
      </c>
      <c r="G5" s="180"/>
      <c r="H5" s="129">
        <v>0</v>
      </c>
      <c r="I5" s="180">
        <v>0</v>
      </c>
      <c r="J5" s="180">
        <v>0</v>
      </c>
      <c r="K5" s="180">
        <v>0</v>
      </c>
      <c r="L5" s="180">
        <v>0</v>
      </c>
      <c r="M5" s="180">
        <v>0</v>
      </c>
      <c r="N5" s="180">
        <v>0</v>
      </c>
      <c r="O5" s="180">
        <v>0</v>
      </c>
      <c r="P5" s="180">
        <v>0</v>
      </c>
      <c r="Q5" s="180">
        <v>0</v>
      </c>
      <c r="R5" s="180">
        <v>0</v>
      </c>
      <c r="S5" s="180">
        <v>0</v>
      </c>
      <c r="T5" s="180">
        <v>0</v>
      </c>
      <c r="U5" s="202">
        <v>0</v>
      </c>
    </row>
    <row r="6" spans="2:21">
      <c r="B6" s="201"/>
      <c r="C6" s="89"/>
      <c r="D6" s="129"/>
      <c r="E6" s="180"/>
      <c r="F6" s="180"/>
      <c r="G6" s="180"/>
      <c r="H6" s="129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202"/>
    </row>
    <row r="7" spans="2:21">
      <c r="B7" s="201"/>
      <c r="C7" s="89"/>
      <c r="D7" s="129"/>
      <c r="E7" s="180"/>
      <c r="F7" s="180"/>
      <c r="G7" s="180"/>
      <c r="H7" s="129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202"/>
    </row>
    <row r="8" spans="2:21">
      <c r="B8" s="201"/>
      <c r="C8" s="89"/>
      <c r="D8" s="129"/>
      <c r="E8" s="180"/>
      <c r="F8" s="180"/>
      <c r="G8" s="180"/>
      <c r="H8" s="129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202"/>
    </row>
    <row r="9" spans="2:21" hidden="1">
      <c r="B9" s="201"/>
      <c r="C9" s="89"/>
      <c r="D9" s="129"/>
      <c r="E9" s="180"/>
      <c r="F9" s="180"/>
      <c r="G9" s="180"/>
      <c r="H9" s="129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202"/>
    </row>
    <row r="10" spans="2:21" hidden="1">
      <c r="B10" s="201"/>
      <c r="C10" s="89"/>
      <c r="D10" s="129"/>
      <c r="E10" s="180"/>
      <c r="F10" s="180"/>
      <c r="G10" s="180"/>
      <c r="H10" s="180"/>
      <c r="I10" s="180"/>
      <c r="J10" s="180"/>
      <c r="K10" s="180"/>
      <c r="L10" s="180"/>
      <c r="M10" s="129"/>
      <c r="N10" s="180"/>
      <c r="O10" s="180"/>
      <c r="P10" s="180"/>
      <c r="Q10" s="180"/>
      <c r="R10" s="180"/>
      <c r="S10" s="180"/>
      <c r="T10" s="180"/>
      <c r="U10" s="205"/>
    </row>
    <row r="11" spans="2:21" hidden="1">
      <c r="B11" s="201"/>
      <c r="C11" s="89"/>
      <c r="D11" s="129"/>
      <c r="E11" s="180"/>
      <c r="F11" s="180"/>
      <c r="G11" s="180"/>
      <c r="H11" s="180"/>
      <c r="I11" s="180"/>
      <c r="J11" s="180"/>
      <c r="K11" s="180"/>
      <c r="L11" s="180"/>
      <c r="M11" s="129"/>
      <c r="N11" s="180"/>
      <c r="O11" s="180"/>
      <c r="P11" s="180"/>
      <c r="Q11" s="180"/>
      <c r="R11" s="180"/>
      <c r="S11" s="180"/>
      <c r="T11" s="180"/>
      <c r="U11" s="205"/>
    </row>
    <row r="12" spans="2:21" hidden="1">
      <c r="B12" s="201"/>
      <c r="C12" s="89"/>
      <c r="D12" s="129"/>
      <c r="E12" s="180"/>
      <c r="F12" s="180"/>
      <c r="G12" s="180"/>
      <c r="H12" s="180"/>
      <c r="I12" s="180"/>
      <c r="J12" s="180"/>
      <c r="K12" s="180"/>
      <c r="L12" s="180"/>
      <c r="M12" s="129"/>
      <c r="N12" s="180"/>
      <c r="O12" s="180"/>
      <c r="P12" s="180"/>
      <c r="Q12" s="180"/>
      <c r="R12" s="180"/>
      <c r="S12" s="180"/>
      <c r="T12" s="180"/>
      <c r="U12" s="205"/>
    </row>
    <row r="13" spans="2:21" hidden="1">
      <c r="B13" s="201"/>
      <c r="C13" s="89"/>
      <c r="D13" s="129"/>
      <c r="E13" s="180"/>
      <c r="F13" s="180"/>
      <c r="G13" s="180"/>
      <c r="H13" s="180"/>
      <c r="I13" s="180"/>
      <c r="J13" s="180"/>
      <c r="K13" s="180"/>
      <c r="L13" s="180"/>
      <c r="M13" s="129"/>
      <c r="N13" s="180"/>
      <c r="O13" s="180"/>
      <c r="P13" s="180"/>
      <c r="Q13" s="180"/>
      <c r="R13" s="180"/>
      <c r="S13" s="180"/>
      <c r="T13" s="180"/>
      <c r="U13" s="205"/>
    </row>
    <row r="14" spans="2:21" hidden="1">
      <c r="B14" s="201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7"/>
      <c r="N14" s="87"/>
      <c r="O14" s="87"/>
      <c r="P14" s="87"/>
      <c r="Q14" s="87"/>
      <c r="R14" s="87"/>
      <c r="S14" s="87"/>
      <c r="T14" s="87"/>
      <c r="U14" s="203"/>
    </row>
    <row r="15" spans="2:21" hidden="1">
      <c r="B15" s="201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7"/>
      <c r="N15" s="87"/>
      <c r="O15" s="87"/>
      <c r="P15" s="87"/>
      <c r="Q15" s="87"/>
      <c r="R15" s="87"/>
      <c r="S15" s="87"/>
      <c r="T15" s="87"/>
      <c r="U15" s="203"/>
    </row>
    <row r="16" spans="2:21" hidden="1">
      <c r="B16" s="201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7"/>
      <c r="N16" s="87"/>
      <c r="O16" s="87"/>
      <c r="P16" s="87"/>
      <c r="Q16" s="87"/>
      <c r="R16" s="87"/>
      <c r="S16" s="87"/>
      <c r="T16" s="87"/>
      <c r="U16" s="203"/>
    </row>
    <row r="17" spans="2:21" hidden="1">
      <c r="B17" s="201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7"/>
      <c r="N17" s="87"/>
      <c r="O17" s="87"/>
      <c r="P17" s="87"/>
      <c r="Q17" s="87"/>
      <c r="R17" s="87"/>
      <c r="S17" s="87"/>
      <c r="T17" s="87"/>
      <c r="U17" s="203"/>
    </row>
    <row r="18" spans="2:21" hidden="1">
      <c r="B18" s="201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7"/>
      <c r="N18" s="87"/>
      <c r="O18" s="87"/>
      <c r="P18" s="87"/>
      <c r="Q18" s="87"/>
      <c r="R18" s="87"/>
      <c r="S18" s="87"/>
      <c r="T18" s="87"/>
      <c r="U18" s="203"/>
    </row>
    <row r="19" spans="2:21" hidden="1">
      <c r="B19" s="201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7"/>
      <c r="N19" s="87"/>
      <c r="O19" s="87"/>
      <c r="P19" s="87"/>
      <c r="Q19" s="87"/>
      <c r="R19" s="87"/>
      <c r="S19" s="87"/>
      <c r="T19" s="87"/>
      <c r="U19" s="203"/>
    </row>
    <row r="20" spans="2:21" hidden="1">
      <c r="B20" s="201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7"/>
      <c r="N20" s="87"/>
      <c r="O20" s="87"/>
      <c r="P20" s="87"/>
      <c r="Q20" s="87"/>
      <c r="R20" s="87"/>
      <c r="S20" s="87"/>
      <c r="T20" s="87"/>
      <c r="U20" s="203"/>
    </row>
    <row r="21" spans="2:21" hidden="1">
      <c r="B21" s="201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7"/>
      <c r="N21" s="87"/>
      <c r="O21" s="87"/>
      <c r="P21" s="87"/>
      <c r="Q21" s="87"/>
      <c r="R21" s="87"/>
      <c r="S21" s="87"/>
      <c r="T21" s="87"/>
      <c r="U21" s="203"/>
    </row>
    <row r="22" spans="2:21" hidden="1">
      <c r="B22" s="201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7"/>
      <c r="N22" s="87"/>
      <c r="O22" s="87"/>
      <c r="P22" s="87"/>
      <c r="Q22" s="87"/>
      <c r="R22" s="87"/>
      <c r="S22" s="87"/>
      <c r="T22" s="87"/>
      <c r="U22" s="203"/>
    </row>
    <row r="23" spans="2:21" hidden="1">
      <c r="B23" s="201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7"/>
      <c r="N23" s="87"/>
      <c r="O23" s="87"/>
      <c r="P23" s="87"/>
      <c r="Q23" s="87"/>
      <c r="R23" s="87"/>
      <c r="S23" s="87"/>
      <c r="T23" s="87"/>
      <c r="U23" s="203"/>
    </row>
    <row r="24" spans="2:21" hidden="1">
      <c r="B24" s="201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7"/>
      <c r="N24" s="87"/>
      <c r="O24" s="87"/>
      <c r="P24" s="87"/>
      <c r="Q24" s="87"/>
      <c r="R24" s="87"/>
      <c r="S24" s="87"/>
      <c r="T24" s="87"/>
      <c r="U24" s="203"/>
    </row>
    <row r="25" spans="2:21" hidden="1">
      <c r="B25" s="201"/>
      <c r="C25" s="89"/>
      <c r="D25" s="129"/>
      <c r="E25" s="180"/>
      <c r="F25" s="180"/>
      <c r="G25" s="180"/>
      <c r="H25" s="180"/>
      <c r="I25" s="180"/>
      <c r="J25" s="180"/>
      <c r="K25" s="180"/>
      <c r="L25" s="180"/>
      <c r="M25" s="129"/>
      <c r="N25" s="180"/>
      <c r="O25" s="180"/>
      <c r="P25" s="180"/>
      <c r="Q25" s="180"/>
      <c r="R25" s="180"/>
      <c r="S25" s="180"/>
      <c r="T25" s="180"/>
      <c r="U25" s="205"/>
    </row>
    <row r="26" spans="2:21" s="230" customFormat="1" ht="15.75" thickBot="1">
      <c r="B26" s="227"/>
      <c r="C26" s="228"/>
      <c r="D26" s="228">
        <f t="shared" ref="D26:U26" si="0">SUM(D4:D25)</f>
        <v>70</v>
      </c>
      <c r="E26" s="228">
        <f t="shared" si="0"/>
        <v>70</v>
      </c>
      <c r="F26" s="228">
        <f t="shared" si="0"/>
        <v>0</v>
      </c>
      <c r="G26" s="228">
        <f t="shared" si="0"/>
        <v>90</v>
      </c>
      <c r="H26" s="228">
        <f t="shared" si="0"/>
        <v>0</v>
      </c>
      <c r="I26" s="228">
        <f t="shared" si="0"/>
        <v>0</v>
      </c>
      <c r="J26" s="228">
        <f t="shared" si="0"/>
        <v>0</v>
      </c>
      <c r="K26" s="228">
        <f t="shared" si="0"/>
        <v>0</v>
      </c>
      <c r="L26" s="228">
        <f t="shared" si="0"/>
        <v>0</v>
      </c>
      <c r="M26" s="228">
        <f t="shared" si="0"/>
        <v>0</v>
      </c>
      <c r="N26" s="228">
        <f t="shared" si="0"/>
        <v>0</v>
      </c>
      <c r="O26" s="228">
        <f t="shared" si="0"/>
        <v>0</v>
      </c>
      <c r="P26" s="228">
        <f t="shared" si="0"/>
        <v>0</v>
      </c>
      <c r="Q26" s="228">
        <f t="shared" si="0"/>
        <v>0</v>
      </c>
      <c r="R26" s="228">
        <f t="shared" si="0"/>
        <v>0</v>
      </c>
      <c r="S26" s="228">
        <f t="shared" si="0"/>
        <v>0</v>
      </c>
      <c r="T26" s="228">
        <f t="shared" si="0"/>
        <v>0</v>
      </c>
      <c r="U26" s="229">
        <f t="shared" si="0"/>
        <v>0</v>
      </c>
    </row>
    <row r="27" spans="2:21" ht="15.75" thickTop="1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J26"/>
  <sheetViews>
    <sheetView workbookViewId="0">
      <pane ySplit="3" topLeftCell="A4" activePane="bottomLeft" state="frozen"/>
      <selection pane="bottomLeft" activeCell="B4" sqref="B4:J4"/>
    </sheetView>
  </sheetViews>
  <sheetFormatPr defaultRowHeight="15"/>
  <cols>
    <col min="2" max="2" width="12.140625" style="1" customWidth="1"/>
    <col min="3" max="3" width="10.5703125" style="54" customWidth="1"/>
    <col min="4" max="4" width="10.5703125" customWidth="1"/>
    <col min="6" max="6" width="10" customWidth="1"/>
    <col min="8" max="8" width="13.28515625" customWidth="1"/>
    <col min="9" max="10" width="15.28515625" customWidth="1"/>
  </cols>
  <sheetData>
    <row r="1" spans="2:10" ht="15.75" thickBot="1"/>
    <row r="2" spans="2:10" ht="15.75" customHeight="1" thickTop="1">
      <c r="B2" s="48"/>
      <c r="C2" s="56"/>
      <c r="D2" s="46"/>
      <c r="E2" s="6"/>
      <c r="F2" s="40"/>
      <c r="G2" s="6"/>
      <c r="H2" s="9" t="s">
        <v>76</v>
      </c>
      <c r="I2" s="42"/>
      <c r="J2" s="43"/>
    </row>
    <row r="3" spans="2:10" ht="49.5" customHeight="1" thickBot="1">
      <c r="B3" s="53" t="s">
        <v>40</v>
      </c>
      <c r="C3" s="55" t="s">
        <v>41</v>
      </c>
      <c r="D3" s="55" t="s">
        <v>90</v>
      </c>
      <c r="E3" s="3" t="s">
        <v>20</v>
      </c>
      <c r="F3" s="55" t="s">
        <v>91</v>
      </c>
      <c r="G3" s="3" t="s">
        <v>20</v>
      </c>
      <c r="H3" s="2" t="s">
        <v>36</v>
      </c>
      <c r="I3" s="2" t="s">
        <v>37</v>
      </c>
      <c r="J3" s="243" t="s">
        <v>35</v>
      </c>
    </row>
    <row r="4" spans="2:10" ht="15.75" thickTop="1">
      <c r="B4" s="206"/>
      <c r="C4" s="137"/>
      <c r="D4" s="180"/>
      <c r="E4" s="180"/>
      <c r="F4" s="180"/>
      <c r="G4" s="180"/>
      <c r="H4" s="180"/>
      <c r="I4" s="180"/>
      <c r="J4" s="205"/>
    </row>
    <row r="5" spans="2:10" hidden="1">
      <c r="B5" s="201"/>
      <c r="C5" s="89"/>
      <c r="D5" s="180">
        <v>0</v>
      </c>
      <c r="E5" s="180">
        <v>0</v>
      </c>
      <c r="F5" s="180">
        <v>0</v>
      </c>
      <c r="G5" s="180">
        <v>0</v>
      </c>
      <c r="H5" s="180">
        <v>0</v>
      </c>
      <c r="I5" s="180">
        <v>0</v>
      </c>
      <c r="J5" s="205">
        <v>0</v>
      </c>
    </row>
    <row r="6" spans="2:10" hidden="1">
      <c r="B6" s="201"/>
      <c r="C6" s="89"/>
      <c r="D6" s="180">
        <v>0</v>
      </c>
      <c r="E6" s="180">
        <v>0</v>
      </c>
      <c r="F6" s="180">
        <v>0</v>
      </c>
      <c r="G6" s="180">
        <v>0</v>
      </c>
      <c r="H6" s="180">
        <v>0</v>
      </c>
      <c r="I6" s="180">
        <v>0</v>
      </c>
      <c r="J6" s="205">
        <v>0</v>
      </c>
    </row>
    <row r="7" spans="2:10" hidden="1">
      <c r="B7" s="201"/>
      <c r="C7" s="89"/>
      <c r="D7" s="180">
        <v>0</v>
      </c>
      <c r="E7" s="180">
        <v>0</v>
      </c>
      <c r="F7" s="180">
        <v>0</v>
      </c>
      <c r="G7" s="180">
        <v>0</v>
      </c>
      <c r="H7" s="180">
        <v>0</v>
      </c>
      <c r="I7" s="180">
        <v>0</v>
      </c>
      <c r="J7" s="205">
        <v>0</v>
      </c>
    </row>
    <row r="8" spans="2:10" hidden="1">
      <c r="B8" s="201"/>
      <c r="C8" s="89"/>
      <c r="D8" s="180">
        <v>0</v>
      </c>
      <c r="E8" s="180">
        <v>0</v>
      </c>
      <c r="F8" s="180">
        <v>0</v>
      </c>
      <c r="G8" s="180">
        <v>0</v>
      </c>
      <c r="H8" s="180">
        <v>0</v>
      </c>
      <c r="I8" s="180">
        <v>0</v>
      </c>
      <c r="J8" s="205">
        <v>0</v>
      </c>
    </row>
    <row r="9" spans="2:10" hidden="1">
      <c r="B9" s="201"/>
      <c r="C9" s="89"/>
      <c r="D9" s="180">
        <v>0</v>
      </c>
      <c r="E9" s="180">
        <v>0</v>
      </c>
      <c r="F9" s="180">
        <v>0</v>
      </c>
      <c r="G9" s="180">
        <v>0</v>
      </c>
      <c r="H9" s="180">
        <v>0</v>
      </c>
      <c r="I9" s="180">
        <v>0</v>
      </c>
      <c r="J9" s="205">
        <v>0</v>
      </c>
    </row>
    <row r="10" spans="2:10" hidden="1">
      <c r="B10" s="201"/>
      <c r="C10" s="89"/>
      <c r="D10" s="180">
        <v>0</v>
      </c>
      <c r="E10" s="180">
        <v>0</v>
      </c>
      <c r="F10" s="180">
        <v>0</v>
      </c>
      <c r="G10" s="180">
        <v>0</v>
      </c>
      <c r="H10" s="180">
        <v>0</v>
      </c>
      <c r="I10" s="180">
        <v>0</v>
      </c>
      <c r="J10" s="205">
        <v>0</v>
      </c>
    </row>
    <row r="11" spans="2:10" hidden="1">
      <c r="B11" s="201"/>
      <c r="C11" s="89"/>
      <c r="D11" s="180">
        <v>0</v>
      </c>
      <c r="E11" s="180">
        <v>0</v>
      </c>
      <c r="F11" s="180">
        <v>0</v>
      </c>
      <c r="G11" s="180">
        <v>0</v>
      </c>
      <c r="H11" s="180">
        <v>0</v>
      </c>
      <c r="I11" s="180">
        <v>0</v>
      </c>
      <c r="J11" s="205">
        <v>0</v>
      </c>
    </row>
    <row r="12" spans="2:10" hidden="1">
      <c r="B12" s="201"/>
      <c r="C12" s="89"/>
      <c r="D12" s="180">
        <v>0</v>
      </c>
      <c r="E12" s="180">
        <v>0</v>
      </c>
      <c r="F12" s="180">
        <v>0</v>
      </c>
      <c r="G12" s="180">
        <v>0</v>
      </c>
      <c r="H12" s="180">
        <v>0</v>
      </c>
      <c r="I12" s="180">
        <v>0</v>
      </c>
      <c r="J12" s="205">
        <v>0</v>
      </c>
    </row>
    <row r="13" spans="2:10" hidden="1">
      <c r="B13" s="201"/>
      <c r="C13" s="89"/>
      <c r="D13" s="180">
        <v>0</v>
      </c>
      <c r="E13" s="180">
        <v>0</v>
      </c>
      <c r="F13" s="180">
        <v>0</v>
      </c>
      <c r="G13" s="180">
        <v>0</v>
      </c>
      <c r="H13" s="180">
        <v>0</v>
      </c>
      <c r="I13" s="180">
        <v>0</v>
      </c>
      <c r="J13" s="205">
        <v>0</v>
      </c>
    </row>
    <row r="14" spans="2:10" hidden="1">
      <c r="B14" s="201"/>
      <c r="C14" s="89"/>
      <c r="D14" s="180">
        <v>0</v>
      </c>
      <c r="E14" s="180">
        <v>0</v>
      </c>
      <c r="F14" s="180">
        <v>0</v>
      </c>
      <c r="G14" s="180">
        <v>0</v>
      </c>
      <c r="H14" s="180">
        <v>0</v>
      </c>
      <c r="I14" s="180">
        <v>0</v>
      </c>
      <c r="J14" s="205">
        <v>0</v>
      </c>
    </row>
    <row r="15" spans="2:10" hidden="1">
      <c r="B15" s="201"/>
      <c r="C15" s="89"/>
      <c r="D15" s="180">
        <v>0</v>
      </c>
      <c r="E15" s="180">
        <v>0</v>
      </c>
      <c r="F15" s="180">
        <v>0</v>
      </c>
      <c r="G15" s="180">
        <v>0</v>
      </c>
      <c r="H15" s="180">
        <v>0</v>
      </c>
      <c r="I15" s="180">
        <v>0</v>
      </c>
      <c r="J15" s="205">
        <v>0</v>
      </c>
    </row>
    <row r="16" spans="2:10" hidden="1">
      <c r="B16" s="201"/>
      <c r="C16" s="89"/>
      <c r="D16" s="180">
        <v>0</v>
      </c>
      <c r="E16" s="180">
        <v>0</v>
      </c>
      <c r="F16" s="180">
        <v>0</v>
      </c>
      <c r="G16" s="180">
        <v>0</v>
      </c>
      <c r="H16" s="180">
        <v>0</v>
      </c>
      <c r="I16" s="180">
        <v>0</v>
      </c>
      <c r="J16" s="205">
        <v>0</v>
      </c>
    </row>
    <row r="17" spans="2:10" hidden="1">
      <c r="B17" s="201"/>
      <c r="C17" s="89"/>
      <c r="D17" s="180">
        <v>0</v>
      </c>
      <c r="E17" s="180">
        <v>0</v>
      </c>
      <c r="F17" s="180">
        <v>0</v>
      </c>
      <c r="G17" s="180">
        <v>0</v>
      </c>
      <c r="H17" s="180">
        <v>0</v>
      </c>
      <c r="I17" s="180">
        <v>0</v>
      </c>
      <c r="J17" s="205">
        <v>0</v>
      </c>
    </row>
    <row r="18" spans="2:10" hidden="1">
      <c r="B18" s="201"/>
      <c r="C18" s="89"/>
      <c r="D18" s="180">
        <v>0</v>
      </c>
      <c r="E18" s="180">
        <v>0</v>
      </c>
      <c r="F18" s="180">
        <v>0</v>
      </c>
      <c r="G18" s="180">
        <v>0</v>
      </c>
      <c r="H18" s="180">
        <v>0</v>
      </c>
      <c r="I18" s="180">
        <v>0</v>
      </c>
      <c r="J18" s="205">
        <v>0</v>
      </c>
    </row>
    <row r="19" spans="2:10" hidden="1">
      <c r="B19" s="201"/>
      <c r="C19" s="89"/>
      <c r="D19" s="180">
        <v>0</v>
      </c>
      <c r="E19" s="180">
        <v>0</v>
      </c>
      <c r="F19" s="180">
        <v>0</v>
      </c>
      <c r="G19" s="180">
        <v>0</v>
      </c>
      <c r="H19" s="180">
        <v>0</v>
      </c>
      <c r="I19" s="180">
        <v>0</v>
      </c>
      <c r="J19" s="205">
        <v>0</v>
      </c>
    </row>
    <row r="20" spans="2:10" hidden="1">
      <c r="B20" s="201"/>
      <c r="C20" s="89"/>
      <c r="D20" s="180">
        <v>0</v>
      </c>
      <c r="E20" s="180">
        <v>0</v>
      </c>
      <c r="F20" s="180">
        <v>0</v>
      </c>
      <c r="G20" s="180">
        <v>0</v>
      </c>
      <c r="H20" s="180">
        <v>0</v>
      </c>
      <c r="I20" s="180">
        <v>0</v>
      </c>
      <c r="J20" s="205">
        <v>0</v>
      </c>
    </row>
    <row r="21" spans="2:10" hidden="1">
      <c r="B21" s="201"/>
      <c r="C21" s="89"/>
      <c r="D21" s="180">
        <v>0</v>
      </c>
      <c r="E21" s="180">
        <v>0</v>
      </c>
      <c r="F21" s="180">
        <v>0</v>
      </c>
      <c r="G21" s="180">
        <v>0</v>
      </c>
      <c r="H21" s="180">
        <v>0</v>
      </c>
      <c r="I21" s="180">
        <v>0</v>
      </c>
      <c r="J21" s="205">
        <v>0</v>
      </c>
    </row>
    <row r="22" spans="2:10" hidden="1">
      <c r="B22" s="201"/>
      <c r="C22" s="89"/>
      <c r="D22" s="180">
        <v>0</v>
      </c>
      <c r="E22" s="180">
        <v>0</v>
      </c>
      <c r="F22" s="180">
        <v>0</v>
      </c>
      <c r="G22" s="180">
        <v>0</v>
      </c>
      <c r="H22" s="180">
        <v>0</v>
      </c>
      <c r="I22" s="180">
        <v>0</v>
      </c>
      <c r="J22" s="205">
        <v>0</v>
      </c>
    </row>
    <row r="23" spans="2:10" hidden="1">
      <c r="B23" s="201"/>
      <c r="C23" s="89"/>
      <c r="D23" s="180">
        <v>0</v>
      </c>
      <c r="E23" s="180">
        <v>0</v>
      </c>
      <c r="F23" s="180">
        <v>0</v>
      </c>
      <c r="G23" s="180">
        <v>0</v>
      </c>
      <c r="H23" s="180">
        <v>0</v>
      </c>
      <c r="I23" s="180">
        <v>0</v>
      </c>
      <c r="J23" s="205">
        <v>0</v>
      </c>
    </row>
    <row r="24" spans="2:10" hidden="1">
      <c r="B24" s="201"/>
      <c r="C24" s="89"/>
      <c r="D24" s="180">
        <v>0</v>
      </c>
      <c r="E24" s="180">
        <v>0</v>
      </c>
      <c r="F24" s="180">
        <v>0</v>
      </c>
      <c r="G24" s="180">
        <v>0</v>
      </c>
      <c r="H24" s="180">
        <v>0</v>
      </c>
      <c r="I24" s="180">
        <v>0</v>
      </c>
      <c r="J24" s="205">
        <v>0</v>
      </c>
    </row>
    <row r="25" spans="2:10" s="18" customFormat="1" ht="14.25" customHeight="1" thickBot="1">
      <c r="B25" s="242"/>
      <c r="C25" s="228"/>
      <c r="D25" s="228">
        <f>SUM(D4:D24)</f>
        <v>0</v>
      </c>
      <c r="E25" s="228">
        <f>SUM(E4:E24)</f>
        <v>0</v>
      </c>
      <c r="F25" s="228">
        <f>SUM(F4:F24)</f>
        <v>0</v>
      </c>
      <c r="G25" s="228">
        <f>SUM(G4:G24)</f>
        <v>0</v>
      </c>
      <c r="H25" s="228">
        <f t="shared" ref="H25:J25" si="0">SUM(H4:H24)</f>
        <v>0</v>
      </c>
      <c r="I25" s="228">
        <f t="shared" si="0"/>
        <v>0</v>
      </c>
      <c r="J25" s="229">
        <f t="shared" si="0"/>
        <v>0</v>
      </c>
    </row>
    <row r="26" spans="2:10" ht="15.75" thickTop="1"/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49"/>
  <sheetViews>
    <sheetView workbookViewId="0">
      <pane ySplit="3" topLeftCell="A7" activePane="bottomLeft" state="frozen"/>
      <selection pane="bottomLeft" activeCell="P31" sqref="P31"/>
    </sheetView>
  </sheetViews>
  <sheetFormatPr defaultRowHeight="15"/>
  <cols>
    <col min="1" max="1" width="6.28515625" style="127" customWidth="1"/>
    <col min="2" max="2" width="13" style="54" customWidth="1"/>
    <col min="3" max="3" width="17.28515625" style="271" customWidth="1"/>
    <col min="4" max="4" width="14.7109375" style="196" bestFit="1" customWidth="1"/>
    <col min="5" max="5" width="17.7109375" style="52" customWidth="1"/>
    <col min="6" max="6" width="10.28515625" style="272" customWidth="1"/>
    <col min="7" max="7" width="15.42578125" style="54" customWidth="1"/>
    <col min="8" max="9" width="9.85546875" style="273" customWidth="1"/>
    <col min="10" max="10" width="8.28515625" style="54" customWidth="1"/>
    <col min="11" max="11" width="9.7109375" style="54" hidden="1" customWidth="1"/>
    <col min="12" max="21" width="8.28515625" style="54" customWidth="1"/>
    <col min="22" max="23" width="8.28515625" style="54" hidden="1" customWidth="1"/>
    <col min="24" max="24" width="8.28515625" style="54" customWidth="1"/>
    <col min="25" max="27" width="8.28515625" customWidth="1"/>
  </cols>
  <sheetData>
    <row r="1" spans="2:27" ht="15.75" thickBot="1"/>
    <row r="2" spans="2:27" ht="15.75" customHeight="1" thickTop="1">
      <c r="B2" s="261" t="s">
        <v>42</v>
      </c>
      <c r="C2" s="262" t="s">
        <v>77</v>
      </c>
      <c r="D2" s="263" t="s">
        <v>78</v>
      </c>
      <c r="E2" s="244" t="s">
        <v>0</v>
      </c>
      <c r="F2" s="264" t="s">
        <v>15</v>
      </c>
      <c r="G2" s="265" t="s">
        <v>43</v>
      </c>
      <c r="H2" s="259" t="s">
        <v>72</v>
      </c>
      <c r="I2" s="288" t="s">
        <v>72</v>
      </c>
      <c r="J2" s="425">
        <v>100</v>
      </c>
      <c r="K2" s="426"/>
      <c r="L2" s="426"/>
      <c r="M2" s="426"/>
      <c r="N2" s="427"/>
      <c r="O2" s="423">
        <v>201</v>
      </c>
      <c r="P2" s="421"/>
      <c r="Q2" s="421"/>
      <c r="R2" s="424"/>
      <c r="S2" s="425">
        <v>300</v>
      </c>
      <c r="T2" s="426"/>
      <c r="U2" s="427"/>
      <c r="V2" s="289">
        <v>301</v>
      </c>
      <c r="W2" s="289">
        <v>315</v>
      </c>
      <c r="X2" s="423">
        <v>400</v>
      </c>
      <c r="Y2" s="421"/>
      <c r="Z2" s="421"/>
      <c r="AA2" s="428"/>
    </row>
    <row r="3" spans="2:27" ht="15.75" customHeight="1" thickBot="1">
      <c r="B3" s="266"/>
      <c r="C3" s="267" t="s">
        <v>68</v>
      </c>
      <c r="D3" s="268" t="s">
        <v>68</v>
      </c>
      <c r="E3" s="387"/>
      <c r="F3" s="269"/>
      <c r="G3" s="3"/>
      <c r="H3" s="260" t="s">
        <v>79</v>
      </c>
      <c r="I3" s="281" t="s">
        <v>80</v>
      </c>
      <c r="J3" s="285" t="s">
        <v>22</v>
      </c>
      <c r="K3" s="112" t="s">
        <v>158</v>
      </c>
      <c r="L3" s="112" t="s">
        <v>44</v>
      </c>
      <c r="M3" s="112" t="s">
        <v>23</v>
      </c>
      <c r="N3" s="209" t="s">
        <v>29</v>
      </c>
      <c r="O3" s="207" t="s">
        <v>157</v>
      </c>
      <c r="P3" s="113" t="s">
        <v>22</v>
      </c>
      <c r="Q3" s="113" t="s">
        <v>44</v>
      </c>
      <c r="R3" s="209" t="s">
        <v>29</v>
      </c>
      <c r="S3" s="211" t="s">
        <v>22</v>
      </c>
      <c r="T3" s="112" t="s">
        <v>44</v>
      </c>
      <c r="U3" s="209" t="s">
        <v>29</v>
      </c>
      <c r="V3" s="290" t="s">
        <v>22</v>
      </c>
      <c r="W3" s="290" t="s">
        <v>22</v>
      </c>
      <c r="X3" s="285" t="s">
        <v>22</v>
      </c>
      <c r="Y3" s="112" t="s">
        <v>44</v>
      </c>
      <c r="Z3" s="112" t="s">
        <v>23</v>
      </c>
      <c r="AA3" s="114" t="s">
        <v>29</v>
      </c>
    </row>
    <row r="4" spans="2:27" ht="15.75" thickTop="1">
      <c r="B4" s="257"/>
      <c r="C4" s="258"/>
      <c r="D4" s="107"/>
      <c r="E4" s="89"/>
      <c r="F4" s="274"/>
      <c r="G4" s="129"/>
      <c r="H4" s="130"/>
      <c r="I4" s="282"/>
      <c r="J4" s="286"/>
      <c r="K4" s="129"/>
      <c r="L4" s="129"/>
      <c r="M4" s="129"/>
      <c r="N4" s="280"/>
      <c r="O4" s="208"/>
      <c r="P4" s="129"/>
      <c r="Q4" s="129"/>
      <c r="R4" s="280"/>
      <c r="S4" s="208"/>
      <c r="T4" s="129"/>
      <c r="U4" s="280"/>
      <c r="V4" s="291"/>
      <c r="W4" s="291"/>
      <c r="X4" s="286"/>
      <c r="Y4" s="129"/>
      <c r="Z4" s="129"/>
      <c r="AA4" s="131"/>
    </row>
    <row r="5" spans="2:27">
      <c r="B5" s="257"/>
      <c r="C5" s="258"/>
      <c r="D5" s="107"/>
      <c r="E5" s="89"/>
      <c r="F5" s="274"/>
      <c r="G5" s="129"/>
      <c r="H5" s="130"/>
      <c r="I5" s="282"/>
      <c r="J5" s="286"/>
      <c r="K5" s="129"/>
      <c r="L5" s="129"/>
      <c r="M5" s="129"/>
      <c r="N5" s="210"/>
      <c r="O5" s="208"/>
      <c r="P5" s="129"/>
      <c r="Q5" s="129"/>
      <c r="R5" s="210"/>
      <c r="S5" s="208"/>
      <c r="T5" s="129"/>
      <c r="U5" s="210"/>
      <c r="V5" s="291"/>
      <c r="W5" s="291"/>
      <c r="X5" s="286"/>
      <c r="Y5" s="129"/>
      <c r="Z5" s="129"/>
      <c r="AA5" s="131"/>
    </row>
    <row r="6" spans="2:27">
      <c r="B6" s="257"/>
      <c r="C6" s="258"/>
      <c r="D6" s="107"/>
      <c r="E6" s="89"/>
      <c r="F6" s="274"/>
      <c r="G6" s="129"/>
      <c r="H6" s="130"/>
      <c r="I6" s="282"/>
      <c r="J6" s="286"/>
      <c r="K6" s="129"/>
      <c r="L6" s="129"/>
      <c r="M6" s="129"/>
      <c r="N6" s="210"/>
      <c r="O6" s="208"/>
      <c r="P6" s="129"/>
      <c r="Q6" s="129"/>
      <c r="R6" s="210"/>
      <c r="S6" s="208"/>
      <c r="T6" s="129"/>
      <c r="U6" s="210"/>
      <c r="V6" s="291"/>
      <c r="W6" s="291"/>
      <c r="X6" s="286"/>
      <c r="Y6" s="129"/>
      <c r="Z6" s="129"/>
      <c r="AA6" s="131"/>
    </row>
    <row r="7" spans="2:27">
      <c r="B7" s="257">
        <v>3784</v>
      </c>
      <c r="C7" s="258">
        <v>5107607860</v>
      </c>
      <c r="D7" s="107">
        <v>4500564852</v>
      </c>
      <c r="E7" s="89" t="s">
        <v>259</v>
      </c>
      <c r="F7" s="274">
        <v>42009</v>
      </c>
      <c r="G7" s="129" t="s">
        <v>260</v>
      </c>
      <c r="H7" s="130">
        <v>0.29166666666666669</v>
      </c>
      <c r="I7" s="282">
        <v>0.30208333333333331</v>
      </c>
      <c r="J7" s="286">
        <v>360</v>
      </c>
      <c r="K7" s="129"/>
      <c r="L7" s="129"/>
      <c r="M7" s="129"/>
      <c r="N7" s="210"/>
      <c r="O7" s="208"/>
      <c r="P7" s="129"/>
      <c r="Q7" s="129"/>
      <c r="R7" s="210"/>
      <c r="S7" s="208"/>
      <c r="T7" s="129"/>
      <c r="U7" s="210"/>
      <c r="V7" s="291"/>
      <c r="W7" s="291"/>
      <c r="X7" s="286"/>
      <c r="Y7" s="129"/>
      <c r="Z7" s="129"/>
      <c r="AA7" s="131"/>
    </row>
    <row r="8" spans="2:27">
      <c r="B8" s="257">
        <v>3785</v>
      </c>
      <c r="C8" s="258">
        <v>5107607860</v>
      </c>
      <c r="D8" s="107">
        <v>4500564852</v>
      </c>
      <c r="E8" s="89" t="s">
        <v>259</v>
      </c>
      <c r="F8" s="274">
        <v>42009</v>
      </c>
      <c r="G8" s="129" t="s">
        <v>260</v>
      </c>
      <c r="H8" s="130">
        <v>0.3125</v>
      </c>
      <c r="I8" s="282">
        <v>0.32291666666666669</v>
      </c>
      <c r="J8" s="286">
        <v>320</v>
      </c>
      <c r="K8" s="129"/>
      <c r="L8" s="129"/>
      <c r="M8" s="129"/>
      <c r="N8" s="210"/>
      <c r="O8" s="208"/>
      <c r="P8" s="129"/>
      <c r="Q8" s="129"/>
      <c r="R8" s="210"/>
      <c r="S8" s="208"/>
      <c r="T8" s="129"/>
      <c r="U8" s="210"/>
      <c r="V8" s="291"/>
      <c r="W8" s="291"/>
      <c r="X8" s="286"/>
      <c r="Y8" s="129"/>
      <c r="Z8" s="129"/>
      <c r="AA8" s="131"/>
    </row>
    <row r="9" spans="2:27">
      <c r="B9" s="257">
        <v>3786</v>
      </c>
      <c r="C9" s="258">
        <v>5107607860</v>
      </c>
      <c r="D9" s="107">
        <v>4500564852</v>
      </c>
      <c r="E9" s="89" t="s">
        <v>259</v>
      </c>
      <c r="F9" s="274">
        <v>42009</v>
      </c>
      <c r="G9" s="129" t="s">
        <v>260</v>
      </c>
      <c r="H9" s="130">
        <v>0.33680555555555558</v>
      </c>
      <c r="I9" s="282">
        <v>0.35069444444444442</v>
      </c>
      <c r="J9" s="286">
        <v>32</v>
      </c>
      <c r="K9" s="129"/>
      <c r="L9" s="129"/>
      <c r="M9" s="129"/>
      <c r="N9" s="210"/>
      <c r="O9" s="208"/>
      <c r="P9" s="129">
        <v>2880</v>
      </c>
      <c r="Q9" s="129"/>
      <c r="R9" s="210"/>
      <c r="S9" s="208">
        <v>280</v>
      </c>
      <c r="T9" s="129"/>
      <c r="U9" s="210"/>
      <c r="V9" s="291"/>
      <c r="W9" s="291"/>
      <c r="X9" s="286"/>
      <c r="Y9" s="129"/>
      <c r="Z9" s="129"/>
      <c r="AA9" s="131"/>
    </row>
    <row r="10" spans="2:27">
      <c r="B10" s="257">
        <v>3787</v>
      </c>
      <c r="C10" s="258">
        <v>5107607860</v>
      </c>
      <c r="D10" s="107">
        <v>4500564852</v>
      </c>
      <c r="E10" s="89" t="s">
        <v>259</v>
      </c>
      <c r="F10" s="274">
        <v>42009</v>
      </c>
      <c r="G10" s="129" t="s">
        <v>260</v>
      </c>
      <c r="H10" s="130">
        <v>0.45833333333333331</v>
      </c>
      <c r="I10" s="282">
        <v>0.47222222222222227</v>
      </c>
      <c r="J10" s="286">
        <v>320</v>
      </c>
      <c r="K10" s="129"/>
      <c r="L10" s="129"/>
      <c r="M10" s="129"/>
      <c r="N10" s="210"/>
      <c r="O10" s="208"/>
      <c r="P10" s="129"/>
      <c r="Q10" s="129"/>
      <c r="R10" s="210"/>
      <c r="S10" s="208"/>
      <c r="T10" s="129"/>
      <c r="U10" s="210"/>
      <c r="V10" s="291"/>
      <c r="W10" s="291"/>
      <c r="X10" s="286"/>
      <c r="Y10" s="129"/>
      <c r="Z10" s="129"/>
      <c r="AA10" s="131"/>
    </row>
    <row r="11" spans="2:27">
      <c r="B11" s="257">
        <v>3788</v>
      </c>
      <c r="C11" s="258">
        <v>5107607860</v>
      </c>
      <c r="D11" s="107">
        <v>4500564852</v>
      </c>
      <c r="E11" s="89" t="s">
        <v>259</v>
      </c>
      <c r="F11" s="274">
        <v>42009</v>
      </c>
      <c r="G11" s="129" t="s">
        <v>260</v>
      </c>
      <c r="H11" s="130">
        <v>0.4826388888888889</v>
      </c>
      <c r="I11" s="282">
        <v>0.49305555555555558</v>
      </c>
      <c r="J11" s="286">
        <v>32</v>
      </c>
      <c r="K11" s="129"/>
      <c r="L11" s="129"/>
      <c r="M11" s="129"/>
      <c r="N11" s="210"/>
      <c r="O11" s="208"/>
      <c r="P11" s="129">
        <v>2880</v>
      </c>
      <c r="Q11" s="129"/>
      <c r="R11" s="210"/>
      <c r="S11" s="208">
        <v>280</v>
      </c>
      <c r="T11" s="129"/>
      <c r="U11" s="210"/>
      <c r="V11" s="291"/>
      <c r="W11" s="291"/>
      <c r="X11" s="286"/>
      <c r="Y11" s="129"/>
      <c r="Z11" s="129"/>
      <c r="AA11" s="131"/>
    </row>
    <row r="12" spans="2:27">
      <c r="B12" s="257">
        <v>3789</v>
      </c>
      <c r="C12" s="258">
        <v>5107607860</v>
      </c>
      <c r="D12" s="107">
        <v>4500564852</v>
      </c>
      <c r="E12" s="89" t="s">
        <v>259</v>
      </c>
      <c r="F12" s="274">
        <v>42009</v>
      </c>
      <c r="G12" s="129" t="s">
        <v>260</v>
      </c>
      <c r="H12" s="130">
        <v>0.54513888888888895</v>
      </c>
      <c r="I12" s="282">
        <v>0.55555555555555558</v>
      </c>
      <c r="J12" s="286">
        <v>320</v>
      </c>
      <c r="K12" s="129"/>
      <c r="L12" s="129"/>
      <c r="M12" s="129"/>
      <c r="N12" s="210"/>
      <c r="O12" s="208"/>
      <c r="P12" s="129"/>
      <c r="Q12" s="129"/>
      <c r="R12" s="210"/>
      <c r="S12" s="208"/>
      <c r="T12" s="129"/>
      <c r="U12" s="210"/>
      <c r="V12" s="291"/>
      <c r="W12" s="291"/>
      <c r="X12" s="286"/>
      <c r="Y12" s="129"/>
      <c r="Z12" s="129"/>
      <c r="AA12" s="131"/>
    </row>
    <row r="13" spans="2:27">
      <c r="B13" s="257">
        <v>3801</v>
      </c>
      <c r="C13" s="258">
        <v>5107611894</v>
      </c>
      <c r="D13" s="107">
        <v>4500564852</v>
      </c>
      <c r="E13" s="89" t="s">
        <v>259</v>
      </c>
      <c r="F13" s="274">
        <v>42011</v>
      </c>
      <c r="G13" s="129" t="s">
        <v>260</v>
      </c>
      <c r="H13" s="130">
        <v>0.61458333333333337</v>
      </c>
      <c r="I13" s="282">
        <v>0.625</v>
      </c>
      <c r="J13" s="286">
        <v>320</v>
      </c>
      <c r="K13" s="129"/>
      <c r="L13" s="129"/>
      <c r="M13" s="129"/>
      <c r="N13" s="210"/>
      <c r="O13" s="208"/>
      <c r="P13" s="129"/>
      <c r="Q13" s="129"/>
      <c r="R13" s="210"/>
      <c r="S13" s="208"/>
      <c r="T13" s="129"/>
      <c r="U13" s="210"/>
      <c r="V13" s="291"/>
      <c r="W13" s="291"/>
      <c r="X13" s="286"/>
      <c r="Y13" s="129"/>
      <c r="Z13" s="129"/>
      <c r="AA13" s="131"/>
    </row>
    <row r="14" spans="2:27">
      <c r="B14" s="257">
        <v>3800</v>
      </c>
      <c r="C14" s="258">
        <v>5107611894</v>
      </c>
      <c r="D14" s="107">
        <v>4500564852</v>
      </c>
      <c r="E14" s="89" t="s">
        <v>259</v>
      </c>
      <c r="F14" s="274">
        <v>42011</v>
      </c>
      <c r="G14" s="129" t="s">
        <v>260</v>
      </c>
      <c r="H14" s="130">
        <v>0.56944444444444442</v>
      </c>
      <c r="I14" s="282">
        <v>0.58333333333333337</v>
      </c>
      <c r="J14" s="286">
        <v>36</v>
      </c>
      <c r="K14" s="129"/>
      <c r="L14" s="129"/>
      <c r="M14" s="129"/>
      <c r="N14" s="210"/>
      <c r="O14" s="208"/>
      <c r="P14" s="129">
        <v>3360</v>
      </c>
      <c r="Q14" s="129"/>
      <c r="R14" s="210"/>
      <c r="S14" s="208"/>
      <c r="T14" s="129"/>
      <c r="U14" s="210"/>
      <c r="V14" s="291"/>
      <c r="W14" s="291"/>
      <c r="X14" s="286">
        <v>280</v>
      </c>
      <c r="Y14" s="129"/>
      <c r="Z14" s="129"/>
      <c r="AA14" s="131"/>
    </row>
    <row r="15" spans="2:27">
      <c r="B15" s="257">
        <v>3799</v>
      </c>
      <c r="C15" s="258">
        <v>5107611894</v>
      </c>
      <c r="D15" s="107">
        <v>4500564852</v>
      </c>
      <c r="E15" s="89" t="s">
        <v>259</v>
      </c>
      <c r="F15" s="274">
        <v>42011</v>
      </c>
      <c r="G15" s="129" t="s">
        <v>260</v>
      </c>
      <c r="H15" s="130">
        <v>0.55208333333333337</v>
      </c>
      <c r="I15" s="282">
        <v>0.5625</v>
      </c>
      <c r="J15" s="286">
        <v>320</v>
      </c>
      <c r="K15" s="129"/>
      <c r="L15" s="129"/>
      <c r="M15" s="129"/>
      <c r="N15" s="210"/>
      <c r="O15" s="208"/>
      <c r="P15" s="129"/>
      <c r="Q15" s="129"/>
      <c r="R15" s="210"/>
      <c r="S15" s="208"/>
      <c r="T15" s="129"/>
      <c r="U15" s="210"/>
      <c r="V15" s="291"/>
      <c r="W15" s="291"/>
      <c r="X15" s="286"/>
      <c r="Y15" s="129"/>
      <c r="Z15" s="129"/>
      <c r="AA15" s="131"/>
    </row>
    <row r="16" spans="2:27">
      <c r="B16" s="257">
        <v>3798</v>
      </c>
      <c r="C16" s="258">
        <v>5107611894</v>
      </c>
      <c r="D16" s="107">
        <v>4500564852</v>
      </c>
      <c r="E16" s="89" t="s">
        <v>259</v>
      </c>
      <c r="F16" s="274">
        <v>42011</v>
      </c>
      <c r="G16" s="129" t="s">
        <v>260</v>
      </c>
      <c r="H16" s="130">
        <v>0.50694444444444442</v>
      </c>
      <c r="I16" s="282">
        <v>0.52083333333333337</v>
      </c>
      <c r="J16" s="286">
        <v>32</v>
      </c>
      <c r="K16" s="129"/>
      <c r="L16" s="129"/>
      <c r="M16" s="129"/>
      <c r="N16" s="210"/>
      <c r="O16" s="208"/>
      <c r="P16" s="129">
        <v>2880</v>
      </c>
      <c r="Q16" s="129"/>
      <c r="R16" s="210"/>
      <c r="S16" s="208">
        <v>280</v>
      </c>
      <c r="T16" s="129"/>
      <c r="U16" s="210"/>
      <c r="V16" s="291"/>
      <c r="W16" s="291"/>
      <c r="X16" s="286"/>
      <c r="Y16" s="129"/>
      <c r="Z16" s="129"/>
      <c r="AA16" s="131"/>
    </row>
    <row r="17" spans="2:27">
      <c r="B17" s="257">
        <v>3797</v>
      </c>
      <c r="C17" s="258">
        <v>5107611894</v>
      </c>
      <c r="D17" s="107">
        <v>4500564852</v>
      </c>
      <c r="E17" s="89" t="s">
        <v>259</v>
      </c>
      <c r="F17" s="274">
        <v>42011</v>
      </c>
      <c r="G17" s="129" t="s">
        <v>260</v>
      </c>
      <c r="H17" s="130">
        <v>0.40277777777777773</v>
      </c>
      <c r="I17" s="282">
        <v>0.41666666666666669</v>
      </c>
      <c r="J17" s="286">
        <v>320</v>
      </c>
      <c r="K17" s="129"/>
      <c r="L17" s="129"/>
      <c r="M17" s="129"/>
      <c r="N17" s="210"/>
      <c r="O17" s="208"/>
      <c r="P17" s="129"/>
      <c r="Q17" s="129"/>
      <c r="R17" s="210"/>
      <c r="S17" s="208"/>
      <c r="T17" s="129"/>
      <c r="U17" s="210"/>
      <c r="V17" s="291"/>
      <c r="W17" s="291"/>
      <c r="X17" s="286"/>
      <c r="Y17" s="129"/>
      <c r="Z17" s="129"/>
      <c r="AA17" s="131"/>
    </row>
    <row r="18" spans="2:27">
      <c r="B18" s="257">
        <v>3795</v>
      </c>
      <c r="C18" s="258">
        <v>5107611894</v>
      </c>
      <c r="D18" s="107">
        <v>4500564852</v>
      </c>
      <c r="E18" s="89" t="s">
        <v>259</v>
      </c>
      <c r="F18" s="274">
        <v>42011</v>
      </c>
      <c r="G18" s="129" t="s">
        <v>260</v>
      </c>
      <c r="H18" s="130">
        <v>0.30208333333333331</v>
      </c>
      <c r="I18" s="282">
        <v>0.31597222222222221</v>
      </c>
      <c r="J18" s="286">
        <v>32</v>
      </c>
      <c r="K18" s="129"/>
      <c r="L18" s="129"/>
      <c r="M18" s="129"/>
      <c r="N18" s="210"/>
      <c r="O18" s="208"/>
      <c r="P18" s="129">
        <v>2880</v>
      </c>
      <c r="Q18" s="129"/>
      <c r="R18" s="210"/>
      <c r="S18" s="208"/>
      <c r="T18" s="129"/>
      <c r="U18" s="210"/>
      <c r="V18" s="291"/>
      <c r="W18" s="291"/>
      <c r="X18" s="286">
        <v>280</v>
      </c>
      <c r="Y18" s="129"/>
      <c r="Z18" s="129"/>
      <c r="AA18" s="131"/>
    </row>
    <row r="19" spans="2:27">
      <c r="B19" s="257">
        <v>3807</v>
      </c>
      <c r="C19" s="258">
        <v>5107611857</v>
      </c>
      <c r="D19" s="107">
        <v>4500564852</v>
      </c>
      <c r="E19" s="89" t="s">
        <v>259</v>
      </c>
      <c r="F19" s="274">
        <v>42012</v>
      </c>
      <c r="G19" s="129" t="s">
        <v>260</v>
      </c>
      <c r="H19" s="130">
        <v>0.51388888888888895</v>
      </c>
      <c r="I19" s="282">
        <v>0.52777777777777779</v>
      </c>
      <c r="J19" s="286">
        <v>32</v>
      </c>
      <c r="K19" s="129"/>
      <c r="L19" s="129"/>
      <c r="M19" s="129"/>
      <c r="N19" s="210"/>
      <c r="O19" s="208"/>
      <c r="P19" s="129">
        <v>2880</v>
      </c>
      <c r="Q19" s="129"/>
      <c r="R19" s="210"/>
      <c r="S19" s="208"/>
      <c r="T19" s="129"/>
      <c r="U19" s="210"/>
      <c r="V19" s="291"/>
      <c r="W19" s="291"/>
      <c r="X19" s="286">
        <v>280</v>
      </c>
      <c r="Y19" s="129"/>
      <c r="Z19" s="129"/>
      <c r="AA19" s="131"/>
    </row>
    <row r="20" spans="2:27">
      <c r="B20" s="257">
        <v>3806</v>
      </c>
      <c r="C20" s="258">
        <v>5107611857</v>
      </c>
      <c r="D20" s="107">
        <v>4500564852</v>
      </c>
      <c r="E20" s="89" t="s">
        <v>259</v>
      </c>
      <c r="F20" s="274">
        <v>42012</v>
      </c>
      <c r="G20" s="129" t="s">
        <v>260</v>
      </c>
      <c r="H20" s="130">
        <v>0.4548611111111111</v>
      </c>
      <c r="I20" s="282">
        <v>0.46527777777777773</v>
      </c>
      <c r="J20" s="286">
        <v>320</v>
      </c>
      <c r="K20" s="129"/>
      <c r="L20" s="129"/>
      <c r="M20" s="129"/>
      <c r="N20" s="210"/>
      <c r="O20" s="208"/>
      <c r="P20" s="129"/>
      <c r="Q20" s="129"/>
      <c r="R20" s="210"/>
      <c r="S20" s="208"/>
      <c r="T20" s="129"/>
      <c r="U20" s="210"/>
      <c r="V20" s="291"/>
      <c r="W20" s="291"/>
      <c r="X20" s="286"/>
      <c r="Y20" s="129"/>
      <c r="Z20" s="129"/>
      <c r="AA20" s="131"/>
    </row>
    <row r="21" spans="2:27">
      <c r="B21" s="257">
        <v>3805</v>
      </c>
      <c r="C21" s="258">
        <v>5107611857</v>
      </c>
      <c r="D21" s="107">
        <v>4500564852</v>
      </c>
      <c r="E21" s="89" t="s">
        <v>259</v>
      </c>
      <c r="F21" s="274">
        <v>42012</v>
      </c>
      <c r="G21" s="129" t="s">
        <v>260</v>
      </c>
      <c r="H21" s="130">
        <v>0.40625</v>
      </c>
      <c r="I21" s="282">
        <v>0.4201388888888889</v>
      </c>
      <c r="J21" s="286">
        <v>32</v>
      </c>
      <c r="K21" s="129"/>
      <c r="L21" s="129"/>
      <c r="M21" s="129"/>
      <c r="N21" s="210"/>
      <c r="O21" s="208"/>
      <c r="P21" s="129">
        <v>2880</v>
      </c>
      <c r="Q21" s="129"/>
      <c r="R21" s="210"/>
      <c r="S21" s="208"/>
      <c r="T21" s="129"/>
      <c r="U21" s="210"/>
      <c r="V21" s="291"/>
      <c r="W21" s="291"/>
      <c r="X21" s="286">
        <v>280</v>
      </c>
      <c r="Y21" s="129"/>
      <c r="Z21" s="129"/>
      <c r="AA21" s="131"/>
    </row>
    <row r="22" spans="2:27">
      <c r="B22" s="257">
        <v>3804</v>
      </c>
      <c r="C22" s="258">
        <v>5107611857</v>
      </c>
      <c r="D22" s="107">
        <v>4500564852</v>
      </c>
      <c r="E22" s="89" t="s">
        <v>259</v>
      </c>
      <c r="F22" s="274">
        <v>42012</v>
      </c>
      <c r="G22" s="129" t="s">
        <v>260</v>
      </c>
      <c r="H22" s="130">
        <v>0.39583333333333331</v>
      </c>
      <c r="I22" s="282">
        <v>0.40625</v>
      </c>
      <c r="J22" s="286">
        <v>320</v>
      </c>
      <c r="K22" s="129"/>
      <c r="L22" s="129"/>
      <c r="M22" s="129"/>
      <c r="N22" s="210"/>
      <c r="O22" s="208"/>
      <c r="P22" s="129"/>
      <c r="Q22" s="129"/>
      <c r="R22" s="210"/>
      <c r="S22" s="208"/>
      <c r="T22" s="129"/>
      <c r="U22" s="210"/>
      <c r="V22" s="291"/>
      <c r="W22" s="291"/>
      <c r="X22" s="286"/>
      <c r="Y22" s="129"/>
      <c r="Z22" s="129"/>
      <c r="AA22" s="131"/>
    </row>
    <row r="23" spans="2:27">
      <c r="B23" s="257">
        <v>3803</v>
      </c>
      <c r="C23" s="258">
        <v>5107611857</v>
      </c>
      <c r="D23" s="107">
        <v>4500564852</v>
      </c>
      <c r="E23" s="89" t="s">
        <v>259</v>
      </c>
      <c r="F23" s="274">
        <v>42012</v>
      </c>
      <c r="G23" s="129" t="s">
        <v>260</v>
      </c>
      <c r="H23" s="130">
        <v>0.28819444444444448</v>
      </c>
      <c r="I23" s="282">
        <v>0.30208333333333331</v>
      </c>
      <c r="J23" s="286">
        <v>32</v>
      </c>
      <c r="K23" s="129"/>
      <c r="L23" s="129"/>
      <c r="M23" s="129"/>
      <c r="N23" s="210"/>
      <c r="O23" s="208"/>
      <c r="P23" s="129">
        <v>2880</v>
      </c>
      <c r="Q23" s="129"/>
      <c r="R23" s="210"/>
      <c r="S23" s="208"/>
      <c r="T23" s="129"/>
      <c r="U23" s="210"/>
      <c r="V23" s="291"/>
      <c r="W23" s="291"/>
      <c r="X23" s="286">
        <v>280</v>
      </c>
      <c r="Y23" s="129"/>
      <c r="Z23" s="129"/>
      <c r="AA23" s="131"/>
    </row>
    <row r="24" spans="2:27">
      <c r="B24" s="257">
        <v>3802</v>
      </c>
      <c r="C24" s="258">
        <v>5107611857</v>
      </c>
      <c r="D24" s="107">
        <v>4500564852</v>
      </c>
      <c r="E24" s="89" t="s">
        <v>259</v>
      </c>
      <c r="F24" s="274">
        <v>42012</v>
      </c>
      <c r="G24" s="129" t="s">
        <v>260</v>
      </c>
      <c r="H24" s="130">
        <v>0.27430555555555552</v>
      </c>
      <c r="I24" s="282">
        <v>0.28472222222222221</v>
      </c>
      <c r="J24" s="286">
        <v>320</v>
      </c>
      <c r="K24" s="129"/>
      <c r="L24" s="129"/>
      <c r="M24" s="129"/>
      <c r="N24" s="210"/>
      <c r="O24" s="208"/>
      <c r="P24" s="129"/>
      <c r="Q24" s="129"/>
      <c r="R24" s="210"/>
      <c r="S24" s="208"/>
      <c r="T24" s="129"/>
      <c r="U24" s="210"/>
      <c r="V24" s="291"/>
      <c r="W24" s="291"/>
      <c r="X24" s="286"/>
      <c r="Y24" s="129"/>
      <c r="Z24" s="129"/>
      <c r="AA24" s="131"/>
    </row>
    <row r="25" spans="2:27">
      <c r="B25" s="257">
        <v>3812</v>
      </c>
      <c r="C25" s="258">
        <v>5107614819</v>
      </c>
      <c r="D25" s="107">
        <v>4500564852</v>
      </c>
      <c r="E25" s="89" t="s">
        <v>259</v>
      </c>
      <c r="F25" s="275">
        <v>42013</v>
      </c>
      <c r="G25" s="129" t="s">
        <v>260</v>
      </c>
      <c r="H25" s="130">
        <v>0.52083333333333337</v>
      </c>
      <c r="I25" s="282">
        <v>0.53472222222222221</v>
      </c>
      <c r="J25" s="286">
        <v>360</v>
      </c>
      <c r="K25" s="129"/>
      <c r="L25" s="129"/>
      <c r="M25" s="129"/>
      <c r="N25" s="210"/>
      <c r="O25" s="208"/>
      <c r="P25" s="129"/>
      <c r="Q25" s="129"/>
      <c r="R25" s="210"/>
      <c r="S25" s="208"/>
      <c r="T25" s="129"/>
      <c r="U25" s="210"/>
      <c r="V25" s="291"/>
      <c r="W25" s="291"/>
      <c r="X25" s="286"/>
      <c r="Y25" s="129"/>
      <c r="Z25" s="129"/>
      <c r="AA25" s="131"/>
    </row>
    <row r="26" spans="2:27">
      <c r="B26" s="270">
        <v>3811</v>
      </c>
      <c r="C26" s="258">
        <v>5107614819</v>
      </c>
      <c r="D26" s="107">
        <v>4500564852</v>
      </c>
      <c r="E26" s="89" t="s">
        <v>259</v>
      </c>
      <c r="F26" s="275">
        <v>42013</v>
      </c>
      <c r="G26" s="129" t="s">
        <v>260</v>
      </c>
      <c r="H26" s="130">
        <v>0.5</v>
      </c>
      <c r="I26" s="282">
        <v>0.52083333333333337</v>
      </c>
      <c r="J26" s="286">
        <v>32</v>
      </c>
      <c r="K26" s="129"/>
      <c r="L26" s="129"/>
      <c r="M26" s="129"/>
      <c r="N26" s="210"/>
      <c r="O26" s="208"/>
      <c r="P26" s="129">
        <v>2880</v>
      </c>
      <c r="Q26" s="129"/>
      <c r="R26" s="210"/>
      <c r="S26" s="208"/>
      <c r="T26" s="129"/>
      <c r="U26" s="210"/>
      <c r="V26" s="291"/>
      <c r="W26" s="291"/>
      <c r="X26" s="286">
        <v>280</v>
      </c>
      <c r="Y26" s="129"/>
      <c r="Z26" s="129"/>
      <c r="AA26" s="131"/>
    </row>
    <row r="27" spans="2:27">
      <c r="B27" s="257">
        <v>3810</v>
      </c>
      <c r="C27" s="258">
        <v>5107614819</v>
      </c>
      <c r="D27" s="107">
        <v>4500564852</v>
      </c>
      <c r="E27" s="89" t="s">
        <v>259</v>
      </c>
      <c r="F27" s="275">
        <v>42013</v>
      </c>
      <c r="G27" s="129" t="s">
        <v>260</v>
      </c>
      <c r="H27" s="130">
        <v>0.37847222222222227</v>
      </c>
      <c r="I27" s="282">
        <v>0.3888888888888889</v>
      </c>
      <c r="J27" s="286">
        <v>320</v>
      </c>
      <c r="K27" s="129"/>
      <c r="L27" s="129"/>
      <c r="M27" s="129"/>
      <c r="N27" s="210"/>
      <c r="O27" s="208"/>
      <c r="P27" s="129"/>
      <c r="Q27" s="129"/>
      <c r="R27" s="210"/>
      <c r="S27" s="208"/>
      <c r="T27" s="129"/>
      <c r="U27" s="210"/>
      <c r="V27" s="291"/>
      <c r="W27" s="291"/>
      <c r="X27" s="286"/>
      <c r="Y27" s="129"/>
      <c r="Z27" s="129"/>
      <c r="AA27" s="131"/>
    </row>
    <row r="28" spans="2:27">
      <c r="B28" s="257">
        <v>3809</v>
      </c>
      <c r="C28" s="258">
        <v>5107614819</v>
      </c>
      <c r="D28" s="107">
        <v>4500564852</v>
      </c>
      <c r="E28" s="89" t="s">
        <v>259</v>
      </c>
      <c r="F28" s="275">
        <v>42013</v>
      </c>
      <c r="G28" s="129" t="s">
        <v>260</v>
      </c>
      <c r="H28" s="130">
        <v>0.3125</v>
      </c>
      <c r="I28" s="282">
        <v>0.3263888888888889</v>
      </c>
      <c r="J28" s="286">
        <v>32</v>
      </c>
      <c r="K28" s="129"/>
      <c r="L28" s="129"/>
      <c r="M28" s="129"/>
      <c r="N28" s="210"/>
      <c r="O28" s="208"/>
      <c r="P28" s="129">
        <v>2880</v>
      </c>
      <c r="Q28" s="129"/>
      <c r="R28" s="210"/>
      <c r="S28" s="208"/>
      <c r="T28" s="129"/>
      <c r="U28" s="210"/>
      <c r="V28" s="291"/>
      <c r="W28" s="291"/>
      <c r="X28" s="286">
        <v>280</v>
      </c>
      <c r="Y28" s="129"/>
      <c r="Z28" s="129"/>
      <c r="AA28" s="131"/>
    </row>
    <row r="29" spans="2:27">
      <c r="B29" s="257">
        <v>3808</v>
      </c>
      <c r="C29" s="258">
        <v>5107614819</v>
      </c>
      <c r="D29" s="107">
        <v>4500564852</v>
      </c>
      <c r="E29" s="89" t="s">
        <v>259</v>
      </c>
      <c r="F29" s="275">
        <v>42013</v>
      </c>
      <c r="G29" s="129" t="s">
        <v>260</v>
      </c>
      <c r="H29" s="130">
        <v>0.28611111111111115</v>
      </c>
      <c r="I29" s="282">
        <v>0.3</v>
      </c>
      <c r="J29" s="286">
        <v>32</v>
      </c>
      <c r="K29" s="129"/>
      <c r="L29" s="129"/>
      <c r="M29" s="129"/>
      <c r="N29" s="210"/>
      <c r="O29" s="208"/>
      <c r="P29" s="129">
        <v>2880</v>
      </c>
      <c r="Q29" s="129"/>
      <c r="R29" s="210"/>
      <c r="S29" s="208"/>
      <c r="T29" s="129"/>
      <c r="U29" s="210"/>
      <c r="V29" s="291"/>
      <c r="W29" s="291"/>
      <c r="X29" s="286">
        <v>280</v>
      </c>
      <c r="Y29" s="129"/>
      <c r="Z29" s="129"/>
      <c r="AA29" s="131"/>
    </row>
    <row r="30" spans="2:27">
      <c r="B30" s="257"/>
      <c r="C30" s="258"/>
      <c r="D30" s="107"/>
      <c r="E30" s="89"/>
      <c r="F30" s="274"/>
      <c r="G30" s="129"/>
      <c r="H30" s="130"/>
      <c r="I30" s="282"/>
      <c r="J30" s="286"/>
      <c r="K30" s="129"/>
      <c r="L30" s="129"/>
      <c r="M30" s="129"/>
      <c r="N30" s="210"/>
      <c r="O30" s="208"/>
      <c r="P30" s="129"/>
      <c r="Q30" s="129"/>
      <c r="R30" s="210"/>
      <c r="S30" s="208"/>
      <c r="T30" s="129"/>
      <c r="U30" s="210"/>
      <c r="V30" s="291"/>
      <c r="W30" s="291"/>
      <c r="X30" s="286"/>
      <c r="Y30" s="129"/>
      <c r="Z30" s="129"/>
      <c r="AA30" s="131"/>
    </row>
    <row r="31" spans="2:27">
      <c r="B31" s="257"/>
      <c r="C31" s="258"/>
      <c r="D31" s="107"/>
      <c r="E31" s="89"/>
      <c r="F31" s="274"/>
      <c r="G31" s="129"/>
      <c r="H31" s="130"/>
      <c r="I31" s="282"/>
      <c r="J31" s="286"/>
      <c r="K31" s="129"/>
      <c r="L31" s="129"/>
      <c r="M31" s="129"/>
      <c r="N31" s="210"/>
      <c r="O31" s="208"/>
      <c r="P31" s="129"/>
      <c r="Q31" s="129"/>
      <c r="R31" s="210"/>
      <c r="S31" s="208"/>
      <c r="T31" s="129"/>
      <c r="U31" s="210"/>
      <c r="V31" s="291"/>
      <c r="W31" s="291"/>
      <c r="X31" s="286"/>
      <c r="Y31" s="129"/>
      <c r="Z31" s="129"/>
      <c r="AA31" s="131"/>
    </row>
    <row r="32" spans="2:27">
      <c r="B32" s="257"/>
      <c r="C32" s="258"/>
      <c r="D32" s="107"/>
      <c r="E32" s="89"/>
      <c r="F32" s="274"/>
      <c r="G32" s="129"/>
      <c r="H32" s="130"/>
      <c r="I32" s="282"/>
      <c r="J32" s="286"/>
      <c r="K32" s="129"/>
      <c r="L32" s="129"/>
      <c r="M32" s="129"/>
      <c r="N32" s="210"/>
      <c r="O32" s="208"/>
      <c r="P32" s="129"/>
      <c r="Q32" s="129"/>
      <c r="R32" s="210"/>
      <c r="S32" s="208"/>
      <c r="T32" s="129"/>
      <c r="U32" s="210"/>
      <c r="V32" s="291"/>
      <c r="W32" s="291"/>
      <c r="X32" s="286"/>
      <c r="Y32" s="129"/>
      <c r="Z32" s="129"/>
      <c r="AA32" s="131"/>
    </row>
    <row r="33" spans="1:29">
      <c r="B33" s="257"/>
      <c r="C33" s="258"/>
      <c r="D33" s="107"/>
      <c r="E33" s="89"/>
      <c r="F33" s="274"/>
      <c r="G33" s="129"/>
      <c r="H33" s="130"/>
      <c r="I33" s="282"/>
      <c r="J33" s="286"/>
      <c r="K33" s="129"/>
      <c r="L33" s="129"/>
      <c r="M33" s="129"/>
      <c r="N33" s="210"/>
      <c r="O33" s="208"/>
      <c r="P33" s="129"/>
      <c r="Q33" s="129"/>
      <c r="R33" s="210"/>
      <c r="S33" s="208"/>
      <c r="T33" s="129"/>
      <c r="U33" s="210"/>
      <c r="V33" s="291"/>
      <c r="W33" s="291"/>
      <c r="X33" s="286"/>
      <c r="Y33" s="129"/>
      <c r="Z33" s="129"/>
      <c r="AA33" s="131"/>
    </row>
    <row r="34" spans="1:29">
      <c r="B34" s="257"/>
      <c r="C34" s="258"/>
      <c r="D34" s="107"/>
      <c r="E34" s="89"/>
      <c r="F34" s="274"/>
      <c r="G34" s="129"/>
      <c r="H34" s="130"/>
      <c r="I34" s="282"/>
      <c r="J34" s="286"/>
      <c r="K34" s="129"/>
      <c r="L34" s="129"/>
      <c r="M34" s="129"/>
      <c r="N34" s="210"/>
      <c r="O34" s="208"/>
      <c r="P34" s="129"/>
      <c r="Q34" s="129"/>
      <c r="R34" s="210"/>
      <c r="S34" s="208"/>
      <c r="T34" s="129"/>
      <c r="U34" s="210"/>
      <c r="V34" s="291"/>
      <c r="W34" s="291"/>
      <c r="X34" s="286"/>
      <c r="Y34" s="129"/>
      <c r="Z34" s="129"/>
      <c r="AA34" s="131"/>
    </row>
    <row r="35" spans="1:29">
      <c r="B35" s="257"/>
      <c r="C35" s="258"/>
      <c r="D35" s="107"/>
      <c r="E35" s="89"/>
      <c r="F35" s="274"/>
      <c r="G35" s="129"/>
      <c r="H35" s="130"/>
      <c r="I35" s="282"/>
      <c r="J35" s="286"/>
      <c r="K35" s="129"/>
      <c r="L35" s="129"/>
      <c r="M35" s="129"/>
      <c r="N35" s="210"/>
      <c r="O35" s="208"/>
      <c r="P35" s="129"/>
      <c r="Q35" s="129"/>
      <c r="R35" s="210"/>
      <c r="S35" s="208"/>
      <c r="T35" s="129"/>
      <c r="U35" s="210"/>
      <c r="V35" s="291"/>
      <c r="W35" s="291"/>
      <c r="X35" s="286"/>
      <c r="Y35" s="129"/>
      <c r="Z35" s="129"/>
      <c r="AA35" s="131"/>
    </row>
    <row r="36" spans="1:29">
      <c r="B36" s="257"/>
      <c r="C36" s="258"/>
      <c r="D36" s="107"/>
      <c r="E36" s="89"/>
      <c r="F36" s="274"/>
      <c r="G36" s="129"/>
      <c r="H36" s="130"/>
      <c r="I36" s="282"/>
      <c r="J36" s="286"/>
      <c r="K36" s="129"/>
      <c r="L36" s="129"/>
      <c r="M36" s="129"/>
      <c r="N36" s="210"/>
      <c r="O36" s="208"/>
      <c r="P36" s="129"/>
      <c r="Q36" s="129"/>
      <c r="R36" s="210"/>
      <c r="S36" s="208"/>
      <c r="T36" s="129"/>
      <c r="U36" s="210"/>
      <c r="V36" s="291"/>
      <c r="W36" s="291"/>
      <c r="X36" s="286"/>
      <c r="Y36" s="129"/>
      <c r="Z36" s="129"/>
      <c r="AA36" s="131"/>
    </row>
    <row r="37" spans="1:29">
      <c r="B37" s="257"/>
      <c r="C37" s="258"/>
      <c r="D37" s="107"/>
      <c r="E37" s="89"/>
      <c r="F37" s="274"/>
      <c r="G37" s="129"/>
      <c r="H37" s="130"/>
      <c r="I37" s="282"/>
      <c r="J37" s="286"/>
      <c r="K37" s="129"/>
      <c r="L37" s="129"/>
      <c r="M37" s="129"/>
      <c r="N37" s="210"/>
      <c r="O37" s="208"/>
      <c r="P37" s="129"/>
      <c r="Q37" s="129"/>
      <c r="R37" s="210"/>
      <c r="S37" s="208"/>
      <c r="T37" s="129"/>
      <c r="U37" s="210"/>
      <c r="V37" s="291"/>
      <c r="W37" s="291"/>
      <c r="X37" s="286"/>
      <c r="Y37" s="129"/>
      <c r="Z37" s="129"/>
      <c r="AA37" s="131"/>
    </row>
    <row r="38" spans="1:29" hidden="1">
      <c r="B38" s="257"/>
      <c r="C38" s="258"/>
      <c r="D38" s="107"/>
      <c r="E38" s="89"/>
      <c r="F38" s="274"/>
      <c r="G38" s="129"/>
      <c r="H38" s="130"/>
      <c r="I38" s="282"/>
      <c r="J38" s="286"/>
      <c r="K38" s="129"/>
      <c r="L38" s="129"/>
      <c r="M38" s="129"/>
      <c r="N38" s="210"/>
      <c r="O38" s="208"/>
      <c r="P38" s="129"/>
      <c r="Q38" s="129"/>
      <c r="R38" s="210"/>
      <c r="S38" s="208"/>
      <c r="T38" s="129"/>
      <c r="U38" s="210"/>
      <c r="V38" s="291"/>
      <c r="W38" s="291"/>
      <c r="X38" s="286"/>
      <c r="Y38" s="129"/>
      <c r="Z38" s="129"/>
      <c r="AA38" s="131"/>
    </row>
    <row r="39" spans="1:29" hidden="1">
      <c r="B39" s="257"/>
      <c r="C39" s="258"/>
      <c r="D39" s="107"/>
      <c r="E39" s="89"/>
      <c r="F39" s="274"/>
      <c r="G39" s="129"/>
      <c r="H39" s="130"/>
      <c r="I39" s="282"/>
      <c r="J39" s="286"/>
      <c r="K39" s="129"/>
      <c r="L39" s="129"/>
      <c r="M39" s="129"/>
      <c r="N39" s="210"/>
      <c r="O39" s="129"/>
      <c r="P39" s="129"/>
      <c r="Q39" s="129"/>
      <c r="R39" s="210"/>
      <c r="S39" s="208"/>
      <c r="T39" s="129"/>
      <c r="U39" s="210"/>
      <c r="V39" s="291"/>
      <c r="W39" s="291"/>
      <c r="X39" s="286"/>
      <c r="Y39" s="129"/>
      <c r="Z39" s="129"/>
      <c r="AA39" s="131"/>
    </row>
    <row r="40" spans="1:29" hidden="1">
      <c r="B40" s="257"/>
      <c r="C40" s="258"/>
      <c r="D40" s="107"/>
      <c r="E40" s="89"/>
      <c r="F40" s="274"/>
      <c r="G40" s="129"/>
      <c r="H40" s="130"/>
      <c r="I40" s="282"/>
      <c r="J40" s="286"/>
      <c r="K40" s="129"/>
      <c r="L40" s="129"/>
      <c r="M40" s="129"/>
      <c r="N40" s="210"/>
      <c r="O40" s="129"/>
      <c r="P40" s="129"/>
      <c r="Q40" s="129"/>
      <c r="R40" s="210"/>
      <c r="S40" s="208"/>
      <c r="T40" s="129"/>
      <c r="U40" s="210"/>
      <c r="V40" s="291"/>
      <c r="W40" s="291"/>
      <c r="X40" s="286"/>
      <c r="Y40" s="129"/>
      <c r="Z40" s="129"/>
      <c r="AA40" s="131"/>
    </row>
    <row r="41" spans="1:29" hidden="1">
      <c r="B41" s="257"/>
      <c r="C41" s="258"/>
      <c r="D41" s="107"/>
      <c r="E41" s="89"/>
      <c r="F41" s="274"/>
      <c r="G41" s="129"/>
      <c r="H41" s="130"/>
      <c r="I41" s="282"/>
      <c r="J41" s="286"/>
      <c r="K41" s="129"/>
      <c r="L41" s="129"/>
      <c r="M41" s="129"/>
      <c r="N41" s="210"/>
      <c r="O41" s="129"/>
      <c r="P41" s="129"/>
      <c r="Q41" s="129"/>
      <c r="R41" s="210"/>
      <c r="S41" s="208"/>
      <c r="T41" s="129"/>
      <c r="U41" s="210"/>
      <c r="V41" s="291"/>
      <c r="W41" s="291"/>
      <c r="X41" s="286"/>
      <c r="Y41" s="129"/>
      <c r="Z41" s="129"/>
      <c r="AA41" s="131"/>
    </row>
    <row r="42" spans="1:29" hidden="1">
      <c r="B42" s="257"/>
      <c r="C42" s="258"/>
      <c r="D42" s="107"/>
      <c r="E42" s="89"/>
      <c r="F42" s="274"/>
      <c r="G42" s="129"/>
      <c r="H42" s="132"/>
      <c r="I42" s="283"/>
      <c r="J42" s="286"/>
      <c r="K42" s="129"/>
      <c r="L42" s="129"/>
      <c r="M42" s="129"/>
      <c r="N42" s="210"/>
      <c r="O42" s="129"/>
      <c r="P42" s="129"/>
      <c r="Q42" s="129"/>
      <c r="R42" s="210"/>
      <c r="S42" s="208"/>
      <c r="T42" s="129"/>
      <c r="U42" s="210"/>
      <c r="V42" s="291"/>
      <c r="W42" s="291"/>
      <c r="X42" s="286"/>
      <c r="Y42" s="129"/>
      <c r="Z42" s="129"/>
      <c r="AA42" s="131"/>
    </row>
    <row r="43" spans="1:29" hidden="1">
      <c r="B43" s="257"/>
      <c r="C43" s="258"/>
      <c r="D43" s="107"/>
      <c r="E43" s="89"/>
      <c r="F43" s="274"/>
      <c r="G43" s="129"/>
      <c r="H43" s="132"/>
      <c r="I43" s="283"/>
      <c r="J43" s="286"/>
      <c r="K43" s="129"/>
      <c r="L43" s="129"/>
      <c r="M43" s="129"/>
      <c r="N43" s="210"/>
      <c r="O43" s="129"/>
      <c r="P43" s="129"/>
      <c r="Q43" s="129"/>
      <c r="R43" s="210"/>
      <c r="S43" s="208"/>
      <c r="T43" s="129"/>
      <c r="U43" s="210"/>
      <c r="V43" s="291"/>
      <c r="W43" s="291"/>
      <c r="X43" s="286"/>
      <c r="Y43" s="129"/>
      <c r="Z43" s="129"/>
      <c r="AA43" s="131"/>
    </row>
    <row r="44" spans="1:29" hidden="1">
      <c r="B44" s="257"/>
      <c r="C44" s="258"/>
      <c r="D44" s="107"/>
      <c r="E44" s="89"/>
      <c r="F44" s="274"/>
      <c r="G44" s="129"/>
      <c r="H44" s="132"/>
      <c r="I44" s="283"/>
      <c r="J44" s="286"/>
      <c r="K44" s="129"/>
      <c r="L44" s="129"/>
      <c r="M44" s="129"/>
      <c r="N44" s="210"/>
      <c r="O44" s="129"/>
      <c r="P44" s="129"/>
      <c r="Q44" s="129"/>
      <c r="R44" s="210"/>
      <c r="S44" s="208"/>
      <c r="T44" s="129"/>
      <c r="U44" s="210"/>
      <c r="V44" s="291"/>
      <c r="W44" s="291"/>
      <c r="X44" s="286"/>
      <c r="Y44" s="129"/>
      <c r="Z44" s="129"/>
      <c r="AA44" s="131"/>
    </row>
    <row r="45" spans="1:29" hidden="1">
      <c r="B45" s="257"/>
      <c r="C45" s="258"/>
      <c r="D45" s="107"/>
      <c r="E45" s="89"/>
      <c r="F45" s="274"/>
      <c r="G45" s="129"/>
      <c r="H45" s="132"/>
      <c r="I45" s="283"/>
      <c r="J45" s="286"/>
      <c r="K45" s="129"/>
      <c r="L45" s="129"/>
      <c r="M45" s="129"/>
      <c r="N45" s="210"/>
      <c r="O45" s="129"/>
      <c r="P45" s="129"/>
      <c r="Q45" s="129"/>
      <c r="R45" s="210"/>
      <c r="S45" s="208"/>
      <c r="T45" s="129"/>
      <c r="U45" s="210"/>
      <c r="V45" s="291"/>
      <c r="W45" s="291"/>
      <c r="X45" s="286"/>
      <c r="Y45" s="129"/>
      <c r="Z45" s="129"/>
      <c r="AA45" s="131"/>
    </row>
    <row r="46" spans="1:29" hidden="1">
      <c r="B46" s="257"/>
      <c r="C46" s="258"/>
      <c r="D46" s="107"/>
      <c r="E46" s="89"/>
      <c r="F46" s="274"/>
      <c r="G46" s="129"/>
      <c r="H46" s="132"/>
      <c r="I46" s="283"/>
      <c r="J46" s="286"/>
      <c r="K46" s="129"/>
      <c r="L46" s="129"/>
      <c r="M46" s="129"/>
      <c r="N46" s="210"/>
      <c r="O46" s="129"/>
      <c r="P46" s="129"/>
      <c r="Q46" s="129"/>
      <c r="R46" s="210"/>
      <c r="S46" s="208"/>
      <c r="T46" s="129"/>
      <c r="U46" s="210"/>
      <c r="V46" s="291"/>
      <c r="W46" s="291"/>
      <c r="X46" s="286"/>
      <c r="Y46" s="129"/>
      <c r="Z46" s="129"/>
      <c r="AA46" s="131"/>
    </row>
    <row r="47" spans="1:29" hidden="1">
      <c r="B47" s="257"/>
      <c r="C47" s="258"/>
      <c r="D47" s="107"/>
      <c r="E47" s="89"/>
      <c r="F47" s="274"/>
      <c r="G47" s="129"/>
      <c r="H47" s="132"/>
      <c r="I47" s="283"/>
      <c r="J47" s="286"/>
      <c r="K47" s="129"/>
      <c r="L47" s="129"/>
      <c r="M47" s="129"/>
      <c r="N47" s="210"/>
      <c r="O47" s="129"/>
      <c r="P47" s="129"/>
      <c r="Q47" s="129"/>
      <c r="R47" s="210"/>
      <c r="S47" s="208"/>
      <c r="T47" s="129"/>
      <c r="U47" s="210"/>
      <c r="V47" s="291"/>
      <c r="W47" s="291"/>
      <c r="X47" s="286"/>
      <c r="Y47" s="129"/>
      <c r="Z47" s="129"/>
      <c r="AA47" s="131"/>
    </row>
    <row r="48" spans="1:29" s="18" customFormat="1" ht="15.75" thickBot="1">
      <c r="A48" s="212"/>
      <c r="B48" s="276" t="s">
        <v>213</v>
      </c>
      <c r="C48" s="277"/>
      <c r="D48" s="278"/>
      <c r="E48" s="388"/>
      <c r="F48" s="279"/>
      <c r="G48" s="213"/>
      <c r="H48" s="214"/>
      <c r="I48" s="284"/>
      <c r="J48" s="287">
        <f t="shared" ref="J48:M48" si="0">SUM(J4:J47)</f>
        <v>4276</v>
      </c>
      <c r="K48" s="213">
        <f t="shared" si="0"/>
        <v>0</v>
      </c>
      <c r="L48" s="213">
        <f t="shared" si="0"/>
        <v>0</v>
      </c>
      <c r="M48" s="213">
        <f t="shared" si="0"/>
        <v>0</v>
      </c>
      <c r="N48" s="215">
        <f>SUM(N4:N47)</f>
        <v>0</v>
      </c>
      <c r="O48" s="216">
        <f t="shared" ref="O48:AA48" si="1">SUM(O4:O47)</f>
        <v>0</v>
      </c>
      <c r="P48" s="213">
        <f t="shared" si="1"/>
        <v>32160</v>
      </c>
      <c r="Q48" s="213">
        <f t="shared" si="1"/>
        <v>0</v>
      </c>
      <c r="R48" s="215">
        <f t="shared" si="1"/>
        <v>0</v>
      </c>
      <c r="S48" s="216">
        <f t="shared" si="1"/>
        <v>840</v>
      </c>
      <c r="T48" s="213">
        <f t="shared" si="1"/>
        <v>0</v>
      </c>
      <c r="U48" s="215">
        <f t="shared" si="1"/>
        <v>0</v>
      </c>
      <c r="V48" s="292">
        <f t="shared" si="1"/>
        <v>0</v>
      </c>
      <c r="W48" s="292">
        <f t="shared" si="1"/>
        <v>0</v>
      </c>
      <c r="X48" s="287">
        <f t="shared" si="1"/>
        <v>2240</v>
      </c>
      <c r="Y48" s="213">
        <f t="shared" si="1"/>
        <v>0</v>
      </c>
      <c r="Z48" s="213">
        <f t="shared" si="1"/>
        <v>0</v>
      </c>
      <c r="AA48" s="217">
        <f t="shared" si="1"/>
        <v>0</v>
      </c>
      <c r="AC48" s="218"/>
    </row>
    <row r="49" ht="15.75" thickTop="1"/>
  </sheetData>
  <mergeCells count="4">
    <mergeCell ref="O2:R2"/>
    <mergeCell ref="J2:N2"/>
    <mergeCell ref="S2:U2"/>
    <mergeCell ref="X2:AA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F17"/>
  <sheetViews>
    <sheetView showGridLines="0" zoomScaleNormal="100" workbookViewId="0">
      <selection activeCell="C8" sqref="C8"/>
    </sheetView>
  </sheetViews>
  <sheetFormatPr defaultRowHeight="15"/>
  <cols>
    <col min="2" max="2" width="16.7109375" customWidth="1"/>
    <col min="3" max="3" width="10" bestFit="1" customWidth="1"/>
    <col min="4" max="4" width="11.140625" style="1" customWidth="1"/>
    <col min="6" max="6" width="11.5703125" customWidth="1"/>
  </cols>
  <sheetData>
    <row r="2" spans="2:6">
      <c r="B2" s="11"/>
    </row>
    <row r="3" spans="2:6">
      <c r="B3" s="11"/>
    </row>
    <row r="4" spans="2:6">
      <c r="B4" s="11"/>
    </row>
    <row r="5" spans="2:6">
      <c r="B5" s="11"/>
    </row>
    <row r="6" spans="2:6">
      <c r="B6" s="18" t="s">
        <v>47</v>
      </c>
      <c r="C6" s="12"/>
      <c r="D6" s="15"/>
    </row>
    <row r="7" spans="2:6">
      <c r="B7" s="13"/>
    </row>
    <row r="8" spans="2:6">
      <c r="B8" s="14" t="s">
        <v>48</v>
      </c>
      <c r="C8" s="133">
        <v>42007</v>
      </c>
    </row>
    <row r="9" spans="2:6">
      <c r="B9" s="14" t="s">
        <v>49</v>
      </c>
      <c r="C9" t="s">
        <v>195</v>
      </c>
    </row>
    <row r="10" spans="2:6">
      <c r="B10" s="16"/>
    </row>
    <row r="11" spans="2:6">
      <c r="B11" s="14"/>
    </row>
    <row r="12" spans="2:6" ht="25.5">
      <c r="B12" s="17" t="s">
        <v>45</v>
      </c>
      <c r="C12" s="12" t="s">
        <v>46</v>
      </c>
      <c r="E12" s="21" t="s">
        <v>50</v>
      </c>
    </row>
    <row r="13" spans="2:6">
      <c r="B13" s="12"/>
      <c r="C13" s="12"/>
    </row>
    <row r="14" spans="2:6" ht="33.75" customHeight="1">
      <c r="B14" s="19">
        <v>100</v>
      </c>
      <c r="C14" s="100">
        <f>'Pallet &amp; TF Repair'!F26</f>
        <v>0</v>
      </c>
      <c r="E14" s="22"/>
      <c r="F14" s="22"/>
    </row>
    <row r="15" spans="2:6" ht="33.75" customHeight="1">
      <c r="B15" s="19">
        <v>201</v>
      </c>
      <c r="C15" s="101">
        <f>'Divider Sort'!G56</f>
        <v>3996</v>
      </c>
      <c r="E15" s="23"/>
      <c r="F15" s="23"/>
    </row>
    <row r="16" spans="2:6" ht="33.75" customHeight="1">
      <c r="B16" s="20" t="s">
        <v>5</v>
      </c>
      <c r="C16" s="102">
        <f>'Divider Sort'!J56</f>
        <v>24</v>
      </c>
      <c r="E16" s="23"/>
      <c r="F16" s="23"/>
    </row>
    <row r="17" spans="2:6" ht="33.75" customHeight="1">
      <c r="B17" s="20" t="s">
        <v>7</v>
      </c>
      <c r="C17" s="102">
        <f>'Pallet &amp; TF Repair'!J26</f>
        <v>0</v>
      </c>
      <c r="E17" s="23"/>
      <c r="F17" s="23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6:G45"/>
  <sheetViews>
    <sheetView showGridLines="0" topLeftCell="A7" zoomScaleNormal="100" workbookViewId="0">
      <pane ySplit="6" topLeftCell="A25" activePane="bottomLeft" state="frozen"/>
      <selection activeCell="A7" sqref="A7"/>
      <selection pane="bottomLeft" activeCell="F11" sqref="F11"/>
    </sheetView>
  </sheetViews>
  <sheetFormatPr defaultColWidth="8.85546875" defaultRowHeight="15"/>
  <cols>
    <col min="1" max="1" width="8.85546875" style="52"/>
    <col min="2" max="2" width="11.28515625" style="52" customWidth="1"/>
    <col min="3" max="3" width="36.5703125" style="52" customWidth="1"/>
    <col min="4" max="4" width="13.28515625" style="57" customWidth="1"/>
    <col min="5" max="7" width="15.42578125" style="52" customWidth="1"/>
    <col min="8" max="16384" width="8.85546875" style="52"/>
  </cols>
  <sheetData>
    <row r="6" spans="2:7" ht="18.75">
      <c r="B6" s="69" t="s">
        <v>82</v>
      </c>
    </row>
    <row r="8" spans="2:7">
      <c r="B8" s="52" t="s">
        <v>51</v>
      </c>
      <c r="D8" s="57" t="s">
        <v>182</v>
      </c>
    </row>
    <row r="9" spans="2:7">
      <c r="B9" s="52" t="s">
        <v>52</v>
      </c>
      <c r="D9" s="57">
        <v>42004</v>
      </c>
    </row>
    <row r="10" spans="2:7">
      <c r="B10" s="52" t="s">
        <v>53</v>
      </c>
      <c r="D10" s="139">
        <v>42013</v>
      </c>
    </row>
    <row r="11" spans="2:7" ht="15.75" thickBot="1"/>
    <row r="12" spans="2:7" ht="25.5" customHeight="1" thickTop="1" thickBot="1">
      <c r="B12" s="70" t="s">
        <v>45</v>
      </c>
      <c r="C12" s="71" t="s">
        <v>54</v>
      </c>
      <c r="D12" s="115" t="s">
        <v>6</v>
      </c>
      <c r="E12" s="116" t="s">
        <v>55</v>
      </c>
      <c r="F12" s="116" t="s">
        <v>56</v>
      </c>
      <c r="G12" s="117" t="s">
        <v>59</v>
      </c>
    </row>
    <row r="13" spans="2:7" s="20" customFormat="1" ht="25.5" customHeight="1" thickTop="1">
      <c r="B13" s="51">
        <v>100</v>
      </c>
      <c r="C13" s="72" t="s">
        <v>60</v>
      </c>
      <c r="D13" s="94" t="s">
        <v>23</v>
      </c>
      <c r="E13" s="385">
        <f>'Pallet &amp; Top Frame Sort'!F38-'Pallet &amp; TF Repair'!D26-'Despatch Advice'!L48+1318</f>
        <v>1449</v>
      </c>
      <c r="F13" s="91"/>
      <c r="G13" s="97">
        <f>SUM(F13-E13)</f>
        <v>-1449</v>
      </c>
    </row>
    <row r="14" spans="2:7" ht="22.5" customHeight="1">
      <c r="B14" s="24">
        <v>100</v>
      </c>
      <c r="C14" s="73" t="s">
        <v>60</v>
      </c>
      <c r="D14" s="95" t="s">
        <v>57</v>
      </c>
      <c r="E14" s="93">
        <f>'Pallet &amp; Top Frame Sort'!F39-'Pallet &amp; TF Repair'!D27-'Despatch Advice'!L49+0</f>
        <v>0</v>
      </c>
      <c r="F14" s="92">
        <v>0</v>
      </c>
      <c r="G14" s="98">
        <v>0</v>
      </c>
    </row>
    <row r="15" spans="2:7" s="20" customFormat="1" ht="22.5" customHeight="1">
      <c r="B15" s="50">
        <v>100</v>
      </c>
      <c r="C15" s="74" t="s">
        <v>60</v>
      </c>
      <c r="D15" s="96" t="s">
        <v>44</v>
      </c>
      <c r="E15" s="93">
        <f>'Receipt Details'!J48-'Pallet &amp; Top Frame Sort'!D38-'Despatch Advice'!K48+36998</f>
        <v>32003</v>
      </c>
      <c r="F15" s="93"/>
      <c r="G15" s="99">
        <f t="shared" ref="G15:G39" si="0">F15-E15</f>
        <v>-32003</v>
      </c>
    </row>
    <row r="16" spans="2:7" s="20" customFormat="1" ht="22.5" customHeight="1">
      <c r="B16" s="50">
        <v>100</v>
      </c>
      <c r="C16" s="74" t="s">
        <v>60</v>
      </c>
      <c r="D16" s="96" t="s">
        <v>29</v>
      </c>
      <c r="E16" s="93">
        <v>0</v>
      </c>
      <c r="F16" s="93">
        <v>0</v>
      </c>
      <c r="G16" s="99">
        <f t="shared" si="0"/>
        <v>0</v>
      </c>
    </row>
    <row r="17" spans="2:7" s="20" customFormat="1" ht="22.5" customHeight="1">
      <c r="B17" s="50">
        <v>100</v>
      </c>
      <c r="C17" s="74" t="s">
        <v>60</v>
      </c>
      <c r="D17" s="96" t="s">
        <v>22</v>
      </c>
      <c r="E17" s="93">
        <f>'Pallet &amp; Top Frame Sort'!E38+'Pallet &amp; TF Repair'!E26-'Despatch Advice'!J48+1784</f>
        <v>2314</v>
      </c>
      <c r="F17" s="93"/>
      <c r="G17" s="99">
        <f t="shared" si="0"/>
        <v>-2314</v>
      </c>
    </row>
    <row r="18" spans="2:7" ht="22.5" customHeight="1">
      <c r="B18" s="24">
        <v>104</v>
      </c>
      <c r="C18" s="73" t="s">
        <v>61</v>
      </c>
      <c r="D18" s="95" t="s">
        <v>23</v>
      </c>
      <c r="E18" s="93">
        <f>'Pallet &amp; Top Frame Sort'!F43-'Pallet &amp; TF Repair'!D31-'Despatch Advice'!L53+0</f>
        <v>0</v>
      </c>
      <c r="F18" s="92">
        <v>0</v>
      </c>
      <c r="G18" s="98">
        <f t="shared" si="0"/>
        <v>0</v>
      </c>
    </row>
    <row r="19" spans="2:7" ht="22.5" customHeight="1">
      <c r="B19" s="24">
        <v>104</v>
      </c>
      <c r="C19" s="73" t="s">
        <v>61</v>
      </c>
      <c r="D19" s="95" t="s">
        <v>44</v>
      </c>
      <c r="E19" s="386">
        <f>'Pallet &amp; Top Frame Sort'!F44-'Pallet &amp; TF Repair'!D32-'Despatch Advice'!L54+0</f>
        <v>0</v>
      </c>
      <c r="F19" s="92">
        <v>0</v>
      </c>
      <c r="G19" s="98">
        <f t="shared" si="0"/>
        <v>0</v>
      </c>
    </row>
    <row r="20" spans="2:7" ht="22.5" customHeight="1">
      <c r="B20" s="24">
        <v>104</v>
      </c>
      <c r="C20" s="73" t="s">
        <v>61</v>
      </c>
      <c r="D20" s="95" t="s">
        <v>29</v>
      </c>
      <c r="E20" s="386">
        <f>'Pallet &amp; Top Frame Sort'!F45-'Pallet &amp; TF Repair'!D33-'Despatch Advice'!L55+0</f>
        <v>0</v>
      </c>
      <c r="F20" s="92">
        <v>0</v>
      </c>
      <c r="G20" s="98">
        <f t="shared" si="0"/>
        <v>0</v>
      </c>
    </row>
    <row r="21" spans="2:7" ht="22.5" customHeight="1">
      <c r="B21" s="24">
        <v>104</v>
      </c>
      <c r="C21" s="73" t="s">
        <v>61</v>
      </c>
      <c r="D21" s="95" t="s">
        <v>22</v>
      </c>
      <c r="E21" s="386">
        <f>'Pallet &amp; Top Frame Sort'!F46-'Pallet &amp; TF Repair'!D34-'Despatch Advice'!L56+0</f>
        <v>0</v>
      </c>
      <c r="F21" s="92">
        <v>0</v>
      </c>
      <c r="G21" s="98">
        <f t="shared" si="0"/>
        <v>0</v>
      </c>
    </row>
    <row r="22" spans="2:7" ht="22.5" customHeight="1">
      <c r="B22" s="24">
        <v>105</v>
      </c>
      <c r="C22" s="73" t="s">
        <v>58</v>
      </c>
      <c r="D22" s="95" t="s">
        <v>23</v>
      </c>
      <c r="E22" s="386">
        <f>'Pallet &amp; Top Frame Sort'!F47-'Pallet &amp; TF Repair'!D35-'Despatch Advice'!L57+0</f>
        <v>0</v>
      </c>
      <c r="F22" s="92">
        <v>0</v>
      </c>
      <c r="G22" s="98">
        <f t="shared" si="0"/>
        <v>0</v>
      </c>
    </row>
    <row r="23" spans="2:7" ht="22.5" customHeight="1">
      <c r="B23" s="24">
        <v>105</v>
      </c>
      <c r="C23" s="73" t="s">
        <v>58</v>
      </c>
      <c r="D23" s="95" t="s">
        <v>44</v>
      </c>
      <c r="E23" s="386">
        <f>'Pallet &amp; Top Frame Sort'!F48-'Pallet &amp; TF Repair'!D36-'Despatch Advice'!L58+0</f>
        <v>0</v>
      </c>
      <c r="F23" s="92">
        <v>0</v>
      </c>
      <c r="G23" s="98">
        <f t="shared" si="0"/>
        <v>0</v>
      </c>
    </row>
    <row r="24" spans="2:7" ht="22.5" customHeight="1">
      <c r="B24" s="24">
        <v>105</v>
      </c>
      <c r="C24" s="73" t="s">
        <v>58</v>
      </c>
      <c r="D24" s="95" t="s">
        <v>29</v>
      </c>
      <c r="E24" s="386">
        <f>'Pallet &amp; Top Frame Sort'!F49-'Pallet &amp; TF Repair'!D37-'Despatch Advice'!L59+0</f>
        <v>0</v>
      </c>
      <c r="F24" s="92">
        <v>0</v>
      </c>
      <c r="G24" s="98">
        <f t="shared" si="0"/>
        <v>0</v>
      </c>
    </row>
    <row r="25" spans="2:7" ht="22.5" customHeight="1">
      <c r="B25" s="50">
        <v>682884</v>
      </c>
      <c r="C25" s="74" t="s">
        <v>160</v>
      </c>
      <c r="D25" s="96" t="s">
        <v>57</v>
      </c>
      <c r="E25" s="386">
        <f>'Pallet &amp; Top Frame Sort'!F50-'Pallet &amp; TF Repair'!D38-'Despatch Advice'!L60+0</f>
        <v>0</v>
      </c>
      <c r="F25" s="93">
        <v>0</v>
      </c>
      <c r="G25" s="99">
        <f t="shared" si="0"/>
        <v>0</v>
      </c>
    </row>
    <row r="26" spans="2:7" ht="22.5" customHeight="1">
      <c r="B26" s="50">
        <v>200</v>
      </c>
      <c r="C26" s="74" t="s">
        <v>159</v>
      </c>
      <c r="D26" s="96" t="s">
        <v>57</v>
      </c>
      <c r="E26" s="386">
        <f>'Pallet &amp; Top Frame Sort'!F51-'Pallet &amp; TF Repair'!D39-'Despatch Advice'!L61+0</f>
        <v>0</v>
      </c>
      <c r="F26" s="93">
        <v>0</v>
      </c>
      <c r="G26" s="99">
        <f t="shared" si="0"/>
        <v>0</v>
      </c>
    </row>
    <row r="27" spans="2:7" ht="22.5" customHeight="1">
      <c r="B27" s="50">
        <v>201</v>
      </c>
      <c r="C27" s="74" t="s">
        <v>63</v>
      </c>
      <c r="D27" s="96" t="s">
        <v>57</v>
      </c>
      <c r="E27" s="386">
        <f>'Pallet &amp; Top Frame Sort'!F52-'Pallet &amp; TF Repair'!D40-'Despatch Advice'!L62+0</f>
        <v>0</v>
      </c>
      <c r="F27" s="93">
        <v>0</v>
      </c>
      <c r="G27" s="99">
        <f t="shared" si="0"/>
        <v>0</v>
      </c>
    </row>
    <row r="28" spans="2:7" s="20" customFormat="1" ht="22.5" customHeight="1">
      <c r="B28" s="50">
        <v>201</v>
      </c>
      <c r="C28" s="74" t="s">
        <v>63</v>
      </c>
      <c r="D28" s="96" t="s">
        <v>44</v>
      </c>
      <c r="E28" s="93">
        <f>'Receipt Details'!AG48-'Divider Sort'!E56-'Despatch Advice'!O48+109144</f>
        <v>47507</v>
      </c>
      <c r="F28" s="93"/>
      <c r="G28" s="99">
        <f t="shared" si="0"/>
        <v>-47507</v>
      </c>
    </row>
    <row r="29" spans="2:7" s="20" customFormat="1" ht="22.5" customHeight="1">
      <c r="B29" s="50">
        <v>201</v>
      </c>
      <c r="C29" s="74" t="s">
        <v>63</v>
      </c>
      <c r="D29" s="96" t="s">
        <v>29</v>
      </c>
      <c r="E29" s="93">
        <f>'Divider Sort'!G56-'Despatch Advice'!Q48+40974</f>
        <v>44970</v>
      </c>
      <c r="F29" s="93"/>
      <c r="G29" s="99">
        <f t="shared" si="0"/>
        <v>-44970</v>
      </c>
    </row>
    <row r="30" spans="2:7" s="20" customFormat="1" ht="22.5" customHeight="1">
      <c r="B30" s="50">
        <v>201</v>
      </c>
      <c r="C30" s="74" t="s">
        <v>63</v>
      </c>
      <c r="D30" s="96" t="s">
        <v>22</v>
      </c>
      <c r="E30" s="93">
        <f>'Divider Sort'!F56-'Despatch Advice'!N48+11339</f>
        <v>68880</v>
      </c>
      <c r="F30" s="93"/>
      <c r="G30" s="99">
        <f t="shared" si="0"/>
        <v>-68880</v>
      </c>
    </row>
    <row r="31" spans="2:7" s="20" customFormat="1" ht="22.5" customHeight="1">
      <c r="B31" s="50">
        <v>300</v>
      </c>
      <c r="C31" s="74" t="s">
        <v>64</v>
      </c>
      <c r="D31" s="96" t="s">
        <v>44</v>
      </c>
      <c r="E31" s="93">
        <v>19729</v>
      </c>
      <c r="F31" s="93"/>
      <c r="G31" s="99">
        <f t="shared" si="0"/>
        <v>-19729</v>
      </c>
    </row>
    <row r="32" spans="2:7" s="20" customFormat="1" ht="22.5" customHeight="1">
      <c r="B32" s="50">
        <v>300</v>
      </c>
      <c r="C32" s="74" t="s">
        <v>64</v>
      </c>
      <c r="D32" s="96" t="s">
        <v>29</v>
      </c>
      <c r="E32" s="93">
        <f>'Receipt Details'!AQ48+'Divider Sort'!J56-'Despatch Advice'!U48+6452</f>
        <v>6476</v>
      </c>
      <c r="F32" s="93"/>
      <c r="G32" s="99">
        <f t="shared" si="0"/>
        <v>-6476</v>
      </c>
    </row>
    <row r="33" spans="2:7" s="20" customFormat="1" ht="22.5" customHeight="1">
      <c r="B33" s="50">
        <v>300</v>
      </c>
      <c r="C33" s="74" t="s">
        <v>64</v>
      </c>
      <c r="D33" s="96" t="s">
        <v>22</v>
      </c>
      <c r="E33" s="93">
        <f>'Divider Sort'!I56-'Pallet &amp; TF Repair'!L26-'Despatch Advice'!R48+39727</f>
        <v>39877</v>
      </c>
      <c r="F33" s="93"/>
      <c r="G33" s="99">
        <f t="shared" si="0"/>
        <v>-39877</v>
      </c>
    </row>
    <row r="34" spans="2:7" s="103" customFormat="1" ht="22.5" customHeight="1">
      <c r="B34" s="50">
        <v>301</v>
      </c>
      <c r="C34" s="74" t="s">
        <v>161</v>
      </c>
      <c r="D34" s="96" t="s">
        <v>22</v>
      </c>
      <c r="E34" s="386">
        <v>0</v>
      </c>
      <c r="F34" s="93">
        <v>0</v>
      </c>
      <c r="G34" s="99">
        <f t="shared" si="0"/>
        <v>0</v>
      </c>
    </row>
    <row r="35" spans="2:7" s="103" customFormat="1" ht="22.5" customHeight="1">
      <c r="B35" s="50">
        <v>315</v>
      </c>
      <c r="C35" s="74" t="s">
        <v>162</v>
      </c>
      <c r="D35" s="96" t="s">
        <v>22</v>
      </c>
      <c r="E35" s="386">
        <v>0</v>
      </c>
      <c r="F35" s="92">
        <v>0</v>
      </c>
      <c r="G35" s="99">
        <f t="shared" si="0"/>
        <v>0</v>
      </c>
    </row>
    <row r="36" spans="2:7" s="20" customFormat="1" ht="22.5" customHeight="1">
      <c r="B36" s="50">
        <v>400</v>
      </c>
      <c r="C36" s="74" t="s">
        <v>65</v>
      </c>
      <c r="D36" s="96" t="s">
        <v>23</v>
      </c>
      <c r="E36" s="93">
        <f>'Pallet &amp; Top Frame Sort'!J38-'Pallet &amp; TF Repair'!H26-'Despatch Advice'!X48+1080</f>
        <v>-852</v>
      </c>
      <c r="F36" s="93"/>
      <c r="G36" s="99">
        <f t="shared" si="0"/>
        <v>852</v>
      </c>
    </row>
    <row r="37" spans="2:7" s="20" customFormat="1" ht="22.5" customHeight="1">
      <c r="B37" s="50">
        <v>400</v>
      </c>
      <c r="C37" s="74" t="s">
        <v>65</v>
      </c>
      <c r="D37" s="96" t="s">
        <v>44</v>
      </c>
      <c r="E37" s="93">
        <v>8997</v>
      </c>
      <c r="F37" s="93"/>
      <c r="G37" s="99">
        <f t="shared" si="0"/>
        <v>-8997</v>
      </c>
    </row>
    <row r="38" spans="2:7" ht="22.5" customHeight="1">
      <c r="B38" s="50">
        <v>400</v>
      </c>
      <c r="C38" s="74" t="s">
        <v>65</v>
      </c>
      <c r="D38" s="96" t="s">
        <v>29</v>
      </c>
      <c r="E38" s="93">
        <f>-'Pallet &amp; TF Repair'!J26-'Pallet &amp; TF Dismantle'!F25-'Despatch Advice'!Y48+115</f>
        <v>115</v>
      </c>
      <c r="F38" s="93"/>
      <c r="G38" s="99">
        <f t="shared" si="0"/>
        <v>-115</v>
      </c>
    </row>
    <row r="39" spans="2:7" s="20" customFormat="1" ht="22.5" customHeight="1">
      <c r="B39" s="389">
        <v>400</v>
      </c>
      <c r="C39" s="390" t="s">
        <v>65</v>
      </c>
      <c r="D39" s="391" t="s">
        <v>22</v>
      </c>
      <c r="E39" s="392">
        <f>'Pallet &amp; Top Frame Sort'!I38+'Pallet &amp; TF Repair'!I26-'Despatch Advice'!V48+5607</f>
        <v>9836</v>
      </c>
      <c r="F39" s="392"/>
      <c r="G39" s="393">
        <f t="shared" si="0"/>
        <v>-9836</v>
      </c>
    </row>
    <row r="40" spans="2:7" ht="22.5" customHeight="1"/>
    <row r="41" spans="2:7" ht="22.5" customHeight="1"/>
    <row r="42" spans="2:7" ht="22.5" customHeight="1"/>
    <row r="43" spans="2:7" ht="22.5" customHeight="1"/>
    <row r="44" spans="2:7" ht="22.5" customHeight="1"/>
    <row r="45" spans="2:7" ht="22.5" customHeight="1"/>
  </sheetData>
  <pageMargins left="0.70866141732283472" right="0.70866141732283472" top="0.74803149606299213" bottom="0.74803149606299213" header="0.31496062992125984" footer="0.31496062992125984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Receipt Details</vt:lpstr>
      <vt:lpstr>201N Production</vt:lpstr>
      <vt:lpstr>Divider Sort</vt:lpstr>
      <vt:lpstr>Pallet &amp; Top Frame Sort</vt:lpstr>
      <vt:lpstr>Pallet &amp; TF Repair</vt:lpstr>
      <vt:lpstr>Pallet &amp; TF Dismantle</vt:lpstr>
      <vt:lpstr>Despatch Advice</vt:lpstr>
      <vt:lpstr>309 SAP Daily Scrap</vt:lpstr>
      <vt:lpstr>Stocktake Adjustment</vt:lpstr>
      <vt:lpstr>Weekly Report</vt:lpstr>
      <vt:lpstr>Sheet1</vt:lpstr>
      <vt:lpstr>'Weekly Report'!Print_Titles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Merrett, Ellie</dc:creator>
  <cp:lastModifiedBy>eladbro</cp:lastModifiedBy>
  <cp:lastPrinted>2015-03-18T00:12:07Z</cp:lastPrinted>
  <dcterms:created xsi:type="dcterms:W3CDTF">2014-05-27T07:10:33Z</dcterms:created>
  <dcterms:modified xsi:type="dcterms:W3CDTF">2015-03-22T21:06:56Z</dcterms:modified>
</cp:coreProperties>
</file>