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ff Juarez\Desktop\HILARY\"/>
    </mc:Choice>
  </mc:AlternateContent>
  <bookViews>
    <workbookView xWindow="0" yWindow="0" windowWidth="28800" windowHeight="12435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5" hidden="1">'Pallet &amp; TF Dismantle'!$B$2:$J$9</definedName>
    <definedName name="_xlnm._FilterDatabase" localSheetId="4" hidden="1">'Pallet &amp; TF Repair'!$B$2:$U$26</definedName>
    <definedName name="_xlnm._FilterDatabase" localSheetId="3" hidden="1">'Pallet &amp; Top Frame Sort'!$A$2:$M$38</definedName>
    <definedName name="_xlnm._FilterDatabase" localSheetId="0" hidden="1">'Receipt Details'!$B$2:$BA$64</definedName>
    <definedName name="_xlnm.Print_Titles" localSheetId="9">'Weekly Report'!$1:$8</definedName>
  </definedNames>
  <calcPr calcId="152511"/>
</workbook>
</file>

<file path=xl/calcChain.xml><?xml version="1.0" encoding="utf-8"?>
<calcChain xmlns="http://schemas.openxmlformats.org/spreadsheetml/2006/main">
  <c r="H9" i="3" l="1"/>
  <c r="I7" i="3"/>
  <c r="P75" i="2"/>
  <c r="P74" i="2"/>
  <c r="P73" i="2"/>
  <c r="P72" i="2"/>
  <c r="P71" i="2"/>
  <c r="E17" i="11"/>
  <c r="F17" i="11"/>
  <c r="D17" i="11"/>
  <c r="C17" i="11"/>
  <c r="P70" i="2"/>
  <c r="P69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D4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D4" i="3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K65" i="1"/>
  <c r="AL65" i="1"/>
  <c r="AM65" i="1"/>
  <c r="AN65" i="1"/>
  <c r="AP65" i="1"/>
  <c r="AQ65" i="1"/>
  <c r="AR65" i="1"/>
  <c r="AS65" i="1"/>
  <c r="AT65" i="1"/>
  <c r="P48" i="6"/>
  <c r="J65" i="1"/>
  <c r="P65" i="1"/>
  <c r="O65" i="1"/>
  <c r="AO65" i="1"/>
  <c r="AJ65" i="1"/>
  <c r="AU65" i="1"/>
  <c r="O48" i="6"/>
  <c r="W48" i="6"/>
  <c r="E35" i="10" s="1"/>
  <c r="V48" i="6"/>
  <c r="E34" i="10" s="1"/>
  <c r="G34" i="10" s="1"/>
  <c r="K48" i="6"/>
  <c r="L48" i="6"/>
  <c r="M48" i="6"/>
  <c r="N48" i="6"/>
  <c r="Q48" i="6"/>
  <c r="R48" i="6"/>
  <c r="S48" i="6"/>
  <c r="T48" i="6"/>
  <c r="U48" i="6"/>
  <c r="X48" i="6"/>
  <c r="Y48" i="6"/>
  <c r="Z48" i="6"/>
  <c r="AA48" i="6"/>
  <c r="D26" i="12"/>
  <c r="E25" i="10" s="1"/>
  <c r="G25" i="10" s="1"/>
  <c r="E26" i="12"/>
  <c r="G26" i="12"/>
  <c r="E27" i="10" s="1"/>
  <c r="G27" i="10" s="1"/>
  <c r="H26" i="12"/>
  <c r="I26" i="12"/>
  <c r="J26" i="12"/>
  <c r="K26" i="12"/>
  <c r="E26" i="10"/>
  <c r="G26" i="10" s="1"/>
  <c r="J48" i="6"/>
  <c r="F67" i="11"/>
  <c r="E67" i="11"/>
  <c r="D67" i="11"/>
  <c r="C67" i="11"/>
  <c r="H25" i="4"/>
  <c r="H4" i="4"/>
  <c r="H26" i="4" s="1"/>
  <c r="F71" i="11" s="1"/>
  <c r="C55" i="11"/>
  <c r="H6" i="3"/>
  <c r="H7" i="3"/>
  <c r="H8" i="3"/>
  <c r="H5" i="3"/>
  <c r="H4" i="3"/>
  <c r="H30" i="3"/>
  <c r="H34" i="3"/>
  <c r="H32" i="3"/>
  <c r="H29" i="3"/>
  <c r="H31" i="3"/>
  <c r="H33" i="3"/>
  <c r="H28" i="3"/>
  <c r="H35" i="3"/>
  <c r="P50" i="2"/>
  <c r="P51" i="2"/>
  <c r="O50" i="2"/>
  <c r="O51" i="2"/>
  <c r="H26" i="3"/>
  <c r="H27" i="3"/>
  <c r="AH61" i="2"/>
  <c r="Q75" i="2" s="1"/>
  <c r="H19" i="3"/>
  <c r="H20" i="3"/>
  <c r="H21" i="3"/>
  <c r="H22" i="3"/>
  <c r="H23" i="3"/>
  <c r="H10" i="3"/>
  <c r="H11" i="3"/>
  <c r="H12" i="3"/>
  <c r="H13" i="3"/>
  <c r="H14" i="3"/>
  <c r="H15" i="3"/>
  <c r="H16" i="3"/>
  <c r="H17" i="3"/>
  <c r="H18" i="3"/>
  <c r="H24" i="3"/>
  <c r="H25" i="3"/>
  <c r="H36" i="3"/>
  <c r="H37" i="3"/>
  <c r="E56" i="2"/>
  <c r="H57" i="2"/>
  <c r="T61" i="2"/>
  <c r="Q70" i="2" s="1"/>
  <c r="AI61" i="2"/>
  <c r="R75" i="2" s="1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R63" i="2" s="1"/>
  <c r="AS61" i="2"/>
  <c r="AR65" i="2" s="1"/>
  <c r="E84" i="11" s="1"/>
  <c r="AR61" i="2"/>
  <c r="E57" i="2"/>
  <c r="W61" i="2"/>
  <c r="V61" i="2"/>
  <c r="P45" i="2"/>
  <c r="P46" i="2"/>
  <c r="P47" i="2"/>
  <c r="P48" i="2"/>
  <c r="P49" i="2"/>
  <c r="P52" i="2"/>
  <c r="P53" i="2"/>
  <c r="O45" i="2"/>
  <c r="O46" i="2"/>
  <c r="O47" i="2"/>
  <c r="O48" i="2"/>
  <c r="O49" i="2"/>
  <c r="O52" i="2"/>
  <c r="O53" i="2"/>
  <c r="G56" i="2"/>
  <c r="C15" i="7" s="1"/>
  <c r="H56" i="2"/>
  <c r="I56" i="2"/>
  <c r="J56" i="2"/>
  <c r="E32" i="10" s="1"/>
  <c r="G32" i="10" s="1"/>
  <c r="S61" i="2"/>
  <c r="R69" i="2" s="1"/>
  <c r="U61" i="2"/>
  <c r="R70" i="2" s="1"/>
  <c r="X61" i="2"/>
  <c r="Q71" i="2" s="1"/>
  <c r="Y61" i="2"/>
  <c r="R71" i="2" s="1"/>
  <c r="Z61" i="2"/>
  <c r="Q72" i="2" s="1"/>
  <c r="AA61" i="2"/>
  <c r="R72" i="2" s="1"/>
  <c r="AB61" i="2"/>
  <c r="Q73" i="2" s="1"/>
  <c r="AC61" i="2"/>
  <c r="R73" i="2" s="1"/>
  <c r="AD61" i="2"/>
  <c r="Q74" i="2" s="1"/>
  <c r="AE61" i="2"/>
  <c r="R74" i="2" s="1"/>
  <c r="AF61" i="2"/>
  <c r="AG61" i="2"/>
  <c r="AJ61" i="2"/>
  <c r="AK61" i="2"/>
  <c r="AL61" i="2"/>
  <c r="AM61" i="2"/>
  <c r="R61" i="2"/>
  <c r="Q69" i="2" s="1"/>
  <c r="P19" i="2"/>
  <c r="O19" i="2"/>
  <c r="F56" i="2"/>
  <c r="O18" i="2"/>
  <c r="P18" i="2"/>
  <c r="O20" i="2"/>
  <c r="P20" i="2"/>
  <c r="O17" i="2"/>
  <c r="P17" i="2"/>
  <c r="O21" i="2"/>
  <c r="P21" i="2"/>
  <c r="O15" i="2"/>
  <c r="P15" i="2"/>
  <c r="O16" i="2"/>
  <c r="P16" i="2"/>
  <c r="O13" i="2"/>
  <c r="P13" i="2"/>
  <c r="O14" i="2"/>
  <c r="P14" i="2"/>
  <c r="O12" i="2"/>
  <c r="P12" i="2"/>
  <c r="O10" i="2"/>
  <c r="P10" i="2"/>
  <c r="O11" i="2"/>
  <c r="P1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4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54" i="2"/>
  <c r="O5" i="2"/>
  <c r="O6" i="2"/>
  <c r="O7" i="2"/>
  <c r="O8" i="2"/>
  <c r="O9" i="2"/>
  <c r="O4" i="2"/>
  <c r="P5" i="2"/>
  <c r="P6" i="2"/>
  <c r="P7" i="2"/>
  <c r="P8" i="2"/>
  <c r="P9" i="2"/>
  <c r="P4" i="2"/>
  <c r="K38" i="3"/>
  <c r="F84" i="11" s="1"/>
  <c r="J38" i="3"/>
  <c r="I38" i="3"/>
  <c r="E38" i="3"/>
  <c r="C25" i="11" s="1"/>
  <c r="F38" i="3"/>
  <c r="D25" i="11" s="1"/>
  <c r="G38" i="3"/>
  <c r="L38" i="3"/>
  <c r="M38" i="3"/>
  <c r="L26" i="4"/>
  <c r="M26" i="4"/>
  <c r="N26" i="4"/>
  <c r="O26" i="4"/>
  <c r="P26" i="4"/>
  <c r="Q26" i="4"/>
  <c r="R26" i="4"/>
  <c r="S26" i="4"/>
  <c r="T26" i="4"/>
  <c r="U26" i="4"/>
  <c r="G26" i="4"/>
  <c r="I26" i="4"/>
  <c r="C45" i="11" s="1"/>
  <c r="J26" i="4"/>
  <c r="D45" i="11" s="1"/>
  <c r="K26" i="4"/>
  <c r="E26" i="4"/>
  <c r="C41" i="11" s="1"/>
  <c r="F26" i="4"/>
  <c r="C14" i="7" s="1"/>
  <c r="G18" i="10"/>
  <c r="G19" i="10"/>
  <c r="G20" i="10"/>
  <c r="G21" i="10"/>
  <c r="G22" i="10"/>
  <c r="G23" i="10"/>
  <c r="G24" i="10"/>
  <c r="L55" i="2"/>
  <c r="M55" i="2"/>
  <c r="K55" i="2"/>
  <c r="E25" i="5"/>
  <c r="F25" i="5"/>
  <c r="G25" i="5"/>
  <c r="H25" i="5"/>
  <c r="I25" i="5"/>
  <c r="J25" i="5"/>
  <c r="D25" i="5"/>
  <c r="D29" i="11"/>
  <c r="G38" i="10"/>
  <c r="D33" i="11"/>
  <c r="C33" i="11"/>
  <c r="I57" i="2"/>
  <c r="AR64" i="2" s="1"/>
  <c r="E33" i="11"/>
  <c r="G35" i="10" l="1"/>
  <c r="E31" i="10"/>
  <c r="G31" i="10" s="1"/>
  <c r="R65" i="2"/>
  <c r="D84" i="11" s="1"/>
  <c r="F57" i="2"/>
  <c r="R64" i="2" s="1"/>
  <c r="C29" i="11"/>
  <c r="D26" i="4"/>
  <c r="E45" i="11"/>
  <c r="E33" i="10"/>
  <c r="G33" i="10" s="1"/>
  <c r="H38" i="3"/>
  <c r="F70" i="11" s="1"/>
  <c r="C16" i="7"/>
  <c r="E29" i="11"/>
  <c r="D78" i="11" s="1"/>
  <c r="AS63" i="2"/>
  <c r="D41" i="11"/>
  <c r="S72" i="2"/>
  <c r="F72" i="11"/>
  <c r="C51" i="11"/>
  <c r="C17" i="7"/>
  <c r="E25" i="11"/>
  <c r="C78" i="11" s="1"/>
  <c r="R63" i="2"/>
  <c r="E28" i="10"/>
  <c r="G28" i="10" s="1"/>
  <c r="E39" i="10"/>
  <c r="G39" i="10" s="1"/>
  <c r="E36" i="10"/>
  <c r="G36" i="10" s="1"/>
  <c r="S74" i="2"/>
  <c r="L56" i="2"/>
  <c r="S63" i="2"/>
  <c r="D37" i="11"/>
  <c r="D38" i="3"/>
  <c r="E30" i="10"/>
  <c r="G30" i="10" s="1"/>
  <c r="E16" i="10"/>
  <c r="G16" i="10" s="1"/>
  <c r="C48" i="11"/>
  <c r="E41" i="11"/>
  <c r="E13" i="10"/>
  <c r="G13" i="10" s="1"/>
  <c r="E17" i="10"/>
  <c r="G17" i="10" s="1"/>
  <c r="C37" i="11"/>
  <c r="E15" i="10"/>
  <c r="G15" i="10" s="1"/>
  <c r="S71" i="2"/>
  <c r="E29" i="10"/>
  <c r="G29" i="10" s="1"/>
  <c r="S75" i="2"/>
  <c r="S73" i="2"/>
  <c r="S70" i="2"/>
  <c r="S69" i="2"/>
  <c r="M56" i="2"/>
  <c r="K56" i="2"/>
  <c r="S76" i="2" l="1"/>
  <c r="E37" i="10"/>
  <c r="G37" i="10" s="1"/>
  <c r="E37" i="11"/>
  <c r="F78" i="11" s="1"/>
</calcChain>
</file>

<file path=xl/sharedStrings.xml><?xml version="1.0" encoding="utf-8"?>
<sst xmlns="http://schemas.openxmlformats.org/spreadsheetml/2006/main" count="519" uniqueCount="226">
  <si>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</si>
  <si>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</si>
  <si>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</si>
  <si>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</si>
  <si>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</si>
  <si>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</si>
  <si>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</si>
  <si>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</si>
  <si>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</si>
  <si>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</si>
  <si>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</si>
  <si>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</si>
  <si>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</si>
  <si>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</si>
  <si>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</si>
  <si>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</si>
  <si>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</si>
  <si>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</si>
  <si>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</si>
  <si>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</si>
  <si>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</si>
  <si>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</si>
  <si>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</si>
  <si>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</si>
  <si>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</si>
  <si>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</si>
  <si>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</si>
  <si>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</si>
  <si>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</si>
  <si>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</si>
  <si>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</si>
  <si>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</si>
  <si>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</si>
  <si>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</si>
  <si>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</si>
  <si>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</si>
  <si>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</si>
  <si>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</si>
  <si>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</si>
  <si>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</si>
  <si>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</si>
  <si>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</si>
  <si>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</si>
  <si>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</si>
  <si>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</si>
  <si>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</si>
  <si>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</si>
  <si>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</si>
  <si>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</si>
  <si>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</si>
  <si>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</si>
  <si>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</si>
  <si>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</si>
  <si>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</si>
  <si>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</si>
  <si>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</si>
  <si>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</si>
  <si>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</si>
  <si>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</si>
  <si>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</si>
  <si>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</si>
  <si>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</si>
  <si>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</si>
  <si>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</si>
  <si>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</si>
  <si>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</si>
  <si>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</si>
  <si>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</si>
  <si>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</si>
  <si>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</si>
  <si>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</si>
  <si>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</si>
  <si>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</si>
  <si>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</si>
  <si>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</si>
  <si>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</si>
  <si>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</si>
  <si>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</si>
  <si>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</si>
  <si>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</si>
  <si>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</si>
  <si>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</si>
  <si>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</si>
  <si>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</si>
  <si>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</si>
  <si>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</si>
  <si>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</si>
  <si>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</si>
  <si>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</si>
  <si>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</si>
  <si>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</si>
  <si>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</si>
  <si>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</si>
  <si>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</si>
  <si>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</si>
  <si>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</si>
  <si>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</si>
  <si>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</si>
  <si>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</si>
  <si>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</si>
  <si>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</si>
  <si>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</si>
  <si>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</si>
  <si>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</si>
  <si>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</si>
  <si>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</si>
  <si>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</si>
  <si>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</si>
  <si>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</si>
  <si>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</si>
  <si>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</si>
  <si>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</si>
  <si>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</si>
  <si>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</si>
  <si>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</si>
  <si>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</si>
  <si>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</si>
  <si>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</si>
  <si>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</si>
  <si>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</si>
  <si>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</si>
  <si>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</si>
  <si>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</si>
  <si>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</si>
  <si>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</si>
  <si>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</si>
  <si>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</si>
  <si>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</si>
  <si>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</si>
  <si>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</si>
  <si>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</si>
  <si>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</si>
  <si>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</si>
  <si>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</si>
  <si>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</si>
  <si>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</si>
  <si>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</si>
  <si>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</si>
  <si>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</si>
  <si>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</si>
  <si>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</si>
  <si>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</si>
  <si>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</si>
  <si>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</si>
  <si>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</si>
  <si>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</si>
  <si>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</si>
  <si>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</si>
  <si>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</si>
  <si>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</si>
  <si>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</si>
  <si>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</si>
  <si>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</si>
  <si>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</si>
  <si>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</si>
  <si>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</si>
  <si>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</si>
  <si>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</si>
  <si>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</si>
  <si>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</si>
  <si>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</si>
  <si>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</si>
  <si>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</si>
  <si>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</si>
  <si>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</si>
  <si>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</si>
  <si>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</si>
  <si>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</si>
  <si>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</si>
  <si>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</si>
  <si>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</si>
  <si>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</si>
  <si>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</si>
  <si>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</si>
  <si>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</si>
  <si>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</si>
  <si>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</si>
  <si>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</si>
  <si>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</si>
  <si>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</si>
  <si>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</si>
  <si>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</si>
  <si>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</si>
  <si>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</si>
  <si>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</si>
  <si>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</si>
  <si>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</si>
  <si>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</si>
  <si>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</si>
  <si>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</si>
  <si>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</si>
  <si>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</si>
  <si>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</si>
  <si>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</si>
  <si>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</si>
  <si>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</si>
  <si>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</si>
  <si>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</si>
  <si>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Harley</t>
  </si>
  <si>
    <t>Total</t>
  </si>
  <si>
    <t>Dinesh</t>
  </si>
  <si>
    <t>Kyrian</t>
  </si>
  <si>
    <t>Christian</t>
  </si>
  <si>
    <t>Iziah</t>
  </si>
  <si>
    <t>Grant</t>
  </si>
  <si>
    <t>Sidney</t>
  </si>
  <si>
    <t>Daniel</t>
  </si>
  <si>
    <t>CUB</t>
  </si>
  <si>
    <t>XXXX</t>
  </si>
  <si>
    <t>TK</t>
  </si>
  <si>
    <t>KO</t>
  </si>
  <si>
    <t>RD</t>
  </si>
  <si>
    <t>SF</t>
  </si>
  <si>
    <t>O-I Brisbane</t>
  </si>
  <si>
    <t>Stone &amp; Wood</t>
  </si>
  <si>
    <t>GB</t>
  </si>
  <si>
    <t>IM</t>
  </si>
  <si>
    <t>DP</t>
  </si>
  <si>
    <t>HN</t>
  </si>
  <si>
    <t>Tru Blu</t>
  </si>
  <si>
    <t xml:space="preserve">Came in with CUB on the same load </t>
  </si>
  <si>
    <t>CH</t>
  </si>
  <si>
    <t>Burleigh Brewing Company</t>
  </si>
  <si>
    <t>Bundaberg Brewed</t>
  </si>
  <si>
    <t>Pending</t>
  </si>
  <si>
    <t>Jeff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</si>
</sst>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4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Sort'!$Q$69:$Q$75</c:f>
              <c:numCache>
                <c:formatCode>General</c:formatCode>
                <c:ptCount val="7"/>
                <c:pt idx="0">
                  <c:v>9016</c:v>
                </c:pt>
                <c:pt idx="1">
                  <c:v>8847</c:v>
                </c:pt>
                <c:pt idx="2">
                  <c:v>450</c:v>
                </c:pt>
                <c:pt idx="3">
                  <c:v>955</c:v>
                </c:pt>
                <c:pt idx="4">
                  <c:v>6796</c:v>
                </c:pt>
                <c:pt idx="5">
                  <c:v>8502</c:v>
                </c:pt>
                <c:pt idx="6">
                  <c:v>3418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13792"/>
        <c:axId val="194114880"/>
      </c:lineChart>
      <c:lineChart>
        <c:grouping val="stacked"/>
        <c:varyColors val="0"/>
        <c:ser>
          <c:idx val="1"/>
          <c:order val="1"/>
          <c:tx>
            <c:strRef>
              <c:f>'Divider Sort'!$R$68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Sort'!$R$69:$R$75</c:f>
              <c:numCache>
                <c:formatCode>0.0</c:formatCode>
                <c:ptCount val="7"/>
                <c:pt idx="0">
                  <c:v>22.8</c:v>
                </c:pt>
                <c:pt idx="1">
                  <c:v>20.233333333333334</c:v>
                </c:pt>
                <c:pt idx="2">
                  <c:v>1.1000000000000001</c:v>
                </c:pt>
                <c:pt idx="3">
                  <c:v>2.4</c:v>
                </c:pt>
                <c:pt idx="4">
                  <c:v>18.166666666666668</c:v>
                </c:pt>
                <c:pt idx="5">
                  <c:v>21.2</c:v>
                </c:pt>
                <c:pt idx="6">
                  <c:v>8.9499999999999993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'Divider Sort'!$S$68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Sort'!$P$69:$P$75</c:f>
              <c:strCache>
                <c:ptCount val="7"/>
                <c:pt idx="0">
                  <c:v>Christian</c:v>
                </c:pt>
                <c:pt idx="1">
                  <c:v>Daniel</c:v>
                </c:pt>
                <c:pt idx="2">
                  <c:v>Grant</c:v>
                </c:pt>
                <c:pt idx="3">
                  <c:v>Harley</c:v>
                </c:pt>
                <c:pt idx="4">
                  <c:v>Iziah</c:v>
                </c:pt>
                <c:pt idx="5">
                  <c:v>Kyrian</c:v>
                </c:pt>
                <c:pt idx="6">
                  <c:v>Sidney</c:v>
                </c:pt>
              </c:strCache>
            </c:strRef>
          </c:cat>
          <c:val>
            <c:numRef>
              <c:f>'Divider Sort'!$S$69:$S$75</c:f>
              <c:numCache>
                <c:formatCode>0</c:formatCode>
                <c:ptCount val="7"/>
                <c:pt idx="0">
                  <c:v>395.43859649122805</c:v>
                </c:pt>
                <c:pt idx="1">
                  <c:v>437.24876441515647</c:v>
                </c:pt>
                <c:pt idx="2">
                  <c:v>409.09090909090907</c:v>
                </c:pt>
                <c:pt idx="3">
                  <c:v>397.91666666666669</c:v>
                </c:pt>
                <c:pt idx="4">
                  <c:v>374.09174311926603</c:v>
                </c:pt>
                <c:pt idx="5">
                  <c:v>401.03773584905662</c:v>
                </c:pt>
                <c:pt idx="6">
                  <c:v>381.89944134078218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17600"/>
        <c:axId val="194116512"/>
      </c:lineChart>
      <c:catAx>
        <c:axId val="1941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114880"/>
        <c:crosses val="autoZero"/>
        <c:auto val="1"/>
        <c:lblAlgn val="ctr"/>
        <c:lblOffset val="100"/>
        <c:noMultiLvlLbl val="0"/>
      </c:catAx>
      <c:valAx>
        <c:axId val="1941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13792"/>
        <c:crosses val="autoZero"/>
        <c:crossBetween val="between"/>
      </c:valAx>
      <c:valAx>
        <c:axId val="1941165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94117600"/>
        <c:crosses val="max"/>
        <c:crossBetween val="between"/>
      </c:valAx>
      <c:catAx>
        <c:axId val="1941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41165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67</xdr:row>
      <xdr:rowOff>7620</xdr:rowOff>
    </xdr:from>
    <xdr:to>
      <xdr:col>27</xdr:col>
      <xdr:colOff>518160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showGridLines="0" workbookViewId="0">
      <pane ySplit="3" topLeftCell="A37" activePane="bottomLeft" state="frozen"/>
      <selection pane="bottomLeft" activeCell="B55" sqref="B55"/>
    </sheetView>
  </sheetViews>
  <sheetFormatPr defaultRowHeight="15" x14ac:dyDescent="0.25"/>
  <cols>
    <col min="1" max="1" width="4.5703125" style="83" customWidth="1"/>
    <col min="3" max="3" width="11.7109375" style="1" customWidth="1"/>
    <col min="4" max="4" width="26.42578125" customWidth="1"/>
    <col min="5" max="5" width="9.140625" hidden="1" customWidth="1"/>
    <col min="6" max="6" width="13.85546875" style="73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 x14ac:dyDescent="0.3"/>
    <row r="2" spans="2:53" ht="15.75" customHeight="1" thickTop="1" x14ac:dyDescent="0.25">
      <c r="B2" s="42" t="s">
        <v>68</v>
      </c>
      <c r="C2" s="43" t="s">
        <v>69</v>
      </c>
      <c r="D2" s="45" t="s">
        <v>0</v>
      </c>
      <c r="E2" s="44" t="s">
        <v>11</v>
      </c>
      <c r="F2" s="74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4">
        <v>104</v>
      </c>
      <c r="R2" s="315"/>
      <c r="S2" s="315"/>
      <c r="T2" s="315"/>
      <c r="U2" s="315"/>
      <c r="V2" s="315"/>
      <c r="W2" s="316"/>
      <c r="X2" s="314" t="s">
        <v>61</v>
      </c>
      <c r="Y2" s="315"/>
      <c r="Z2" s="315"/>
      <c r="AA2" s="315"/>
      <c r="AB2" s="315"/>
      <c r="AC2" s="315"/>
      <c r="AD2" s="316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80" t="s">
        <v>161</v>
      </c>
    </row>
    <row r="3" spans="2:53" ht="39" customHeight="1" thickBot="1" x14ac:dyDescent="0.3">
      <c r="B3" s="207" t="s">
        <v>67</v>
      </c>
      <c r="C3" s="208" t="s">
        <v>170</v>
      </c>
      <c r="D3" s="209"/>
      <c r="E3" s="209"/>
      <c r="F3" s="210"/>
      <c r="G3" s="211" t="s">
        <v>171</v>
      </c>
      <c r="H3" s="209"/>
      <c r="I3" s="209"/>
      <c r="J3" s="212" t="s">
        <v>44</v>
      </c>
      <c r="K3" s="212" t="s">
        <v>56</v>
      </c>
      <c r="L3" s="212" t="s">
        <v>22</v>
      </c>
      <c r="M3" s="213" t="s">
        <v>23</v>
      </c>
      <c r="N3" s="213" t="s">
        <v>29</v>
      </c>
      <c r="O3" s="213" t="s">
        <v>172</v>
      </c>
      <c r="P3" s="213" t="s">
        <v>173</v>
      </c>
      <c r="Q3" s="212" t="s">
        <v>44</v>
      </c>
      <c r="R3" s="212" t="s">
        <v>22</v>
      </c>
      <c r="S3" s="213" t="s">
        <v>23</v>
      </c>
      <c r="T3" s="213" t="s">
        <v>29</v>
      </c>
      <c r="U3" s="213" t="s">
        <v>172</v>
      </c>
      <c r="V3" s="213" t="s">
        <v>174</v>
      </c>
      <c r="W3" s="213" t="s">
        <v>173</v>
      </c>
      <c r="X3" s="212" t="s">
        <v>44</v>
      </c>
      <c r="Y3" s="212" t="s">
        <v>22</v>
      </c>
      <c r="Z3" s="213" t="s">
        <v>23</v>
      </c>
      <c r="AA3" s="213" t="s">
        <v>29</v>
      </c>
      <c r="AB3" s="213" t="s">
        <v>172</v>
      </c>
      <c r="AC3" s="213" t="s">
        <v>174</v>
      </c>
      <c r="AD3" s="213" t="s">
        <v>173</v>
      </c>
      <c r="AE3" s="212" t="s">
        <v>56</v>
      </c>
      <c r="AF3" s="212" t="s">
        <v>44</v>
      </c>
      <c r="AG3" s="212" t="s">
        <v>22</v>
      </c>
      <c r="AH3" s="213" t="s">
        <v>29</v>
      </c>
      <c r="AI3" s="213" t="s">
        <v>172</v>
      </c>
      <c r="AJ3" s="213" t="s">
        <v>173</v>
      </c>
      <c r="AK3" s="212" t="s">
        <v>44</v>
      </c>
      <c r="AL3" s="212" t="s">
        <v>22</v>
      </c>
      <c r="AM3" s="213" t="s">
        <v>29</v>
      </c>
      <c r="AN3" s="214" t="s">
        <v>172</v>
      </c>
      <c r="AO3" s="213" t="s">
        <v>173</v>
      </c>
      <c r="AP3" s="212" t="s">
        <v>44</v>
      </c>
      <c r="AQ3" s="212" t="s">
        <v>22</v>
      </c>
      <c r="AR3" s="213" t="s">
        <v>23</v>
      </c>
      <c r="AS3" s="213" t="s">
        <v>29</v>
      </c>
      <c r="AT3" s="213" t="s">
        <v>172</v>
      </c>
      <c r="AU3" s="213" t="s">
        <v>173</v>
      </c>
      <c r="AV3" s="209"/>
      <c r="AW3" s="209"/>
      <c r="AX3" s="209"/>
      <c r="AY3" s="215" t="s">
        <v>175</v>
      </c>
      <c r="AZ3" s="215" t="s">
        <v>176</v>
      </c>
      <c r="BA3" s="216"/>
    </row>
    <row r="4" spans="2:53" ht="15" customHeight="1" thickTop="1" x14ac:dyDescent="0.25">
      <c r="B4" s="219">
        <v>41171</v>
      </c>
      <c r="C4" s="218">
        <v>42184</v>
      </c>
      <c r="D4" s="219" t="s">
        <v>207</v>
      </c>
      <c r="E4" s="219"/>
      <c r="F4" s="219">
        <v>60225178</v>
      </c>
      <c r="G4" s="219"/>
      <c r="H4" s="219"/>
      <c r="I4" s="219"/>
      <c r="J4" s="220">
        <v>160</v>
      </c>
      <c r="K4" s="220"/>
      <c r="L4" s="220"/>
      <c r="M4" s="220"/>
      <c r="N4" s="220"/>
      <c r="O4" s="220">
        <v>160</v>
      </c>
      <c r="P4" s="220">
        <v>160</v>
      </c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>
        <v>160</v>
      </c>
      <c r="AQ4" s="220"/>
      <c r="AR4" s="220"/>
      <c r="AS4" s="220"/>
      <c r="AT4" s="220">
        <v>160</v>
      </c>
      <c r="AU4" s="220">
        <v>160</v>
      </c>
      <c r="AV4" s="219"/>
      <c r="AW4" s="219"/>
      <c r="AX4" s="219"/>
      <c r="AY4" s="156"/>
      <c r="AZ4" s="156"/>
      <c r="BA4" s="219"/>
    </row>
    <row r="5" spans="2:53" x14ac:dyDescent="0.25">
      <c r="B5" s="27">
        <v>41172</v>
      </c>
      <c r="C5" s="35">
        <v>42184</v>
      </c>
      <c r="D5" s="27" t="s">
        <v>207</v>
      </c>
      <c r="E5" s="27"/>
      <c r="F5" s="27">
        <v>60225179</v>
      </c>
      <c r="G5" s="27"/>
      <c r="H5" s="27"/>
      <c r="I5" s="27"/>
      <c r="J5" s="202">
        <v>140</v>
      </c>
      <c r="K5" s="202"/>
      <c r="L5" s="202"/>
      <c r="M5" s="202"/>
      <c r="N5" s="202"/>
      <c r="O5" s="202">
        <v>140</v>
      </c>
      <c r="P5" s="202">
        <v>140</v>
      </c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>
        <v>140</v>
      </c>
      <c r="AQ5" s="202"/>
      <c r="AR5" s="202"/>
      <c r="AS5" s="202"/>
      <c r="AT5" s="202">
        <v>140</v>
      </c>
      <c r="AU5" s="202">
        <v>140</v>
      </c>
      <c r="AV5" s="27"/>
      <c r="AW5" s="27"/>
      <c r="AX5" s="27"/>
      <c r="AY5" s="155"/>
      <c r="AZ5" s="155"/>
      <c r="BA5" s="27"/>
    </row>
    <row r="6" spans="2:53" x14ac:dyDescent="0.25">
      <c r="B6" s="29">
        <v>41428</v>
      </c>
      <c r="C6" s="36">
        <v>42184</v>
      </c>
      <c r="D6" s="153" t="s">
        <v>207</v>
      </c>
      <c r="E6" s="29"/>
      <c r="F6" s="29">
        <v>60225180</v>
      </c>
      <c r="G6" s="29"/>
      <c r="H6" s="29"/>
      <c r="I6" s="29"/>
      <c r="J6" s="203">
        <v>60</v>
      </c>
      <c r="K6" s="203"/>
      <c r="L6" s="203"/>
      <c r="M6" s="203"/>
      <c r="N6" s="203"/>
      <c r="O6" s="203">
        <v>60</v>
      </c>
      <c r="P6" s="202">
        <v>60</v>
      </c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2"/>
      <c r="AP6" s="203">
        <v>60</v>
      </c>
      <c r="AQ6" s="203"/>
      <c r="AR6" s="203"/>
      <c r="AS6" s="203"/>
      <c r="AT6" s="202">
        <v>60</v>
      </c>
      <c r="AU6" s="203">
        <v>60</v>
      </c>
      <c r="AV6" s="29"/>
      <c r="AW6" s="29"/>
      <c r="AX6" s="29"/>
      <c r="AY6" s="157"/>
      <c r="AZ6" s="157"/>
      <c r="BA6" s="153"/>
    </row>
    <row r="7" spans="2:53" x14ac:dyDescent="0.25">
      <c r="B7" s="153">
        <v>41969</v>
      </c>
      <c r="C7" s="36">
        <v>42184</v>
      </c>
      <c r="D7" s="153" t="s">
        <v>207</v>
      </c>
      <c r="E7" s="153"/>
      <c r="F7" s="153">
        <v>60225181</v>
      </c>
      <c r="G7" s="153"/>
      <c r="H7" s="153"/>
      <c r="I7" s="153"/>
      <c r="J7" s="203"/>
      <c r="K7" s="203"/>
      <c r="L7" s="203"/>
      <c r="M7" s="203"/>
      <c r="N7" s="203"/>
      <c r="O7" s="203"/>
      <c r="P7" s="202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>
        <v>3608</v>
      </c>
      <c r="AG7" s="203"/>
      <c r="AH7" s="203"/>
      <c r="AI7" s="203">
        <v>3608</v>
      </c>
      <c r="AJ7" s="203">
        <v>3608</v>
      </c>
      <c r="AK7" s="203"/>
      <c r="AL7" s="203"/>
      <c r="AM7" s="203"/>
      <c r="AN7" s="203"/>
      <c r="AO7" s="202"/>
      <c r="AP7" s="203"/>
      <c r="AQ7" s="203"/>
      <c r="AR7" s="203"/>
      <c r="AS7" s="203"/>
      <c r="AT7" s="202"/>
      <c r="AU7" s="203"/>
      <c r="AV7" s="153"/>
      <c r="AW7" s="153"/>
      <c r="AX7" s="153"/>
      <c r="AY7" s="157"/>
      <c r="AZ7" s="157"/>
      <c r="BA7" s="153"/>
    </row>
    <row r="8" spans="2:53" x14ac:dyDescent="0.25">
      <c r="B8" s="29">
        <v>42374</v>
      </c>
      <c r="C8" s="36">
        <v>42184</v>
      </c>
      <c r="D8" s="153" t="s">
        <v>207</v>
      </c>
      <c r="E8" s="29"/>
      <c r="F8" s="29">
        <v>60225182</v>
      </c>
      <c r="G8" s="29"/>
      <c r="H8" s="29"/>
      <c r="I8" s="29"/>
      <c r="J8" s="203">
        <v>160</v>
      </c>
      <c r="K8" s="203"/>
      <c r="L8" s="203"/>
      <c r="M8" s="203"/>
      <c r="N8" s="203"/>
      <c r="O8" s="203">
        <v>160</v>
      </c>
      <c r="P8" s="202">
        <v>160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2"/>
      <c r="AP8" s="203">
        <v>160</v>
      </c>
      <c r="AQ8" s="203"/>
      <c r="AR8" s="203"/>
      <c r="AS8" s="203"/>
      <c r="AT8" s="202">
        <v>160</v>
      </c>
      <c r="AU8" s="203">
        <v>160</v>
      </c>
      <c r="AV8" s="29"/>
      <c r="AW8" s="29"/>
      <c r="AX8" s="29"/>
      <c r="AY8" s="157"/>
      <c r="AZ8" s="157"/>
      <c r="BA8" s="153"/>
    </row>
    <row r="9" spans="2:53" x14ac:dyDescent="0.25">
      <c r="B9" s="29">
        <v>42375</v>
      </c>
      <c r="C9" s="36">
        <v>42184</v>
      </c>
      <c r="D9" s="153" t="s">
        <v>207</v>
      </c>
      <c r="E9" s="29"/>
      <c r="F9" s="29">
        <v>60225183</v>
      </c>
      <c r="G9" s="29"/>
      <c r="H9" s="29"/>
      <c r="I9" s="29"/>
      <c r="J9" s="203">
        <v>80</v>
      </c>
      <c r="K9" s="203"/>
      <c r="L9" s="203"/>
      <c r="M9" s="203"/>
      <c r="N9" s="203"/>
      <c r="O9" s="203">
        <v>80</v>
      </c>
      <c r="P9" s="202">
        <v>80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2"/>
      <c r="AP9" s="203">
        <v>80</v>
      </c>
      <c r="AQ9" s="203"/>
      <c r="AR9" s="203"/>
      <c r="AS9" s="203"/>
      <c r="AT9" s="202">
        <v>80</v>
      </c>
      <c r="AU9" s="203">
        <v>80</v>
      </c>
      <c r="AV9" s="29"/>
      <c r="AW9" s="29"/>
      <c r="AX9" s="29"/>
      <c r="AY9" s="157"/>
      <c r="AZ9" s="157"/>
      <c r="BA9" s="153"/>
    </row>
    <row r="10" spans="2:53" x14ac:dyDescent="0.25">
      <c r="B10" s="153">
        <v>42389</v>
      </c>
      <c r="C10" s="36">
        <v>42184</v>
      </c>
      <c r="D10" s="153" t="s">
        <v>207</v>
      </c>
      <c r="E10" s="29"/>
      <c r="F10" s="29">
        <v>60225184</v>
      </c>
      <c r="G10" s="29"/>
      <c r="H10" s="29"/>
      <c r="I10" s="29"/>
      <c r="J10" s="203">
        <v>160</v>
      </c>
      <c r="K10" s="203"/>
      <c r="L10" s="203"/>
      <c r="M10" s="203"/>
      <c r="N10" s="203"/>
      <c r="O10" s="203">
        <v>160</v>
      </c>
      <c r="P10" s="202">
        <v>160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2"/>
      <c r="AP10" s="203">
        <v>160</v>
      </c>
      <c r="AQ10" s="203"/>
      <c r="AR10" s="203"/>
      <c r="AS10" s="203"/>
      <c r="AT10" s="202">
        <v>160</v>
      </c>
      <c r="AU10" s="203">
        <v>160</v>
      </c>
      <c r="AV10" s="29"/>
      <c r="AW10" s="29"/>
      <c r="AX10" s="153"/>
      <c r="AY10" s="157"/>
      <c r="AZ10" s="157"/>
      <c r="BA10" s="153"/>
    </row>
    <row r="11" spans="2:53" x14ac:dyDescent="0.25">
      <c r="B11" s="153">
        <v>41491</v>
      </c>
      <c r="C11" s="36">
        <v>42184</v>
      </c>
      <c r="D11" s="153" t="s">
        <v>208</v>
      </c>
      <c r="E11" s="29"/>
      <c r="F11" s="29">
        <v>60225185</v>
      </c>
      <c r="G11" s="29"/>
      <c r="H11" s="29"/>
      <c r="I11" s="29"/>
      <c r="J11" s="203">
        <v>70</v>
      </c>
      <c r="K11" s="203"/>
      <c r="L11" s="203"/>
      <c r="M11" s="203"/>
      <c r="N11" s="203"/>
      <c r="O11" s="203">
        <v>70</v>
      </c>
      <c r="P11" s="202">
        <v>70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2"/>
      <c r="AP11" s="203">
        <v>70</v>
      </c>
      <c r="AQ11" s="203"/>
      <c r="AR11" s="203"/>
      <c r="AS11" s="203"/>
      <c r="AT11" s="202">
        <v>70</v>
      </c>
      <c r="AU11" s="203">
        <v>70</v>
      </c>
      <c r="AV11" s="29"/>
      <c r="AW11" s="29"/>
      <c r="AX11" s="29"/>
      <c r="AY11" s="157"/>
      <c r="AZ11" s="157"/>
      <c r="BA11" s="153"/>
    </row>
    <row r="12" spans="2:53" x14ac:dyDescent="0.25">
      <c r="B12" s="29">
        <v>41970</v>
      </c>
      <c r="C12" s="36">
        <v>42184</v>
      </c>
      <c r="D12" s="153" t="s">
        <v>208</v>
      </c>
      <c r="E12" s="29"/>
      <c r="F12" s="29">
        <v>60225186</v>
      </c>
      <c r="G12" s="29"/>
      <c r="H12" s="29"/>
      <c r="I12" s="29"/>
      <c r="J12" s="203"/>
      <c r="K12" s="203"/>
      <c r="L12" s="203"/>
      <c r="M12" s="203"/>
      <c r="N12" s="203"/>
      <c r="O12" s="203"/>
      <c r="P12" s="202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>
        <v>7011</v>
      </c>
      <c r="AG12" s="203"/>
      <c r="AH12" s="203"/>
      <c r="AI12" s="203">
        <v>7011</v>
      </c>
      <c r="AJ12" s="203">
        <v>7011</v>
      </c>
      <c r="AK12" s="203"/>
      <c r="AL12" s="203"/>
      <c r="AM12" s="203"/>
      <c r="AN12" s="203"/>
      <c r="AO12" s="202"/>
      <c r="AP12" s="203"/>
      <c r="AQ12" s="203"/>
      <c r="AR12" s="203"/>
      <c r="AS12" s="203"/>
      <c r="AT12" s="202"/>
      <c r="AU12" s="203"/>
      <c r="AV12" s="29"/>
      <c r="AW12" s="29"/>
      <c r="AX12" s="29"/>
      <c r="AY12" s="157"/>
      <c r="AZ12" s="157"/>
      <c r="BA12" s="153"/>
    </row>
    <row r="13" spans="2:53" x14ac:dyDescent="0.25">
      <c r="B13" s="29">
        <v>41165</v>
      </c>
      <c r="C13" s="36">
        <v>42185</v>
      </c>
      <c r="D13" s="153" t="s">
        <v>207</v>
      </c>
      <c r="E13" s="29"/>
      <c r="F13" s="29">
        <v>60225226</v>
      </c>
      <c r="G13" s="29"/>
      <c r="H13" s="29"/>
      <c r="I13" s="29"/>
      <c r="J13" s="203">
        <v>160</v>
      </c>
      <c r="K13" s="203"/>
      <c r="L13" s="203"/>
      <c r="M13" s="203"/>
      <c r="N13" s="203"/>
      <c r="O13" s="203">
        <v>160</v>
      </c>
      <c r="P13" s="202">
        <v>160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2"/>
      <c r="AP13" s="203">
        <v>160</v>
      </c>
      <c r="AQ13" s="203"/>
      <c r="AR13" s="203"/>
      <c r="AS13" s="203"/>
      <c r="AT13" s="202">
        <v>160</v>
      </c>
      <c r="AU13" s="203">
        <v>160</v>
      </c>
      <c r="AV13" s="29"/>
      <c r="AW13" s="29"/>
      <c r="AX13" s="29"/>
      <c r="AY13" s="157"/>
      <c r="AZ13" s="157"/>
      <c r="BA13" s="153"/>
    </row>
    <row r="14" spans="2:53" x14ac:dyDescent="0.25">
      <c r="B14" s="153">
        <v>41923</v>
      </c>
      <c r="C14" s="36">
        <v>42185</v>
      </c>
      <c r="D14" s="153" t="s">
        <v>207</v>
      </c>
      <c r="E14" s="153"/>
      <c r="F14" s="153">
        <v>60225227</v>
      </c>
      <c r="G14" s="153"/>
      <c r="H14" s="153"/>
      <c r="I14" s="153"/>
      <c r="J14" s="203">
        <v>160</v>
      </c>
      <c r="K14" s="203"/>
      <c r="L14" s="203"/>
      <c r="M14" s="203"/>
      <c r="N14" s="203"/>
      <c r="O14" s="203">
        <v>160</v>
      </c>
      <c r="P14" s="202">
        <v>160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2"/>
      <c r="AP14" s="203">
        <v>160</v>
      </c>
      <c r="AQ14" s="203"/>
      <c r="AR14" s="203"/>
      <c r="AS14" s="203"/>
      <c r="AT14" s="202">
        <v>160</v>
      </c>
      <c r="AU14" s="203">
        <v>160</v>
      </c>
      <c r="AV14" s="153"/>
      <c r="AW14" s="153"/>
      <c r="AX14" s="153"/>
      <c r="AY14" s="157"/>
      <c r="AZ14" s="157"/>
      <c r="BA14" s="153"/>
    </row>
    <row r="15" spans="2:53" x14ac:dyDescent="0.25">
      <c r="B15" s="28">
        <v>41924</v>
      </c>
      <c r="C15" s="36">
        <v>42185</v>
      </c>
      <c r="D15" s="153" t="s">
        <v>207</v>
      </c>
      <c r="E15" s="29"/>
      <c r="F15" s="29">
        <v>60225228</v>
      </c>
      <c r="G15" s="29"/>
      <c r="H15" s="29"/>
      <c r="I15" s="29"/>
      <c r="J15" s="203">
        <v>180</v>
      </c>
      <c r="K15" s="203"/>
      <c r="L15" s="203"/>
      <c r="M15" s="203"/>
      <c r="N15" s="203"/>
      <c r="O15" s="203">
        <v>180</v>
      </c>
      <c r="P15" s="202">
        <v>180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2"/>
      <c r="AP15" s="203">
        <v>180</v>
      </c>
      <c r="AQ15" s="203"/>
      <c r="AR15" s="203"/>
      <c r="AS15" s="203"/>
      <c r="AT15" s="202">
        <v>180</v>
      </c>
      <c r="AU15" s="203">
        <v>180</v>
      </c>
      <c r="AV15" s="29"/>
      <c r="AW15" s="29"/>
      <c r="AX15" s="29"/>
      <c r="AY15" s="157"/>
      <c r="AZ15" s="157"/>
      <c r="BA15" s="153"/>
    </row>
    <row r="16" spans="2:53" x14ac:dyDescent="0.25">
      <c r="B16" s="29">
        <v>41925</v>
      </c>
      <c r="C16" s="36">
        <v>42185</v>
      </c>
      <c r="D16" s="153" t="s">
        <v>207</v>
      </c>
      <c r="E16" s="29"/>
      <c r="F16" s="29">
        <v>60225229</v>
      </c>
      <c r="G16" s="29"/>
      <c r="H16" s="29"/>
      <c r="I16" s="29"/>
      <c r="J16" s="203">
        <v>114</v>
      </c>
      <c r="K16" s="203"/>
      <c r="L16" s="203"/>
      <c r="M16" s="203"/>
      <c r="N16" s="203"/>
      <c r="O16" s="203">
        <v>114</v>
      </c>
      <c r="P16" s="202">
        <v>114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2"/>
      <c r="AP16" s="203">
        <v>114</v>
      </c>
      <c r="AQ16" s="203"/>
      <c r="AR16" s="203"/>
      <c r="AS16" s="203"/>
      <c r="AT16" s="202">
        <v>114</v>
      </c>
      <c r="AU16" s="203">
        <v>114</v>
      </c>
      <c r="AV16" s="29"/>
      <c r="AW16" s="29"/>
      <c r="AX16" s="29"/>
      <c r="AY16" s="157"/>
      <c r="AZ16" s="157"/>
      <c r="BA16" s="153"/>
    </row>
    <row r="17" spans="2:53" x14ac:dyDescent="0.25">
      <c r="B17" s="28">
        <v>42390</v>
      </c>
      <c r="C17" s="36">
        <v>42185</v>
      </c>
      <c r="D17" s="153" t="s">
        <v>207</v>
      </c>
      <c r="E17" s="153"/>
      <c r="F17" s="153">
        <v>60225230</v>
      </c>
      <c r="G17" s="153"/>
      <c r="H17" s="153"/>
      <c r="I17" s="153"/>
      <c r="J17" s="203">
        <v>80</v>
      </c>
      <c r="K17" s="203"/>
      <c r="L17" s="203"/>
      <c r="M17" s="203"/>
      <c r="N17" s="203"/>
      <c r="O17" s="203">
        <v>80</v>
      </c>
      <c r="P17" s="202">
        <v>80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2"/>
      <c r="AP17" s="203">
        <v>80</v>
      </c>
      <c r="AQ17" s="203"/>
      <c r="AR17" s="203"/>
      <c r="AS17" s="203"/>
      <c r="AT17" s="202">
        <v>80</v>
      </c>
      <c r="AU17" s="203">
        <v>80</v>
      </c>
      <c r="AV17" s="153"/>
      <c r="AW17" s="153"/>
      <c r="AX17" s="205"/>
      <c r="AY17" s="157"/>
      <c r="AZ17" s="157"/>
      <c r="BA17" s="205"/>
    </row>
    <row r="18" spans="2:53" x14ac:dyDescent="0.25">
      <c r="B18" s="153">
        <v>44273</v>
      </c>
      <c r="C18" s="36">
        <v>42185</v>
      </c>
      <c r="D18" s="153" t="s">
        <v>207</v>
      </c>
      <c r="E18" s="153"/>
      <c r="F18" s="153">
        <v>60225231</v>
      </c>
      <c r="G18" s="153"/>
      <c r="H18" s="153"/>
      <c r="I18" s="153"/>
      <c r="J18" s="203">
        <v>160</v>
      </c>
      <c r="K18" s="203"/>
      <c r="L18" s="203"/>
      <c r="M18" s="203"/>
      <c r="N18" s="203"/>
      <c r="O18" s="203">
        <v>160</v>
      </c>
      <c r="P18" s="202">
        <v>106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2"/>
      <c r="AP18" s="203">
        <v>160</v>
      </c>
      <c r="AQ18" s="203"/>
      <c r="AR18" s="203"/>
      <c r="AS18" s="203"/>
      <c r="AT18" s="202">
        <v>160</v>
      </c>
      <c r="AU18" s="203">
        <v>160</v>
      </c>
      <c r="AV18" s="153"/>
      <c r="AW18" s="153"/>
      <c r="AX18" s="205"/>
      <c r="AY18" s="157"/>
      <c r="AZ18" s="157"/>
      <c r="BA18" s="153"/>
    </row>
    <row r="19" spans="2:53" x14ac:dyDescent="0.25">
      <c r="B19" s="29">
        <v>41922</v>
      </c>
      <c r="C19" s="36">
        <v>42185</v>
      </c>
      <c r="D19" s="153" t="s">
        <v>214</v>
      </c>
      <c r="E19" s="29"/>
      <c r="F19" s="153">
        <v>60225232</v>
      </c>
      <c r="G19" s="29"/>
      <c r="H19" s="29"/>
      <c r="I19" s="29"/>
      <c r="J19" s="203">
        <v>210</v>
      </c>
      <c r="K19" s="203"/>
      <c r="L19" s="203"/>
      <c r="M19" s="203"/>
      <c r="N19" s="203"/>
      <c r="O19" s="203">
        <v>210</v>
      </c>
      <c r="P19" s="202">
        <v>210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2"/>
      <c r="AP19" s="203"/>
      <c r="AQ19" s="203"/>
      <c r="AR19" s="203"/>
      <c r="AS19" s="203"/>
      <c r="AT19" s="202"/>
      <c r="AU19" s="203"/>
      <c r="AV19" s="29"/>
      <c r="AW19" s="29"/>
      <c r="AX19" s="29"/>
      <c r="AY19" s="157"/>
      <c r="AZ19" s="157"/>
      <c r="BA19" s="153"/>
    </row>
    <row r="20" spans="2:53" x14ac:dyDescent="0.25">
      <c r="B20" s="29">
        <v>41351</v>
      </c>
      <c r="C20" s="36">
        <v>42185</v>
      </c>
      <c r="D20" s="153" t="s">
        <v>208</v>
      </c>
      <c r="E20" s="29"/>
      <c r="F20" s="153">
        <v>60225233</v>
      </c>
      <c r="G20" s="29"/>
      <c r="H20" s="29"/>
      <c r="I20" s="29"/>
      <c r="J20" s="203">
        <v>50</v>
      </c>
      <c r="K20" s="203"/>
      <c r="L20" s="203"/>
      <c r="M20" s="203"/>
      <c r="N20" s="203"/>
      <c r="O20" s="203">
        <v>50</v>
      </c>
      <c r="P20" s="202">
        <v>50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2"/>
      <c r="AP20" s="203">
        <v>50</v>
      </c>
      <c r="AQ20" s="203"/>
      <c r="AR20" s="203"/>
      <c r="AS20" s="203"/>
      <c r="AT20" s="202">
        <v>50</v>
      </c>
      <c r="AU20" s="203">
        <v>50</v>
      </c>
      <c r="AV20" s="29"/>
      <c r="AW20" s="29"/>
      <c r="AX20" s="29"/>
      <c r="AY20" s="157"/>
      <c r="AZ20" s="157"/>
      <c r="BA20" s="153"/>
    </row>
    <row r="21" spans="2:53" x14ac:dyDescent="0.25">
      <c r="B21" s="29">
        <v>41493</v>
      </c>
      <c r="C21" s="36">
        <v>42185</v>
      </c>
      <c r="D21" s="153" t="s">
        <v>208</v>
      </c>
      <c r="E21" s="29"/>
      <c r="F21" s="29">
        <v>60225234</v>
      </c>
      <c r="G21" s="29"/>
      <c r="H21" s="29"/>
      <c r="I21" s="29"/>
      <c r="J21" s="203">
        <v>40</v>
      </c>
      <c r="K21" s="203"/>
      <c r="L21" s="203"/>
      <c r="M21" s="203"/>
      <c r="N21" s="203"/>
      <c r="O21" s="203">
        <v>40</v>
      </c>
      <c r="P21" s="202">
        <v>40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2"/>
      <c r="AP21" s="203">
        <v>40</v>
      </c>
      <c r="AQ21" s="203"/>
      <c r="AR21" s="203"/>
      <c r="AS21" s="203"/>
      <c r="AT21" s="202">
        <v>40</v>
      </c>
      <c r="AU21" s="203">
        <v>40</v>
      </c>
      <c r="AV21" s="29"/>
      <c r="AW21" s="29"/>
      <c r="AX21" s="29"/>
      <c r="AY21" s="157"/>
      <c r="AZ21" s="157"/>
      <c r="BA21" s="153"/>
    </row>
    <row r="22" spans="2:53" x14ac:dyDescent="0.25">
      <c r="B22" s="29">
        <v>41494</v>
      </c>
      <c r="C22" s="36">
        <v>42185</v>
      </c>
      <c r="D22" s="153" t="s">
        <v>208</v>
      </c>
      <c r="E22" s="29"/>
      <c r="F22" s="206">
        <v>60225235</v>
      </c>
      <c r="G22" s="29"/>
      <c r="H22" s="29"/>
      <c r="I22" s="29"/>
      <c r="J22" s="203">
        <v>50</v>
      </c>
      <c r="K22" s="203"/>
      <c r="L22" s="203"/>
      <c r="M22" s="203"/>
      <c r="N22" s="203"/>
      <c r="O22" s="203">
        <v>50</v>
      </c>
      <c r="P22" s="202">
        <v>50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2"/>
      <c r="AP22" s="203">
        <v>50</v>
      </c>
      <c r="AQ22" s="203"/>
      <c r="AR22" s="203"/>
      <c r="AS22" s="203"/>
      <c r="AT22" s="202">
        <v>50</v>
      </c>
      <c r="AU22" s="203">
        <v>50</v>
      </c>
      <c r="AV22" s="29"/>
      <c r="AW22" s="29"/>
      <c r="AX22" s="29"/>
      <c r="AY22" s="157"/>
      <c r="AZ22" s="157"/>
      <c r="BA22" s="153"/>
    </row>
    <row r="23" spans="2:53" x14ac:dyDescent="0.25">
      <c r="B23" s="153">
        <v>41147</v>
      </c>
      <c r="C23" s="36">
        <v>42186</v>
      </c>
      <c r="D23" s="153" t="s">
        <v>207</v>
      </c>
      <c r="E23" s="29"/>
      <c r="F23" s="206">
        <v>60225236</v>
      </c>
      <c r="G23" s="29"/>
      <c r="H23" s="29"/>
      <c r="I23" s="29"/>
      <c r="J23" s="203">
        <v>106</v>
      </c>
      <c r="K23" s="203"/>
      <c r="L23" s="203"/>
      <c r="M23" s="203"/>
      <c r="N23" s="203"/>
      <c r="O23" s="203">
        <v>106</v>
      </c>
      <c r="P23" s="202">
        <v>106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2"/>
      <c r="AP23" s="203">
        <v>10</v>
      </c>
      <c r="AQ23" s="203"/>
      <c r="AR23" s="203"/>
      <c r="AS23" s="203"/>
      <c r="AT23" s="202">
        <v>10</v>
      </c>
      <c r="AU23" s="203">
        <v>10</v>
      </c>
      <c r="AV23" s="29"/>
      <c r="AW23" s="29"/>
      <c r="AX23" s="29"/>
      <c r="AY23" s="157"/>
      <c r="AZ23" s="157"/>
      <c r="BA23" s="153"/>
    </row>
    <row r="24" spans="2:53" x14ac:dyDescent="0.25">
      <c r="B24" s="28">
        <v>41145</v>
      </c>
      <c r="C24" s="36">
        <v>42186</v>
      </c>
      <c r="D24" s="153" t="s">
        <v>207</v>
      </c>
      <c r="E24" s="29"/>
      <c r="F24" s="206">
        <v>60225237</v>
      </c>
      <c r="G24" s="29"/>
      <c r="H24" s="29"/>
      <c r="I24" s="29"/>
      <c r="J24" s="203">
        <v>70</v>
      </c>
      <c r="K24" s="203"/>
      <c r="L24" s="203"/>
      <c r="M24" s="203"/>
      <c r="N24" s="203"/>
      <c r="O24" s="203">
        <v>70</v>
      </c>
      <c r="P24" s="202">
        <v>70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2"/>
      <c r="AP24" s="203">
        <v>70</v>
      </c>
      <c r="AQ24" s="203"/>
      <c r="AR24" s="203"/>
      <c r="AS24" s="203"/>
      <c r="AT24" s="202">
        <v>70</v>
      </c>
      <c r="AU24" s="203">
        <v>70</v>
      </c>
      <c r="AV24" s="29"/>
      <c r="AW24" s="29"/>
      <c r="AX24" s="29"/>
      <c r="AY24" s="157"/>
      <c r="AZ24" s="157"/>
      <c r="BA24" s="153"/>
    </row>
    <row r="25" spans="2:53" x14ac:dyDescent="0.25">
      <c r="B25" s="29">
        <v>41146</v>
      </c>
      <c r="C25" s="36">
        <v>42186</v>
      </c>
      <c r="D25" s="153" t="s">
        <v>207</v>
      </c>
      <c r="E25" s="29"/>
      <c r="F25" s="206">
        <v>60225238</v>
      </c>
      <c r="G25" s="29"/>
      <c r="H25" s="29"/>
      <c r="I25" s="29"/>
      <c r="J25" s="203">
        <v>80</v>
      </c>
      <c r="K25" s="203"/>
      <c r="L25" s="203"/>
      <c r="M25" s="203"/>
      <c r="N25" s="203"/>
      <c r="O25" s="203">
        <v>80</v>
      </c>
      <c r="P25" s="202">
        <v>80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2"/>
      <c r="AP25" s="203">
        <v>80</v>
      </c>
      <c r="AQ25" s="203"/>
      <c r="AR25" s="203"/>
      <c r="AS25" s="203"/>
      <c r="AT25" s="202">
        <v>80</v>
      </c>
      <c r="AU25" s="203">
        <v>80</v>
      </c>
      <c r="AV25" s="29"/>
      <c r="AW25" s="29"/>
      <c r="AX25" s="29"/>
      <c r="AY25" s="157"/>
      <c r="AZ25" s="157"/>
      <c r="BA25" s="153"/>
    </row>
    <row r="26" spans="2:53" x14ac:dyDescent="0.25">
      <c r="B26" s="29">
        <v>41430</v>
      </c>
      <c r="C26" s="36">
        <v>42186</v>
      </c>
      <c r="D26" s="153" t="s">
        <v>207</v>
      </c>
      <c r="E26" s="29"/>
      <c r="F26" s="206">
        <v>60225239</v>
      </c>
      <c r="G26" s="29"/>
      <c r="H26" s="29"/>
      <c r="I26" s="29"/>
      <c r="J26" s="203">
        <v>80</v>
      </c>
      <c r="K26" s="203"/>
      <c r="L26" s="203"/>
      <c r="M26" s="203"/>
      <c r="N26" s="203"/>
      <c r="O26" s="203">
        <v>80</v>
      </c>
      <c r="P26" s="202">
        <v>80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2"/>
      <c r="AP26" s="203">
        <v>80</v>
      </c>
      <c r="AQ26" s="203"/>
      <c r="AR26" s="203"/>
      <c r="AS26" s="203"/>
      <c r="AT26" s="202">
        <v>80</v>
      </c>
      <c r="AU26" s="203">
        <v>80</v>
      </c>
      <c r="AV26" s="29"/>
      <c r="AW26" s="29"/>
      <c r="AX26" s="29"/>
      <c r="AY26" s="157"/>
      <c r="AZ26" s="157"/>
      <c r="BA26" s="153"/>
    </row>
    <row r="27" spans="2:53" x14ac:dyDescent="0.25">
      <c r="B27" s="29">
        <v>41971</v>
      </c>
      <c r="C27" s="36">
        <v>42186</v>
      </c>
      <c r="D27" s="153" t="s">
        <v>207</v>
      </c>
      <c r="E27" s="29"/>
      <c r="F27" s="29">
        <v>60225240</v>
      </c>
      <c r="G27" s="29"/>
      <c r="H27" s="29"/>
      <c r="I27" s="29"/>
      <c r="J27" s="203"/>
      <c r="K27" s="203"/>
      <c r="L27" s="203"/>
      <c r="M27" s="203"/>
      <c r="N27" s="203"/>
      <c r="O27" s="203"/>
      <c r="P27" s="202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>
        <v>5447</v>
      </c>
      <c r="AG27" s="203"/>
      <c r="AH27" s="203"/>
      <c r="AI27" s="203">
        <v>5447</v>
      </c>
      <c r="AJ27" s="203">
        <v>5447</v>
      </c>
      <c r="AK27" s="203"/>
      <c r="AL27" s="203"/>
      <c r="AM27" s="203"/>
      <c r="AN27" s="203"/>
      <c r="AO27" s="202"/>
      <c r="AP27" s="203"/>
      <c r="AQ27" s="203"/>
      <c r="AR27" s="203"/>
      <c r="AS27" s="203"/>
      <c r="AT27" s="202"/>
      <c r="AU27" s="203"/>
      <c r="AV27" s="29"/>
      <c r="AW27" s="29"/>
      <c r="AX27" s="29"/>
      <c r="AY27" s="157"/>
      <c r="AZ27" s="157"/>
      <c r="BA27" s="153"/>
    </row>
    <row r="28" spans="2:53" x14ac:dyDescent="0.25">
      <c r="B28" s="153">
        <v>44293</v>
      </c>
      <c r="C28" s="36">
        <v>42186</v>
      </c>
      <c r="D28" s="153" t="s">
        <v>207</v>
      </c>
      <c r="E28" s="153"/>
      <c r="F28" s="153">
        <v>60225241</v>
      </c>
      <c r="G28" s="153"/>
      <c r="H28" s="153"/>
      <c r="I28" s="153"/>
      <c r="J28" s="203">
        <v>126</v>
      </c>
      <c r="K28" s="203"/>
      <c r="L28" s="203"/>
      <c r="M28" s="203"/>
      <c r="N28" s="203"/>
      <c r="O28" s="203">
        <v>126</v>
      </c>
      <c r="P28" s="202">
        <v>126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2"/>
      <c r="AP28" s="203">
        <v>126</v>
      </c>
      <c r="AQ28" s="203"/>
      <c r="AR28" s="203"/>
      <c r="AS28" s="203"/>
      <c r="AT28" s="202">
        <v>126</v>
      </c>
      <c r="AU28" s="203">
        <v>126</v>
      </c>
      <c r="AV28" s="153"/>
      <c r="AW28" s="153"/>
      <c r="AX28" s="153"/>
      <c r="AY28" s="157"/>
      <c r="AZ28" s="157"/>
      <c r="BA28" s="153"/>
    </row>
    <row r="29" spans="2:53" x14ac:dyDescent="0.25">
      <c r="B29" s="29">
        <v>44294</v>
      </c>
      <c r="C29" s="36">
        <v>42186</v>
      </c>
      <c r="D29" s="153" t="s">
        <v>207</v>
      </c>
      <c r="E29" s="29"/>
      <c r="F29" s="29">
        <v>60225242</v>
      </c>
      <c r="G29" s="29"/>
      <c r="H29" s="29"/>
      <c r="I29" s="29"/>
      <c r="J29" s="203">
        <v>80</v>
      </c>
      <c r="K29" s="203"/>
      <c r="L29" s="203"/>
      <c r="M29" s="203"/>
      <c r="N29" s="203"/>
      <c r="O29" s="203">
        <v>80</v>
      </c>
      <c r="P29" s="202">
        <v>80</v>
      </c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2"/>
      <c r="AP29" s="203">
        <v>80</v>
      </c>
      <c r="AQ29" s="203"/>
      <c r="AR29" s="203"/>
      <c r="AS29" s="203"/>
      <c r="AT29" s="202">
        <v>80</v>
      </c>
      <c r="AU29" s="203">
        <v>80</v>
      </c>
      <c r="AV29" s="29"/>
      <c r="AW29" s="29"/>
      <c r="AX29" s="29"/>
      <c r="AY29" s="157"/>
      <c r="AZ29" s="157"/>
      <c r="BA29" s="153"/>
    </row>
    <row r="30" spans="2:53" x14ac:dyDescent="0.25">
      <c r="B30" s="28">
        <v>41356</v>
      </c>
      <c r="C30" s="36">
        <v>42186</v>
      </c>
      <c r="D30" s="153" t="s">
        <v>208</v>
      </c>
      <c r="E30" s="29"/>
      <c r="F30" s="29">
        <v>60225243</v>
      </c>
      <c r="G30" s="29"/>
      <c r="H30" s="29"/>
      <c r="I30" s="29"/>
      <c r="J30" s="203">
        <v>40</v>
      </c>
      <c r="K30" s="203"/>
      <c r="L30" s="203"/>
      <c r="M30" s="203"/>
      <c r="N30" s="203"/>
      <c r="O30" s="203">
        <v>40</v>
      </c>
      <c r="P30" s="202">
        <v>40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2"/>
      <c r="AP30" s="203">
        <v>40</v>
      </c>
      <c r="AQ30" s="203"/>
      <c r="AR30" s="203"/>
      <c r="AS30" s="203"/>
      <c r="AT30" s="202">
        <v>40</v>
      </c>
      <c r="AU30" s="203">
        <v>40</v>
      </c>
      <c r="AV30" s="29"/>
      <c r="AW30" s="29"/>
      <c r="AX30" s="29"/>
      <c r="AY30" s="157"/>
      <c r="AZ30" s="157"/>
      <c r="BA30" s="153"/>
    </row>
    <row r="31" spans="2:53" x14ac:dyDescent="0.25">
      <c r="B31" s="153">
        <v>41431</v>
      </c>
      <c r="C31" s="36">
        <v>42186</v>
      </c>
      <c r="D31" s="153" t="s">
        <v>208</v>
      </c>
      <c r="E31" s="153"/>
      <c r="F31" s="153">
        <v>60225244</v>
      </c>
      <c r="G31" s="153"/>
      <c r="H31" s="153"/>
      <c r="I31" s="153"/>
      <c r="J31" s="203">
        <v>40</v>
      </c>
      <c r="K31" s="203"/>
      <c r="L31" s="203"/>
      <c r="M31" s="203"/>
      <c r="N31" s="203"/>
      <c r="O31" s="203">
        <v>40</v>
      </c>
      <c r="P31" s="202">
        <v>40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2"/>
      <c r="AP31" s="203">
        <v>40</v>
      </c>
      <c r="AQ31" s="203"/>
      <c r="AR31" s="203"/>
      <c r="AS31" s="203"/>
      <c r="AT31" s="202">
        <v>40</v>
      </c>
      <c r="AU31" s="203">
        <v>40</v>
      </c>
      <c r="AV31" s="153"/>
      <c r="AW31" s="153"/>
      <c r="AX31" s="153"/>
      <c r="AY31" s="157"/>
      <c r="AZ31" s="157"/>
      <c r="BA31" s="153"/>
    </row>
    <row r="32" spans="2:53" x14ac:dyDescent="0.25">
      <c r="B32" s="29">
        <v>41432</v>
      </c>
      <c r="C32" s="36">
        <v>42186</v>
      </c>
      <c r="D32" s="153" t="s">
        <v>208</v>
      </c>
      <c r="E32" s="29"/>
      <c r="F32" s="29">
        <v>60225245</v>
      </c>
      <c r="G32" s="29"/>
      <c r="H32" s="29"/>
      <c r="I32" s="29"/>
      <c r="J32" s="203">
        <v>40</v>
      </c>
      <c r="K32" s="203"/>
      <c r="L32" s="203"/>
      <c r="M32" s="203"/>
      <c r="N32" s="203"/>
      <c r="O32" s="203">
        <v>40</v>
      </c>
      <c r="P32" s="202">
        <v>40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2"/>
      <c r="AP32" s="203">
        <v>40</v>
      </c>
      <c r="AQ32" s="203"/>
      <c r="AR32" s="203"/>
      <c r="AS32" s="203"/>
      <c r="AT32" s="202">
        <v>40</v>
      </c>
      <c r="AU32" s="203">
        <v>40</v>
      </c>
      <c r="AV32" s="29"/>
      <c r="AW32" s="29"/>
      <c r="AX32" s="29"/>
      <c r="AY32" s="157"/>
      <c r="AZ32" s="157"/>
      <c r="BA32" s="153"/>
    </row>
    <row r="33" spans="2:53" x14ac:dyDescent="0.25">
      <c r="B33" s="29">
        <v>41433</v>
      </c>
      <c r="C33" s="36">
        <v>42186</v>
      </c>
      <c r="D33" s="153" t="s">
        <v>208</v>
      </c>
      <c r="E33" s="29"/>
      <c r="F33" s="29">
        <v>60225246</v>
      </c>
      <c r="G33" s="29"/>
      <c r="H33" s="29"/>
      <c r="I33" s="29"/>
      <c r="J33" s="203">
        <v>60</v>
      </c>
      <c r="K33" s="203"/>
      <c r="L33" s="203"/>
      <c r="M33" s="203"/>
      <c r="N33" s="203"/>
      <c r="O33" s="203">
        <v>60</v>
      </c>
      <c r="P33" s="202">
        <v>60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2"/>
      <c r="AP33" s="203">
        <v>60</v>
      </c>
      <c r="AQ33" s="203"/>
      <c r="AR33" s="203"/>
      <c r="AS33" s="203"/>
      <c r="AT33" s="202">
        <v>60</v>
      </c>
      <c r="AU33" s="203">
        <v>60</v>
      </c>
      <c r="AV33" s="29"/>
      <c r="AW33" s="29"/>
      <c r="AX33" s="29"/>
      <c r="AY33" s="157"/>
      <c r="AZ33" s="157"/>
      <c r="BA33" s="153"/>
    </row>
    <row r="34" spans="2:53" x14ac:dyDescent="0.25">
      <c r="B34" s="153">
        <v>41972</v>
      </c>
      <c r="C34" s="36">
        <v>42186</v>
      </c>
      <c r="D34" s="153" t="s">
        <v>208</v>
      </c>
      <c r="E34" s="29"/>
      <c r="F34" s="153">
        <v>60225247</v>
      </c>
      <c r="G34" s="29"/>
      <c r="H34" s="29"/>
      <c r="I34" s="29"/>
      <c r="J34" s="203"/>
      <c r="K34" s="203"/>
      <c r="L34" s="203"/>
      <c r="M34" s="203"/>
      <c r="N34" s="203"/>
      <c r="O34" s="203"/>
      <c r="P34" s="202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>
        <v>2164</v>
      </c>
      <c r="AG34" s="203"/>
      <c r="AH34" s="203"/>
      <c r="AI34" s="203">
        <v>2164</v>
      </c>
      <c r="AJ34" s="203">
        <v>2164</v>
      </c>
      <c r="AK34" s="203"/>
      <c r="AL34" s="203"/>
      <c r="AM34" s="203"/>
      <c r="AN34" s="203"/>
      <c r="AO34" s="202"/>
      <c r="AP34" s="203"/>
      <c r="AQ34" s="203"/>
      <c r="AR34" s="203"/>
      <c r="AS34" s="203"/>
      <c r="AT34" s="202"/>
      <c r="AU34" s="203"/>
      <c r="AV34" s="29"/>
      <c r="AW34" s="29"/>
      <c r="AX34" s="29"/>
      <c r="AY34" s="157"/>
      <c r="AZ34" s="157"/>
      <c r="BA34" s="153"/>
    </row>
    <row r="35" spans="2:53" x14ac:dyDescent="0.25">
      <c r="B35" s="29">
        <v>41024</v>
      </c>
      <c r="C35" s="36">
        <v>42187</v>
      </c>
      <c r="D35" s="153" t="s">
        <v>222</v>
      </c>
      <c r="E35" s="29"/>
      <c r="F35" s="29">
        <v>60225290</v>
      </c>
      <c r="G35" s="29"/>
      <c r="H35" s="29"/>
      <c r="I35" s="29"/>
      <c r="J35" s="203">
        <v>31</v>
      </c>
      <c r="K35" s="203"/>
      <c r="L35" s="203"/>
      <c r="M35" s="203"/>
      <c r="N35" s="203"/>
      <c r="O35" s="203">
        <v>31</v>
      </c>
      <c r="P35" s="202">
        <v>31</v>
      </c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>
        <v>253</v>
      </c>
      <c r="AG35" s="203"/>
      <c r="AH35" s="203"/>
      <c r="AI35" s="203">
        <v>182</v>
      </c>
      <c r="AJ35" s="203">
        <v>253</v>
      </c>
      <c r="AK35" s="203"/>
      <c r="AL35" s="203"/>
      <c r="AM35" s="203"/>
      <c r="AN35" s="203"/>
      <c r="AO35" s="202"/>
      <c r="AP35" s="203">
        <v>29</v>
      </c>
      <c r="AQ35" s="203"/>
      <c r="AR35" s="203"/>
      <c r="AS35" s="203"/>
      <c r="AT35" s="202">
        <v>29</v>
      </c>
      <c r="AU35" s="203">
        <v>29</v>
      </c>
      <c r="AV35" s="29"/>
      <c r="AW35" s="29"/>
      <c r="AX35" s="29"/>
      <c r="AY35" s="157"/>
      <c r="AZ35" s="157"/>
      <c r="BA35" s="153"/>
    </row>
    <row r="36" spans="2:53" x14ac:dyDescent="0.25">
      <c r="B36" s="153">
        <v>41360</v>
      </c>
      <c r="C36" s="36">
        <v>42187</v>
      </c>
      <c r="D36" s="153" t="s">
        <v>207</v>
      </c>
      <c r="E36" s="29"/>
      <c r="F36" s="29">
        <v>60225291</v>
      </c>
      <c r="G36" s="29"/>
      <c r="H36" s="29"/>
      <c r="I36" s="29"/>
      <c r="J36" s="203">
        <v>240</v>
      </c>
      <c r="K36" s="203"/>
      <c r="L36" s="203"/>
      <c r="M36" s="203"/>
      <c r="N36" s="203"/>
      <c r="O36" s="203">
        <v>240</v>
      </c>
      <c r="P36" s="202">
        <v>240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2"/>
      <c r="AP36" s="203">
        <v>50</v>
      </c>
      <c r="AQ36" s="203"/>
      <c r="AR36" s="203"/>
      <c r="AS36" s="203"/>
      <c r="AT36" s="202">
        <v>50</v>
      </c>
      <c r="AU36" s="203">
        <v>50</v>
      </c>
      <c r="AV36" s="29"/>
      <c r="AW36" s="29"/>
      <c r="AX36" s="29"/>
      <c r="AY36" s="157"/>
      <c r="AZ36" s="157"/>
      <c r="BA36" s="153"/>
    </row>
    <row r="37" spans="2:53" x14ac:dyDescent="0.25">
      <c r="B37" s="29">
        <v>41174</v>
      </c>
      <c r="C37" s="36">
        <v>42187</v>
      </c>
      <c r="D37" s="153" t="s">
        <v>207</v>
      </c>
      <c r="E37" s="29"/>
      <c r="F37" s="29">
        <v>60225292</v>
      </c>
      <c r="G37" s="29"/>
      <c r="H37" s="29"/>
      <c r="I37" s="29"/>
      <c r="J37" s="203">
        <v>168</v>
      </c>
      <c r="K37" s="203"/>
      <c r="L37" s="203"/>
      <c r="M37" s="203"/>
      <c r="N37" s="203"/>
      <c r="O37" s="203">
        <v>168</v>
      </c>
      <c r="P37" s="202">
        <v>168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2"/>
      <c r="AP37" s="203">
        <v>160</v>
      </c>
      <c r="AQ37" s="203"/>
      <c r="AR37" s="203"/>
      <c r="AS37" s="203"/>
      <c r="AT37" s="202">
        <v>160</v>
      </c>
      <c r="AU37" s="203">
        <v>160</v>
      </c>
      <c r="AV37" s="29"/>
      <c r="AW37" s="29"/>
      <c r="AX37" s="29"/>
      <c r="AY37" s="157"/>
      <c r="AZ37" s="157"/>
      <c r="BA37" s="153"/>
    </row>
    <row r="38" spans="2:53" x14ac:dyDescent="0.25">
      <c r="B38" s="29">
        <v>41975</v>
      </c>
      <c r="C38" s="36">
        <v>42187</v>
      </c>
      <c r="D38" s="153" t="s">
        <v>207</v>
      </c>
      <c r="E38" s="29"/>
      <c r="F38" s="29">
        <v>60225293</v>
      </c>
      <c r="G38" s="29"/>
      <c r="H38" s="29"/>
      <c r="I38" s="29"/>
      <c r="J38" s="203"/>
      <c r="K38" s="203"/>
      <c r="L38" s="203"/>
      <c r="M38" s="203"/>
      <c r="N38" s="203"/>
      <c r="O38" s="203"/>
      <c r="P38" s="202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>
        <v>5331</v>
      </c>
      <c r="AG38" s="203"/>
      <c r="AH38" s="203"/>
      <c r="AI38" s="203">
        <v>5331</v>
      </c>
      <c r="AJ38" s="203">
        <v>5331</v>
      </c>
      <c r="AK38" s="203"/>
      <c r="AL38" s="203"/>
      <c r="AM38" s="203"/>
      <c r="AN38" s="203"/>
      <c r="AO38" s="202"/>
      <c r="AP38" s="203"/>
      <c r="AQ38" s="203"/>
      <c r="AR38" s="203"/>
      <c r="AS38" s="203"/>
      <c r="AT38" s="202"/>
      <c r="AU38" s="203"/>
      <c r="AV38" s="29"/>
      <c r="AW38" s="29"/>
      <c r="AX38" s="29"/>
      <c r="AY38" s="157"/>
      <c r="AZ38" s="157"/>
      <c r="BA38" s="153"/>
    </row>
    <row r="39" spans="2:53" x14ac:dyDescent="0.25">
      <c r="B39" s="29">
        <v>44296</v>
      </c>
      <c r="C39" s="36">
        <v>42187</v>
      </c>
      <c r="D39" s="153" t="s">
        <v>207</v>
      </c>
      <c r="E39" s="29"/>
      <c r="F39" s="29">
        <v>60225294</v>
      </c>
      <c r="G39" s="29"/>
      <c r="H39" s="29"/>
      <c r="I39" s="29"/>
      <c r="J39" s="203">
        <v>168</v>
      </c>
      <c r="K39" s="203"/>
      <c r="L39" s="203"/>
      <c r="M39" s="203"/>
      <c r="N39" s="203"/>
      <c r="O39" s="203">
        <v>168</v>
      </c>
      <c r="P39" s="202">
        <v>168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2"/>
      <c r="AP39" s="203">
        <v>160</v>
      </c>
      <c r="AQ39" s="203"/>
      <c r="AR39" s="203"/>
      <c r="AS39" s="203"/>
      <c r="AT39" s="202">
        <v>160</v>
      </c>
      <c r="AU39" s="203">
        <v>160</v>
      </c>
      <c r="AV39" s="29"/>
      <c r="AW39" s="29"/>
      <c r="AX39" s="29"/>
      <c r="AY39" s="157"/>
      <c r="AZ39" s="157"/>
      <c r="BA39" s="153"/>
    </row>
    <row r="40" spans="2:53" x14ac:dyDescent="0.25">
      <c r="B40" s="29">
        <v>44299</v>
      </c>
      <c r="C40" s="36">
        <v>42187</v>
      </c>
      <c r="D40" s="153" t="s">
        <v>207</v>
      </c>
      <c r="E40" s="29"/>
      <c r="F40" s="153">
        <v>60225295</v>
      </c>
      <c r="G40" s="29"/>
      <c r="H40" s="29"/>
      <c r="I40" s="29"/>
      <c r="J40" s="203">
        <v>184</v>
      </c>
      <c r="K40" s="203"/>
      <c r="L40" s="203"/>
      <c r="M40" s="203"/>
      <c r="N40" s="203"/>
      <c r="O40" s="203">
        <v>184</v>
      </c>
      <c r="P40" s="202">
        <v>184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2"/>
      <c r="AP40" s="203">
        <v>160</v>
      </c>
      <c r="AQ40" s="203"/>
      <c r="AR40" s="203"/>
      <c r="AS40" s="203"/>
      <c r="AT40" s="202">
        <v>160</v>
      </c>
      <c r="AU40" s="203">
        <v>160</v>
      </c>
      <c r="AV40" s="29"/>
      <c r="AW40" s="29"/>
      <c r="AX40" s="29"/>
      <c r="AY40" s="157"/>
      <c r="AZ40" s="157"/>
      <c r="BA40" s="153"/>
    </row>
    <row r="41" spans="2:53" x14ac:dyDescent="0.25">
      <c r="B41" s="153">
        <v>41926</v>
      </c>
      <c r="C41" s="36">
        <v>42187</v>
      </c>
      <c r="D41" s="153" t="s">
        <v>214</v>
      </c>
      <c r="E41" s="153"/>
      <c r="F41" s="153">
        <v>60225296</v>
      </c>
      <c r="G41" s="153"/>
      <c r="H41" s="153"/>
      <c r="I41" s="153"/>
      <c r="J41" s="203">
        <v>192</v>
      </c>
      <c r="K41" s="203"/>
      <c r="L41" s="203"/>
      <c r="M41" s="203"/>
      <c r="N41" s="203"/>
      <c r="O41" s="203">
        <v>192</v>
      </c>
      <c r="P41" s="202">
        <v>192</v>
      </c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>
        <v>1211</v>
      </c>
      <c r="AG41" s="203"/>
      <c r="AH41" s="203"/>
      <c r="AI41" s="203">
        <v>1200</v>
      </c>
      <c r="AJ41" s="203">
        <v>1211</v>
      </c>
      <c r="AK41" s="203"/>
      <c r="AL41" s="203"/>
      <c r="AM41" s="203"/>
      <c r="AN41" s="203"/>
      <c r="AO41" s="202"/>
      <c r="AP41" s="203"/>
      <c r="AQ41" s="203"/>
      <c r="AR41" s="203"/>
      <c r="AS41" s="203"/>
      <c r="AT41" s="202"/>
      <c r="AU41" s="203"/>
      <c r="AV41" s="153"/>
      <c r="AW41" s="153"/>
      <c r="AX41" s="153"/>
      <c r="AY41" s="157"/>
      <c r="AZ41" s="157"/>
      <c r="BA41" s="153"/>
    </row>
    <row r="42" spans="2:53" x14ac:dyDescent="0.25">
      <c r="B42" s="153">
        <v>40802</v>
      </c>
      <c r="C42" s="36">
        <v>42187</v>
      </c>
      <c r="D42" s="153" t="s">
        <v>219</v>
      </c>
      <c r="E42" s="153"/>
      <c r="F42" s="153">
        <v>60225297</v>
      </c>
      <c r="G42" s="153"/>
      <c r="H42" s="153"/>
      <c r="I42" s="153"/>
      <c r="J42" s="203">
        <v>210</v>
      </c>
      <c r="K42" s="203"/>
      <c r="L42" s="203"/>
      <c r="M42" s="203"/>
      <c r="N42" s="203"/>
      <c r="O42" s="203">
        <v>210</v>
      </c>
      <c r="P42" s="202">
        <v>210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>
        <v>1174</v>
      </c>
      <c r="AG42" s="203"/>
      <c r="AH42" s="203"/>
      <c r="AI42" s="203">
        <v>1174</v>
      </c>
      <c r="AJ42" s="203">
        <v>1174</v>
      </c>
      <c r="AK42" s="203"/>
      <c r="AL42" s="203"/>
      <c r="AM42" s="203"/>
      <c r="AN42" s="203"/>
      <c r="AO42" s="202"/>
      <c r="AP42" s="203">
        <v>32</v>
      </c>
      <c r="AQ42" s="203"/>
      <c r="AR42" s="203"/>
      <c r="AS42" s="203"/>
      <c r="AT42" s="202">
        <v>32</v>
      </c>
      <c r="AU42" s="203">
        <v>32</v>
      </c>
      <c r="AV42" s="153"/>
      <c r="AW42" s="153"/>
      <c r="AX42" s="153"/>
      <c r="AY42" s="157"/>
      <c r="AZ42" s="157"/>
      <c r="BA42" s="153" t="s">
        <v>220</v>
      </c>
    </row>
    <row r="43" spans="2:53" x14ac:dyDescent="0.25">
      <c r="B43" s="153">
        <v>41358</v>
      </c>
      <c r="C43" s="36">
        <v>42187</v>
      </c>
      <c r="D43" s="153" t="s">
        <v>208</v>
      </c>
      <c r="E43" s="153"/>
      <c r="F43" s="153">
        <v>60225298</v>
      </c>
      <c r="G43" s="153"/>
      <c r="H43" s="153"/>
      <c r="I43" s="153"/>
      <c r="J43" s="203">
        <v>60</v>
      </c>
      <c r="K43" s="203"/>
      <c r="L43" s="203"/>
      <c r="M43" s="203"/>
      <c r="N43" s="203"/>
      <c r="O43" s="203">
        <v>60</v>
      </c>
      <c r="P43" s="202">
        <v>60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2"/>
      <c r="AP43" s="203">
        <v>60</v>
      </c>
      <c r="AQ43" s="203"/>
      <c r="AR43" s="203"/>
      <c r="AS43" s="203"/>
      <c r="AT43" s="202">
        <v>60</v>
      </c>
      <c r="AU43" s="203">
        <v>60</v>
      </c>
      <c r="AV43" s="153"/>
      <c r="AW43" s="153"/>
      <c r="AX43" s="153"/>
      <c r="AY43" s="157"/>
      <c r="AZ43" s="157"/>
      <c r="BA43" s="153"/>
    </row>
    <row r="44" spans="2:53" x14ac:dyDescent="0.25">
      <c r="B44" s="28">
        <v>41359</v>
      </c>
      <c r="C44" s="36">
        <v>42187</v>
      </c>
      <c r="D44" s="153" t="s">
        <v>207</v>
      </c>
      <c r="E44" s="153"/>
      <c r="F44" s="153">
        <v>60225299</v>
      </c>
      <c r="G44" s="153"/>
      <c r="H44" s="153"/>
      <c r="I44" s="153"/>
      <c r="J44" s="203">
        <v>170</v>
      </c>
      <c r="K44" s="203"/>
      <c r="L44" s="203"/>
      <c r="M44" s="203"/>
      <c r="N44" s="203"/>
      <c r="O44" s="203">
        <v>170</v>
      </c>
      <c r="P44" s="202">
        <v>170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2"/>
      <c r="AP44" s="203">
        <v>170</v>
      </c>
      <c r="AQ44" s="203"/>
      <c r="AR44" s="203"/>
      <c r="AS44" s="203"/>
      <c r="AT44" s="202">
        <v>170</v>
      </c>
      <c r="AU44" s="203">
        <v>170</v>
      </c>
      <c r="AV44" s="153"/>
      <c r="AW44" s="153"/>
      <c r="AX44" s="153"/>
      <c r="AY44" s="157"/>
      <c r="AZ44" s="157"/>
      <c r="BA44" s="153"/>
    </row>
    <row r="45" spans="2:53" x14ac:dyDescent="0.25">
      <c r="B45" s="153">
        <v>41361</v>
      </c>
      <c r="C45" s="36">
        <v>42187</v>
      </c>
      <c r="D45" s="153" t="s">
        <v>208</v>
      </c>
      <c r="E45" s="153"/>
      <c r="F45" s="153">
        <v>60225300</v>
      </c>
      <c r="G45" s="153"/>
      <c r="H45" s="153"/>
      <c r="I45" s="153"/>
      <c r="J45" s="203">
        <v>30</v>
      </c>
      <c r="K45" s="203"/>
      <c r="L45" s="203"/>
      <c r="M45" s="203"/>
      <c r="N45" s="203"/>
      <c r="O45" s="203">
        <v>30</v>
      </c>
      <c r="P45" s="202">
        <v>30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2"/>
      <c r="AP45" s="203">
        <v>30</v>
      </c>
      <c r="AQ45" s="203"/>
      <c r="AR45" s="203"/>
      <c r="AS45" s="203"/>
      <c r="AT45" s="202">
        <v>30</v>
      </c>
      <c r="AU45" s="203">
        <v>30</v>
      </c>
      <c r="AV45" s="153"/>
      <c r="AW45" s="153"/>
      <c r="AX45" s="153"/>
      <c r="AY45" s="157"/>
      <c r="AZ45" s="157"/>
      <c r="BA45" s="153"/>
    </row>
    <row r="46" spans="2:53" x14ac:dyDescent="0.25">
      <c r="B46" s="153">
        <v>41434</v>
      </c>
      <c r="C46" s="36">
        <v>42187</v>
      </c>
      <c r="D46" s="153" t="s">
        <v>208</v>
      </c>
      <c r="E46" s="153"/>
      <c r="F46" s="153">
        <v>60225301</v>
      </c>
      <c r="G46" s="153"/>
      <c r="H46" s="153"/>
      <c r="I46" s="153"/>
      <c r="J46" s="203">
        <v>50</v>
      </c>
      <c r="K46" s="203"/>
      <c r="L46" s="203"/>
      <c r="M46" s="203"/>
      <c r="N46" s="203"/>
      <c r="O46" s="203">
        <v>50</v>
      </c>
      <c r="P46" s="202">
        <v>50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2"/>
      <c r="AP46" s="203">
        <v>50</v>
      </c>
      <c r="AQ46" s="203"/>
      <c r="AR46" s="203"/>
      <c r="AS46" s="203"/>
      <c r="AT46" s="202">
        <v>50</v>
      </c>
      <c r="AU46" s="203">
        <v>50</v>
      </c>
      <c r="AV46" s="153"/>
      <c r="AW46" s="153"/>
      <c r="AX46" s="153"/>
      <c r="AY46" s="157"/>
      <c r="AZ46" s="157"/>
      <c r="BA46" s="153"/>
    </row>
    <row r="47" spans="2:53" x14ac:dyDescent="0.25">
      <c r="B47" s="153">
        <v>41490</v>
      </c>
      <c r="C47" s="36">
        <v>42187</v>
      </c>
      <c r="D47" s="153" t="s">
        <v>208</v>
      </c>
      <c r="E47" s="153"/>
      <c r="F47" s="153">
        <v>60225302</v>
      </c>
      <c r="G47" s="153"/>
      <c r="H47" s="153"/>
      <c r="I47" s="153"/>
      <c r="J47" s="203">
        <v>180</v>
      </c>
      <c r="K47" s="203"/>
      <c r="L47" s="203"/>
      <c r="M47" s="203"/>
      <c r="N47" s="203"/>
      <c r="O47" s="203">
        <v>180</v>
      </c>
      <c r="P47" s="202">
        <v>180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2"/>
      <c r="AP47" s="203">
        <v>180</v>
      </c>
      <c r="AQ47" s="203"/>
      <c r="AR47" s="203"/>
      <c r="AS47" s="203"/>
      <c r="AT47" s="202">
        <v>180</v>
      </c>
      <c r="AU47" s="203">
        <v>180</v>
      </c>
      <c r="AV47" s="153"/>
      <c r="AW47" s="153"/>
      <c r="AX47" s="153"/>
      <c r="AY47" s="157"/>
      <c r="AZ47" s="157"/>
      <c r="BA47" s="153"/>
    </row>
    <row r="48" spans="2:53" x14ac:dyDescent="0.25">
      <c r="B48" s="153">
        <v>41976</v>
      </c>
      <c r="C48" s="36">
        <v>42187</v>
      </c>
      <c r="D48" s="153" t="s">
        <v>208</v>
      </c>
      <c r="E48" s="153"/>
      <c r="F48" s="153">
        <v>60225303</v>
      </c>
      <c r="G48" s="153"/>
      <c r="H48" s="153"/>
      <c r="I48" s="153"/>
      <c r="J48" s="203"/>
      <c r="K48" s="203"/>
      <c r="L48" s="203"/>
      <c r="M48" s="203"/>
      <c r="N48" s="203"/>
      <c r="O48" s="203"/>
      <c r="P48" s="202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>
        <v>2561</v>
      </c>
      <c r="AG48" s="203"/>
      <c r="AH48" s="203"/>
      <c r="AI48" s="203">
        <v>2561</v>
      </c>
      <c r="AJ48" s="203">
        <v>2561</v>
      </c>
      <c r="AK48" s="203"/>
      <c r="AL48" s="203"/>
      <c r="AM48" s="203"/>
      <c r="AN48" s="203"/>
      <c r="AO48" s="202"/>
      <c r="AP48" s="203"/>
      <c r="AQ48" s="203"/>
      <c r="AR48" s="203"/>
      <c r="AS48" s="203"/>
      <c r="AT48" s="202"/>
      <c r="AU48" s="203"/>
      <c r="AV48" s="153"/>
      <c r="AW48" s="153"/>
      <c r="AX48" s="153"/>
      <c r="AY48" s="157"/>
      <c r="AZ48" s="157"/>
      <c r="BA48" s="153"/>
    </row>
    <row r="49" spans="2:53" x14ac:dyDescent="0.25">
      <c r="B49" s="153">
        <v>41974</v>
      </c>
      <c r="C49" s="36">
        <v>42188</v>
      </c>
      <c r="D49" s="153" t="s">
        <v>207</v>
      </c>
      <c r="E49" s="153"/>
      <c r="F49" s="153">
        <v>60225308</v>
      </c>
      <c r="G49" s="153"/>
      <c r="H49" s="153"/>
      <c r="I49" s="153"/>
      <c r="J49" s="203"/>
      <c r="K49" s="203"/>
      <c r="L49" s="203"/>
      <c r="M49" s="203"/>
      <c r="N49" s="203"/>
      <c r="O49" s="203"/>
      <c r="P49" s="202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>
        <v>3198</v>
      </c>
      <c r="AG49" s="203"/>
      <c r="AH49" s="203"/>
      <c r="AI49" s="203">
        <v>3198</v>
      </c>
      <c r="AJ49" s="203">
        <v>3198</v>
      </c>
      <c r="AK49" s="203"/>
      <c r="AL49" s="203"/>
      <c r="AM49" s="203"/>
      <c r="AN49" s="203"/>
      <c r="AO49" s="202"/>
      <c r="AP49" s="203"/>
      <c r="AQ49" s="203"/>
      <c r="AR49" s="203"/>
      <c r="AS49" s="203"/>
      <c r="AT49" s="202"/>
      <c r="AU49" s="203"/>
      <c r="AV49" s="153"/>
      <c r="AW49" s="153"/>
      <c r="AX49" s="153"/>
      <c r="AY49" s="157"/>
      <c r="AZ49" s="157"/>
      <c r="BA49" s="153"/>
    </row>
    <row r="50" spans="2:53" x14ac:dyDescent="0.25">
      <c r="B50" s="153">
        <v>42391</v>
      </c>
      <c r="C50" s="36">
        <v>42188</v>
      </c>
      <c r="D50" s="153" t="s">
        <v>207</v>
      </c>
      <c r="E50" s="153"/>
      <c r="F50" s="153">
        <v>60225309</v>
      </c>
      <c r="G50" s="153"/>
      <c r="H50" s="153"/>
      <c r="I50" s="153"/>
      <c r="J50" s="203">
        <v>160</v>
      </c>
      <c r="K50" s="203"/>
      <c r="L50" s="203"/>
      <c r="M50" s="203"/>
      <c r="N50" s="203"/>
      <c r="O50" s="203">
        <v>160</v>
      </c>
      <c r="P50" s="202">
        <v>160</v>
      </c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2"/>
      <c r="AP50" s="203">
        <v>160</v>
      </c>
      <c r="AQ50" s="203"/>
      <c r="AR50" s="203"/>
      <c r="AS50" s="203"/>
      <c r="AT50" s="202">
        <v>160</v>
      </c>
      <c r="AU50" s="203">
        <v>160</v>
      </c>
      <c r="AV50" s="153"/>
      <c r="AW50" s="153"/>
      <c r="AX50" s="153"/>
      <c r="AY50" s="157"/>
      <c r="AZ50" s="157"/>
      <c r="BA50" s="153"/>
    </row>
    <row r="51" spans="2:53" x14ac:dyDescent="0.25">
      <c r="B51" s="153">
        <v>44295</v>
      </c>
      <c r="C51" s="36">
        <v>42188</v>
      </c>
      <c r="D51" s="153" t="s">
        <v>207</v>
      </c>
      <c r="E51" s="153"/>
      <c r="F51" s="153">
        <v>60225310</v>
      </c>
      <c r="G51" s="153"/>
      <c r="H51" s="153"/>
      <c r="I51" s="153"/>
      <c r="J51" s="203">
        <v>184</v>
      </c>
      <c r="K51" s="203"/>
      <c r="L51" s="203"/>
      <c r="M51" s="203"/>
      <c r="N51" s="203"/>
      <c r="O51" s="203">
        <v>184</v>
      </c>
      <c r="P51" s="202">
        <v>184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2"/>
      <c r="AP51" s="203">
        <v>184</v>
      </c>
      <c r="AQ51" s="203"/>
      <c r="AR51" s="203"/>
      <c r="AS51" s="203"/>
      <c r="AT51" s="202">
        <v>184</v>
      </c>
      <c r="AU51" s="203">
        <v>184</v>
      </c>
      <c r="AV51" s="153"/>
      <c r="AW51" s="153"/>
      <c r="AX51" s="153"/>
      <c r="AY51" s="157"/>
      <c r="AZ51" s="157"/>
      <c r="BA51" s="153"/>
    </row>
    <row r="52" spans="2:53" x14ac:dyDescent="0.25">
      <c r="B52" s="153">
        <v>44300</v>
      </c>
      <c r="C52" s="36">
        <v>42188</v>
      </c>
      <c r="D52" s="153" t="s">
        <v>207</v>
      </c>
      <c r="E52" s="153"/>
      <c r="F52" s="153">
        <v>60225311</v>
      </c>
      <c r="G52" s="153"/>
      <c r="H52" s="153"/>
      <c r="I52" s="153"/>
      <c r="J52" s="203">
        <v>160</v>
      </c>
      <c r="K52" s="203"/>
      <c r="L52" s="203"/>
      <c r="M52" s="203"/>
      <c r="N52" s="203"/>
      <c r="O52" s="203">
        <v>160</v>
      </c>
      <c r="P52" s="202">
        <v>160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2"/>
      <c r="AP52" s="203">
        <v>160</v>
      </c>
      <c r="AQ52" s="203"/>
      <c r="AR52" s="203"/>
      <c r="AS52" s="203"/>
      <c r="AT52" s="202">
        <v>160</v>
      </c>
      <c r="AU52" s="203">
        <v>160</v>
      </c>
      <c r="AV52" s="153"/>
      <c r="AW52" s="153"/>
      <c r="AX52" s="153"/>
      <c r="AY52" s="157"/>
      <c r="AZ52" s="157"/>
      <c r="BA52" s="153"/>
    </row>
    <row r="53" spans="2:53" x14ac:dyDescent="0.25">
      <c r="B53" s="153">
        <v>41973</v>
      </c>
      <c r="C53" s="36">
        <v>42188</v>
      </c>
      <c r="D53" s="153" t="s">
        <v>208</v>
      </c>
      <c r="E53" s="153"/>
      <c r="F53" s="153">
        <v>60225312</v>
      </c>
      <c r="G53" s="153"/>
      <c r="H53" s="153"/>
      <c r="I53" s="153"/>
      <c r="J53" s="203"/>
      <c r="K53" s="203"/>
      <c r="L53" s="203"/>
      <c r="M53" s="203"/>
      <c r="N53" s="203"/>
      <c r="O53" s="203"/>
      <c r="P53" s="202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>
        <v>3578</v>
      </c>
      <c r="AG53" s="203"/>
      <c r="AH53" s="203"/>
      <c r="AI53" s="203">
        <v>3578</v>
      </c>
      <c r="AJ53" s="203">
        <v>3578</v>
      </c>
      <c r="AK53" s="203"/>
      <c r="AL53" s="203"/>
      <c r="AM53" s="203"/>
      <c r="AN53" s="203"/>
      <c r="AO53" s="202"/>
      <c r="AP53" s="203"/>
      <c r="AQ53" s="203"/>
      <c r="AR53" s="203"/>
      <c r="AS53" s="203"/>
      <c r="AT53" s="202"/>
      <c r="AU53" s="203"/>
      <c r="AV53" s="153"/>
      <c r="AW53" s="153"/>
      <c r="AX53" s="153"/>
      <c r="AY53" s="157"/>
      <c r="AZ53" s="157"/>
      <c r="BA53" s="153"/>
    </row>
    <row r="54" spans="2:53" x14ac:dyDescent="0.25">
      <c r="B54" s="29">
        <v>41927</v>
      </c>
      <c r="C54" s="36">
        <v>42188</v>
      </c>
      <c r="D54" s="153" t="s">
        <v>223</v>
      </c>
      <c r="E54" s="29"/>
      <c r="F54" s="153" t="s">
        <v>224</v>
      </c>
      <c r="G54" s="29"/>
      <c r="H54" s="29"/>
      <c r="I54" s="29"/>
      <c r="J54" s="203">
        <v>96</v>
      </c>
      <c r="K54" s="203"/>
      <c r="L54" s="203"/>
      <c r="M54" s="203"/>
      <c r="N54" s="203"/>
      <c r="O54" s="203">
        <v>96</v>
      </c>
      <c r="P54" s="202">
        <v>96</v>
      </c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>
        <v>2277</v>
      </c>
      <c r="AG54" s="203"/>
      <c r="AH54" s="203"/>
      <c r="AI54" s="203">
        <v>1459</v>
      </c>
      <c r="AJ54" s="203">
        <v>2277</v>
      </c>
      <c r="AK54" s="203"/>
      <c r="AL54" s="203"/>
      <c r="AM54" s="203"/>
      <c r="AN54" s="203"/>
      <c r="AO54" s="202"/>
      <c r="AP54" s="203">
        <v>111</v>
      </c>
      <c r="AQ54" s="203"/>
      <c r="AR54" s="203"/>
      <c r="AS54" s="203"/>
      <c r="AT54" s="202">
        <v>111</v>
      </c>
      <c r="AU54" s="203">
        <v>111</v>
      </c>
      <c r="AV54" s="29"/>
      <c r="AW54" s="29"/>
      <c r="AX54" s="29"/>
      <c r="AY54" s="157"/>
      <c r="AZ54" s="157"/>
      <c r="BA54" s="153"/>
    </row>
    <row r="55" spans="2:53" x14ac:dyDescent="0.25">
      <c r="B55" s="29"/>
      <c r="C55" s="36"/>
      <c r="D55" s="29"/>
      <c r="E55" s="29"/>
      <c r="F55" s="29"/>
      <c r="G55" s="29"/>
      <c r="H55" s="29"/>
      <c r="I55" s="29"/>
      <c r="J55" s="203"/>
      <c r="K55" s="203"/>
      <c r="L55" s="203"/>
      <c r="M55" s="203"/>
      <c r="N55" s="203"/>
      <c r="O55" s="203"/>
      <c r="P55" s="202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2"/>
      <c r="AP55" s="203"/>
      <c r="AQ55" s="203"/>
      <c r="AR55" s="203"/>
      <c r="AS55" s="203"/>
      <c r="AT55" s="202"/>
      <c r="AU55" s="203"/>
      <c r="AV55" s="29"/>
      <c r="AW55" s="29"/>
      <c r="AX55" s="29"/>
      <c r="AY55" s="157"/>
      <c r="AZ55" s="157"/>
      <c r="BA55" s="153"/>
    </row>
    <row r="56" spans="2:53" x14ac:dyDescent="0.25">
      <c r="B56" s="29"/>
      <c r="C56" s="36"/>
      <c r="D56" s="29"/>
      <c r="E56" s="29"/>
      <c r="F56" s="29"/>
      <c r="G56" s="29"/>
      <c r="H56" s="29"/>
      <c r="I56" s="29"/>
      <c r="J56" s="203"/>
      <c r="K56" s="203"/>
      <c r="L56" s="203"/>
      <c r="M56" s="203"/>
      <c r="N56" s="203"/>
      <c r="O56" s="203"/>
      <c r="P56" s="202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2"/>
      <c r="AP56" s="203"/>
      <c r="AQ56" s="203"/>
      <c r="AR56" s="203"/>
      <c r="AS56" s="203"/>
      <c r="AT56" s="202"/>
      <c r="AU56" s="203"/>
      <c r="AV56" s="29"/>
      <c r="AW56" s="29"/>
      <c r="AX56" s="29"/>
      <c r="AY56" s="157"/>
      <c r="AZ56" s="157"/>
      <c r="BA56" s="153"/>
    </row>
    <row r="57" spans="2:53" x14ac:dyDescent="0.25">
      <c r="B57" s="28"/>
      <c r="C57" s="36"/>
      <c r="D57" s="29"/>
      <c r="E57" s="29"/>
      <c r="F57" s="29"/>
      <c r="G57" s="29"/>
      <c r="H57" s="29"/>
      <c r="I57" s="29"/>
      <c r="J57" s="203"/>
      <c r="K57" s="203"/>
      <c r="L57" s="203"/>
      <c r="M57" s="203"/>
      <c r="N57" s="203"/>
      <c r="O57" s="203"/>
      <c r="P57" s="202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2"/>
      <c r="AP57" s="203"/>
      <c r="AQ57" s="203"/>
      <c r="AR57" s="203"/>
      <c r="AS57" s="203"/>
      <c r="AT57" s="202"/>
      <c r="AU57" s="203"/>
      <c r="AV57" s="29"/>
      <c r="AW57" s="29"/>
      <c r="AX57" s="29"/>
      <c r="AY57" s="157"/>
      <c r="AZ57" s="157"/>
      <c r="BA57" s="153"/>
    </row>
    <row r="58" spans="2:53" x14ac:dyDescent="0.25">
      <c r="B58" s="153"/>
      <c r="C58" s="36"/>
      <c r="D58" s="153"/>
      <c r="E58" s="153"/>
      <c r="F58" s="153"/>
      <c r="G58" s="153"/>
      <c r="H58" s="153"/>
      <c r="I58" s="153"/>
      <c r="J58" s="203"/>
      <c r="K58" s="203"/>
      <c r="L58" s="203"/>
      <c r="M58" s="203"/>
      <c r="N58" s="203"/>
      <c r="O58" s="203"/>
      <c r="P58" s="202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2"/>
      <c r="AP58" s="203"/>
      <c r="AQ58" s="203"/>
      <c r="AR58" s="203"/>
      <c r="AS58" s="203"/>
      <c r="AT58" s="202"/>
      <c r="AU58" s="203"/>
      <c r="AV58" s="153"/>
      <c r="AW58" s="153"/>
      <c r="AX58" s="153"/>
      <c r="AY58" s="157"/>
      <c r="AZ58" s="157"/>
      <c r="BA58" s="153"/>
    </row>
    <row r="59" spans="2:53" x14ac:dyDescent="0.25">
      <c r="B59" s="153"/>
      <c r="C59" s="36"/>
      <c r="D59" s="153"/>
      <c r="E59" s="153"/>
      <c r="F59" s="153"/>
      <c r="G59" s="153"/>
      <c r="H59" s="153"/>
      <c r="I59" s="153"/>
      <c r="J59" s="203"/>
      <c r="K59" s="203"/>
      <c r="L59" s="203"/>
      <c r="M59" s="203"/>
      <c r="N59" s="203"/>
      <c r="O59" s="203"/>
      <c r="P59" s="202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2"/>
      <c r="AP59" s="203"/>
      <c r="AQ59" s="203"/>
      <c r="AR59" s="203"/>
      <c r="AS59" s="203"/>
      <c r="AT59" s="202"/>
      <c r="AU59" s="203"/>
      <c r="AV59" s="153"/>
      <c r="AW59" s="153"/>
      <c r="AX59" s="153"/>
      <c r="AY59" s="157"/>
      <c r="AZ59" s="157"/>
      <c r="BA59" s="153"/>
    </row>
    <row r="60" spans="2:53" x14ac:dyDescent="0.25">
      <c r="B60" s="153"/>
      <c r="C60" s="36"/>
      <c r="D60" s="153"/>
      <c r="E60" s="153"/>
      <c r="F60" s="153"/>
      <c r="G60" s="153"/>
      <c r="H60" s="153"/>
      <c r="I60" s="153"/>
      <c r="J60" s="203"/>
      <c r="K60" s="203"/>
      <c r="L60" s="203"/>
      <c r="M60" s="203"/>
      <c r="N60" s="203"/>
      <c r="O60" s="203"/>
      <c r="P60" s="202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2"/>
      <c r="AP60" s="203"/>
      <c r="AQ60" s="203"/>
      <c r="AR60" s="203"/>
      <c r="AS60" s="203"/>
      <c r="AT60" s="202"/>
      <c r="AU60" s="203"/>
      <c r="AV60" s="153"/>
      <c r="AW60" s="153"/>
      <c r="AX60" s="153"/>
      <c r="AY60" s="157"/>
      <c r="AZ60" s="157"/>
      <c r="BA60" s="153"/>
    </row>
    <row r="61" spans="2:53" x14ac:dyDescent="0.25">
      <c r="B61" s="153"/>
      <c r="C61" s="36"/>
      <c r="D61" s="153"/>
      <c r="E61" s="153"/>
      <c r="F61" s="153"/>
      <c r="G61" s="153"/>
      <c r="H61" s="153"/>
      <c r="I61" s="153"/>
      <c r="J61" s="203"/>
      <c r="K61" s="203"/>
      <c r="L61" s="203"/>
      <c r="M61" s="203"/>
      <c r="N61" s="203"/>
      <c r="O61" s="203"/>
      <c r="P61" s="202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2"/>
      <c r="AP61" s="203"/>
      <c r="AQ61" s="203"/>
      <c r="AR61" s="203"/>
      <c r="AS61" s="203"/>
      <c r="AT61" s="202"/>
      <c r="AU61" s="203"/>
      <c r="AV61" s="153"/>
      <c r="AW61" s="153"/>
      <c r="AX61" s="153"/>
      <c r="AY61" s="157"/>
      <c r="AZ61" s="157"/>
      <c r="BA61" s="153"/>
    </row>
    <row r="62" spans="2:53" x14ac:dyDescent="0.25">
      <c r="B62" s="153"/>
      <c r="C62" s="36"/>
      <c r="D62" s="153"/>
      <c r="E62" s="153"/>
      <c r="F62" s="153"/>
      <c r="G62" s="153"/>
      <c r="H62" s="153"/>
      <c r="I62" s="153"/>
      <c r="J62" s="203"/>
      <c r="K62" s="203"/>
      <c r="L62" s="203"/>
      <c r="M62" s="203"/>
      <c r="N62" s="203"/>
      <c r="O62" s="203"/>
      <c r="P62" s="202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2"/>
      <c r="AP62" s="203"/>
      <c r="AQ62" s="203"/>
      <c r="AR62" s="203"/>
      <c r="AS62" s="203"/>
      <c r="AT62" s="202"/>
      <c r="AU62" s="203"/>
      <c r="AV62" s="153"/>
      <c r="AW62" s="153"/>
      <c r="AX62" s="153"/>
      <c r="AY62" s="157"/>
      <c r="AZ62" s="157"/>
      <c r="BA62" s="153"/>
    </row>
    <row r="63" spans="2:53" x14ac:dyDescent="0.25">
      <c r="B63" s="29"/>
      <c r="C63" s="36"/>
      <c r="D63" s="29"/>
      <c r="E63" s="29"/>
      <c r="F63" s="29"/>
      <c r="G63" s="29"/>
      <c r="H63" s="29"/>
      <c r="I63" s="29"/>
      <c r="J63" s="203"/>
      <c r="K63" s="203"/>
      <c r="L63" s="203"/>
      <c r="M63" s="203"/>
      <c r="N63" s="203"/>
      <c r="O63" s="203"/>
      <c r="P63" s="202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2"/>
      <c r="AP63" s="203"/>
      <c r="AQ63" s="203"/>
      <c r="AR63" s="203"/>
      <c r="AS63" s="203"/>
      <c r="AT63" s="202"/>
      <c r="AU63" s="203"/>
      <c r="AV63" s="29"/>
      <c r="AW63" s="29"/>
      <c r="AX63" s="29"/>
      <c r="AY63" s="157"/>
      <c r="AZ63" s="157"/>
      <c r="BA63" s="153"/>
    </row>
    <row r="64" spans="2:53" x14ac:dyDescent="0.25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3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3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7"/>
      <c r="AZ64" s="157"/>
      <c r="BA64" s="153"/>
    </row>
    <row r="65" spans="2:53" x14ac:dyDescent="0.25">
      <c r="B65" s="37"/>
      <c r="C65" s="38"/>
      <c r="D65" s="37"/>
      <c r="E65" s="37"/>
      <c r="F65" s="37"/>
      <c r="G65" s="37"/>
      <c r="H65" s="37"/>
      <c r="I65" s="37"/>
      <c r="J65" s="181">
        <f>SUM(J4:J64)</f>
        <v>5039</v>
      </c>
      <c r="K65" s="181">
        <f t="shared" ref="K65:AU65" si="0">SUM(K4:K64)</f>
        <v>0</v>
      </c>
      <c r="L65" s="181">
        <f t="shared" si="0"/>
        <v>0</v>
      </c>
      <c r="M65" s="181">
        <f t="shared" si="0"/>
        <v>0</v>
      </c>
      <c r="N65" s="181">
        <f t="shared" si="0"/>
        <v>0</v>
      </c>
      <c r="O65" s="181">
        <f t="shared" si="0"/>
        <v>5039</v>
      </c>
      <c r="P65" s="181">
        <f t="shared" si="0"/>
        <v>4985</v>
      </c>
      <c r="Q65" s="181">
        <f t="shared" si="0"/>
        <v>0</v>
      </c>
      <c r="R65" s="181">
        <f t="shared" si="0"/>
        <v>0</v>
      </c>
      <c r="S65" s="181">
        <f t="shared" si="0"/>
        <v>0</v>
      </c>
      <c r="T65" s="181">
        <f t="shared" si="0"/>
        <v>0</v>
      </c>
      <c r="U65" s="181">
        <f t="shared" si="0"/>
        <v>0</v>
      </c>
      <c r="V65" s="181">
        <f t="shared" si="0"/>
        <v>0</v>
      </c>
      <c r="W65" s="181">
        <f t="shared" si="0"/>
        <v>0</v>
      </c>
      <c r="X65" s="181">
        <f t="shared" si="0"/>
        <v>0</v>
      </c>
      <c r="Y65" s="181">
        <f t="shared" si="0"/>
        <v>0</v>
      </c>
      <c r="Z65" s="181">
        <f t="shared" si="0"/>
        <v>0</v>
      </c>
      <c r="AA65" s="181">
        <f t="shared" si="0"/>
        <v>0</v>
      </c>
      <c r="AB65" s="181">
        <f t="shared" si="0"/>
        <v>0</v>
      </c>
      <c r="AC65" s="181">
        <f t="shared" si="0"/>
        <v>0</v>
      </c>
      <c r="AD65" s="181">
        <f t="shared" si="0"/>
        <v>0</v>
      </c>
      <c r="AE65" s="181">
        <f t="shared" si="0"/>
        <v>0</v>
      </c>
      <c r="AF65" s="181">
        <f t="shared" si="0"/>
        <v>37813</v>
      </c>
      <c r="AG65" s="181">
        <f t="shared" si="0"/>
        <v>0</v>
      </c>
      <c r="AH65" s="181">
        <f t="shared" si="0"/>
        <v>0</v>
      </c>
      <c r="AI65" s="181">
        <f t="shared" si="0"/>
        <v>36913</v>
      </c>
      <c r="AJ65" s="181">
        <f t="shared" si="0"/>
        <v>37813</v>
      </c>
      <c r="AK65" s="181">
        <f t="shared" si="0"/>
        <v>0</v>
      </c>
      <c r="AL65" s="181">
        <f t="shared" si="0"/>
        <v>0</v>
      </c>
      <c r="AM65" s="181">
        <f t="shared" si="0"/>
        <v>0</v>
      </c>
      <c r="AN65" s="181">
        <f t="shared" si="0"/>
        <v>0</v>
      </c>
      <c r="AO65" s="181">
        <f t="shared" si="0"/>
        <v>0</v>
      </c>
      <c r="AP65" s="181">
        <f t="shared" si="0"/>
        <v>4146</v>
      </c>
      <c r="AQ65" s="181">
        <f t="shared" si="0"/>
        <v>0</v>
      </c>
      <c r="AR65" s="181">
        <f t="shared" si="0"/>
        <v>0</v>
      </c>
      <c r="AS65" s="181">
        <f t="shared" si="0"/>
        <v>0</v>
      </c>
      <c r="AT65" s="181">
        <f t="shared" si="0"/>
        <v>4146</v>
      </c>
      <c r="AU65" s="181">
        <f t="shared" si="0"/>
        <v>4146</v>
      </c>
      <c r="AV65" s="181"/>
      <c r="AW65" s="181"/>
      <c r="AX65" s="181"/>
      <c r="AY65" s="182"/>
      <c r="AZ65" s="182"/>
      <c r="BA65" s="181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topLeftCell="A61" zoomScaleNormal="100" workbookViewId="0">
      <selection activeCell="C85" sqref="C85"/>
    </sheetView>
  </sheetViews>
  <sheetFormatPr defaultColWidth="8.85546875" defaultRowHeight="15.75" x14ac:dyDescent="0.25"/>
  <cols>
    <col min="1" max="1" width="8.85546875" style="251"/>
    <col min="2" max="2" width="28.140625" style="251" customWidth="1"/>
    <col min="3" max="6" width="21.140625" style="251" customWidth="1"/>
    <col min="7" max="7" width="14.7109375" style="251" customWidth="1"/>
    <col min="8" max="8" width="8.85546875" style="251"/>
    <col min="9" max="9" width="13.85546875" style="251" bestFit="1" customWidth="1"/>
    <col min="10" max="10" width="14.28515625" style="251" customWidth="1"/>
    <col min="11" max="11" width="13" style="251" customWidth="1"/>
    <col min="12" max="12" width="16.85546875" style="251" customWidth="1"/>
    <col min="13" max="13" width="11.7109375" style="251" customWidth="1"/>
    <col min="14" max="16384" width="8.85546875" style="251"/>
  </cols>
  <sheetData>
    <row r="4" spans="2:12" x14ac:dyDescent="0.25">
      <c r="B4" s="250" t="s">
        <v>120</v>
      </c>
      <c r="L4" s="252"/>
    </row>
    <row r="5" spans="2:12" x14ac:dyDescent="0.25">
      <c r="B5" s="250"/>
    </row>
    <row r="6" spans="2:12" x14ac:dyDescent="0.25">
      <c r="B6" s="251" t="s">
        <v>118</v>
      </c>
      <c r="C6" s="308" t="s">
        <v>186</v>
      </c>
      <c r="D6" s="280"/>
      <c r="E6" s="304" t="s">
        <v>185</v>
      </c>
      <c r="F6" s="305" t="s">
        <v>181</v>
      </c>
    </row>
    <row r="7" spans="2:12" x14ac:dyDescent="0.25">
      <c r="B7" s="251" t="s">
        <v>92</v>
      </c>
      <c r="C7" s="281">
        <v>42219</v>
      </c>
      <c r="E7" s="332" t="s">
        <v>184</v>
      </c>
      <c r="F7" s="306" t="s">
        <v>183</v>
      </c>
    </row>
    <row r="8" spans="2:12" x14ac:dyDescent="0.25">
      <c r="B8" s="251" t="s">
        <v>93</v>
      </c>
      <c r="C8" s="283" t="s">
        <v>225</v>
      </c>
      <c r="D8" s="284"/>
      <c r="E8" s="333"/>
      <c r="F8" s="307" t="s">
        <v>182</v>
      </c>
    </row>
    <row r="9" spans="2:12" x14ac:dyDescent="0.25">
      <c r="C9" s="282"/>
    </row>
    <row r="10" spans="2:12" ht="31.9" customHeight="1" x14ac:dyDescent="0.25">
      <c r="B10" s="253" t="s">
        <v>121</v>
      </c>
      <c r="C10" s="254" t="s">
        <v>122</v>
      </c>
      <c r="D10" s="254" t="s">
        <v>123</v>
      </c>
      <c r="E10" s="254" t="s">
        <v>124</v>
      </c>
      <c r="F10" s="254" t="s">
        <v>125</v>
      </c>
    </row>
    <row r="11" spans="2:12" s="255" customFormat="1" ht="14.45" customHeight="1" x14ac:dyDescent="0.25">
      <c r="B11" s="255" t="s">
        <v>126</v>
      </c>
      <c r="C11" s="285">
        <v>10000</v>
      </c>
      <c r="D11" s="285">
        <v>5000</v>
      </c>
      <c r="E11" s="286">
        <v>4000</v>
      </c>
      <c r="F11" s="285">
        <v>3500</v>
      </c>
    </row>
    <row r="12" spans="2:12" s="255" customFormat="1" ht="14.45" customHeight="1" x14ac:dyDescent="0.25">
      <c r="B12" s="255" t="s">
        <v>188</v>
      </c>
      <c r="C12" s="285"/>
      <c r="D12" s="285"/>
      <c r="E12" s="286"/>
      <c r="F12" s="285"/>
    </row>
    <row r="13" spans="2:12" s="255" customFormat="1" ht="14.45" customHeight="1" x14ac:dyDescent="0.25">
      <c r="B13" s="255" t="s">
        <v>189</v>
      </c>
      <c r="C13" s="285"/>
      <c r="D13" s="285"/>
      <c r="E13" s="286"/>
      <c r="F13" s="285"/>
    </row>
    <row r="14" spans="2:12" s="255" customFormat="1" ht="14.45" customHeight="1" x14ac:dyDescent="0.25">
      <c r="B14" s="255" t="s">
        <v>190</v>
      </c>
      <c r="C14" s="285"/>
      <c r="D14" s="285"/>
      <c r="E14" s="286"/>
      <c r="F14" s="285"/>
    </row>
    <row r="15" spans="2:12" s="255" customFormat="1" ht="14.45" customHeight="1" x14ac:dyDescent="0.25">
      <c r="C15" s="285"/>
      <c r="D15" s="285"/>
      <c r="E15" s="286"/>
      <c r="F15" s="286"/>
      <c r="H15" s="256"/>
    </row>
    <row r="16" spans="2:12" s="255" customFormat="1" ht="14.45" customHeight="1" x14ac:dyDescent="0.25">
      <c r="C16" s="285"/>
      <c r="D16" s="286"/>
      <c r="E16" s="286"/>
      <c r="F16" s="286"/>
      <c r="H16" s="256"/>
    </row>
    <row r="17" spans="2:11" s="255" customFormat="1" ht="14.45" customHeight="1" x14ac:dyDescent="0.25">
      <c r="B17" s="255" t="s">
        <v>127</v>
      </c>
      <c r="C17" s="287">
        <f>SUM(C11:C16)</f>
        <v>10000</v>
      </c>
      <c r="D17" s="287">
        <f>SUM(D11:D16)</f>
        <v>5000</v>
      </c>
      <c r="E17" s="287">
        <f>SUM(E11:E16)</f>
        <v>4000</v>
      </c>
      <c r="F17" s="287">
        <f>SUM(F11:F16)</f>
        <v>3500</v>
      </c>
      <c r="H17" s="256"/>
    </row>
    <row r="18" spans="2:11" s="255" customFormat="1" ht="14.45" customHeight="1" x14ac:dyDescent="0.25">
      <c r="C18" s="257"/>
      <c r="D18" s="257"/>
      <c r="E18" s="257"/>
      <c r="F18" s="257"/>
      <c r="H18" s="256"/>
    </row>
    <row r="19" spans="2:11" s="255" customFormat="1" ht="14.45" customHeight="1" x14ac:dyDescent="0.25">
      <c r="C19" s="258"/>
      <c r="D19" s="258"/>
      <c r="E19" s="258"/>
      <c r="F19" s="258"/>
      <c r="H19" s="279"/>
    </row>
    <row r="20" spans="2:11" s="255" customFormat="1" ht="31.9" customHeight="1" x14ac:dyDescent="0.25">
      <c r="B20" s="253" t="s">
        <v>128</v>
      </c>
      <c r="C20" s="254" t="s">
        <v>148</v>
      </c>
      <c r="D20" s="254" t="s">
        <v>129</v>
      </c>
      <c r="E20" s="254" t="s">
        <v>130</v>
      </c>
      <c r="F20" s="254" t="s">
        <v>131</v>
      </c>
    </row>
    <row r="21" spans="2:11" s="255" customFormat="1" ht="14.45" customHeight="1" x14ac:dyDescent="0.25">
      <c r="B21" s="255" t="s">
        <v>191</v>
      </c>
      <c r="C21" s="288">
        <v>3800</v>
      </c>
      <c r="D21" s="288">
        <v>4500</v>
      </c>
      <c r="E21" s="289">
        <v>2600</v>
      </c>
      <c r="F21" s="289">
        <v>4300</v>
      </c>
    </row>
    <row r="22" spans="2:11" s="259" customFormat="1" ht="14.45" customHeight="1" x14ac:dyDescent="0.25"/>
    <row r="23" spans="2:11" x14ac:dyDescent="0.25">
      <c r="B23" s="260" t="s">
        <v>115</v>
      </c>
      <c r="C23" s="261" t="s">
        <v>114</v>
      </c>
    </row>
    <row r="24" spans="2:11" ht="14.45" customHeight="1" x14ac:dyDescent="0.25">
      <c r="C24" s="262" t="s">
        <v>22</v>
      </c>
      <c r="D24" s="262" t="s">
        <v>23</v>
      </c>
      <c r="E24" s="251" t="s">
        <v>132</v>
      </c>
    </row>
    <row r="25" spans="2:11" x14ac:dyDescent="0.25">
      <c r="C25" s="290">
        <f>'Pallet &amp; Top Frame Sort'!E38</f>
        <v>1782</v>
      </c>
      <c r="D25" s="290">
        <f>'Pallet &amp; Top Frame Sort'!F38</f>
        <v>162</v>
      </c>
      <c r="E25" s="287">
        <f>C25+D25</f>
        <v>1944</v>
      </c>
      <c r="G25" s="263"/>
      <c r="H25" s="263"/>
      <c r="I25" s="263"/>
      <c r="J25" s="263"/>
    </row>
    <row r="26" spans="2:11" x14ac:dyDescent="0.25">
      <c r="D26" s="264"/>
      <c r="E26" s="263"/>
      <c r="G26" s="265"/>
    </row>
    <row r="27" spans="2:11" x14ac:dyDescent="0.25">
      <c r="C27" s="261" t="s">
        <v>133</v>
      </c>
      <c r="D27" s="261"/>
      <c r="E27" s="263"/>
      <c r="K27" s="265"/>
    </row>
    <row r="28" spans="2:11" x14ac:dyDescent="0.25">
      <c r="C28" s="262" t="s">
        <v>22</v>
      </c>
      <c r="D28" s="262" t="s">
        <v>29</v>
      </c>
      <c r="E28" s="263" t="s">
        <v>132</v>
      </c>
      <c r="K28" s="265"/>
    </row>
    <row r="29" spans="2:11" x14ac:dyDescent="0.25">
      <c r="C29" s="290">
        <f>'Divider Sort'!F56</f>
        <v>35363</v>
      </c>
      <c r="D29" s="290">
        <f>'Divider Sort'!G56</f>
        <v>2621</v>
      </c>
      <c r="E29" s="287">
        <f>C29+D29</f>
        <v>37984</v>
      </c>
      <c r="K29" s="265"/>
    </row>
    <row r="30" spans="2:11" x14ac:dyDescent="0.25">
      <c r="D30" s="264"/>
      <c r="E30" s="263"/>
      <c r="K30" s="265"/>
    </row>
    <row r="31" spans="2:11" x14ac:dyDescent="0.25">
      <c r="C31" s="331" t="s">
        <v>134</v>
      </c>
      <c r="D31" s="331"/>
      <c r="E31" s="263"/>
      <c r="K31" s="265"/>
    </row>
    <row r="32" spans="2:11" x14ac:dyDescent="0.25">
      <c r="C32" s="263" t="s">
        <v>22</v>
      </c>
      <c r="D32" s="263" t="s">
        <v>29</v>
      </c>
      <c r="E32" s="263" t="s">
        <v>132</v>
      </c>
      <c r="K32" s="265"/>
    </row>
    <row r="33" spans="2:11" x14ac:dyDescent="0.25">
      <c r="C33" s="291">
        <f>'Divider Sort'!I56</f>
        <v>0</v>
      </c>
      <c r="D33" s="291">
        <f>'Divider Sort'!J56</f>
        <v>0</v>
      </c>
      <c r="E33" s="292">
        <f>C33+D33</f>
        <v>0</v>
      </c>
      <c r="K33" s="265"/>
    </row>
    <row r="34" spans="2:11" x14ac:dyDescent="0.25">
      <c r="E34" s="263"/>
      <c r="K34" s="265"/>
    </row>
    <row r="35" spans="2:11" x14ac:dyDescent="0.25">
      <c r="C35" s="260" t="s">
        <v>135</v>
      </c>
      <c r="D35" s="266"/>
      <c r="E35" s="263"/>
      <c r="K35" s="265"/>
    </row>
    <row r="36" spans="2:11" x14ac:dyDescent="0.25">
      <c r="C36" s="267" t="s">
        <v>22</v>
      </c>
      <c r="D36" s="263" t="s">
        <v>23</v>
      </c>
      <c r="E36" s="263" t="s">
        <v>132</v>
      </c>
      <c r="K36" s="265"/>
    </row>
    <row r="37" spans="2:11" x14ac:dyDescent="0.25">
      <c r="C37" s="290">
        <f>'Pallet &amp; Top Frame Sort'!I38</f>
        <v>4144</v>
      </c>
      <c r="D37" s="291">
        <f>'Pallet &amp; Top Frame Sort'!J38</f>
        <v>123</v>
      </c>
      <c r="E37" s="292">
        <f>C37+D37</f>
        <v>4267</v>
      </c>
      <c r="K37" s="265"/>
    </row>
    <row r="38" spans="2:11" x14ac:dyDescent="0.25">
      <c r="E38" s="263"/>
      <c r="K38" s="265"/>
    </row>
    <row r="39" spans="2:11" x14ac:dyDescent="0.25">
      <c r="B39" s="260" t="s">
        <v>136</v>
      </c>
      <c r="C39" s="260" t="s">
        <v>137</v>
      </c>
      <c r="E39" s="263"/>
      <c r="K39" s="265"/>
    </row>
    <row r="40" spans="2:11" x14ac:dyDescent="0.25">
      <c r="C40" s="263" t="s">
        <v>22</v>
      </c>
      <c r="D40" s="263" t="s">
        <v>29</v>
      </c>
      <c r="E40" s="263" t="s">
        <v>132</v>
      </c>
      <c r="K40" s="265"/>
    </row>
    <row r="41" spans="2:11" x14ac:dyDescent="0.25">
      <c r="C41" s="291">
        <f>'Pallet &amp; TF Repair'!E26</f>
        <v>482</v>
      </c>
      <c r="D41" s="291">
        <f>'Pallet &amp; TF Repair'!F26</f>
        <v>259</v>
      </c>
      <c r="E41" s="292">
        <f>C41+D41</f>
        <v>741</v>
      </c>
      <c r="K41" s="265"/>
    </row>
    <row r="42" spans="2:11" x14ac:dyDescent="0.25">
      <c r="K42" s="265"/>
    </row>
    <row r="43" spans="2:11" x14ac:dyDescent="0.25">
      <c r="C43" s="260" t="s">
        <v>138</v>
      </c>
      <c r="K43" s="265"/>
    </row>
    <row r="44" spans="2:11" x14ac:dyDescent="0.25">
      <c r="C44" s="251" t="s">
        <v>22</v>
      </c>
      <c r="D44" s="251" t="s">
        <v>29</v>
      </c>
      <c r="E44" s="251" t="s">
        <v>132</v>
      </c>
      <c r="K44" s="265"/>
    </row>
    <row r="45" spans="2:11" x14ac:dyDescent="0.25">
      <c r="C45" s="294">
        <f>'Pallet &amp; TF Repair'!I26</f>
        <v>110</v>
      </c>
      <c r="D45" s="294">
        <f>'Pallet &amp; TF Repair'!J26</f>
        <v>175</v>
      </c>
      <c r="E45" s="292">
        <f>C45+D45</f>
        <v>285</v>
      </c>
      <c r="K45" s="265"/>
    </row>
    <row r="46" spans="2:11" x14ac:dyDescent="0.25">
      <c r="E46" s="268"/>
      <c r="K46" s="265"/>
    </row>
    <row r="47" spans="2:11" x14ac:dyDescent="0.25">
      <c r="B47" s="260" t="s">
        <v>139</v>
      </c>
      <c r="C47" s="260" t="s">
        <v>140</v>
      </c>
      <c r="E47" s="268"/>
      <c r="K47" s="265"/>
    </row>
    <row r="48" spans="2:11" x14ac:dyDescent="0.25">
      <c r="C48" s="276">
        <f>'Pallet &amp; TF Repair'!F26</f>
        <v>259</v>
      </c>
      <c r="E48" s="268"/>
      <c r="K48" s="265"/>
    </row>
    <row r="49" spans="2:11" x14ac:dyDescent="0.25">
      <c r="E49" s="268"/>
      <c r="K49" s="265"/>
    </row>
    <row r="50" spans="2:11" x14ac:dyDescent="0.25">
      <c r="C50" s="269" t="s">
        <v>141</v>
      </c>
      <c r="K50" s="265"/>
    </row>
    <row r="51" spans="2:11" x14ac:dyDescent="0.25">
      <c r="C51" s="278">
        <f>'Pallet &amp; TF Repair'!J26</f>
        <v>175</v>
      </c>
      <c r="K51" s="265"/>
    </row>
    <row r="52" spans="2:11" x14ac:dyDescent="0.25">
      <c r="C52" s="301"/>
      <c r="K52" s="265"/>
    </row>
    <row r="53" spans="2:11" x14ac:dyDescent="0.25">
      <c r="B53" s="251" t="s">
        <v>97</v>
      </c>
      <c r="C53" s="302">
        <v>60</v>
      </c>
      <c r="D53" s="251" t="s">
        <v>98</v>
      </c>
      <c r="E53" s="251" t="s">
        <v>99</v>
      </c>
      <c r="G53" s="270">
        <v>70</v>
      </c>
      <c r="K53" s="265"/>
    </row>
    <row r="54" spans="2:11" x14ac:dyDescent="0.25">
      <c r="B54" s="251" t="s">
        <v>100</v>
      </c>
      <c r="C54" s="302">
        <v>35</v>
      </c>
      <c r="E54" s="251" t="s">
        <v>101</v>
      </c>
      <c r="G54" s="277">
        <v>100</v>
      </c>
    </row>
    <row r="55" spans="2:11" x14ac:dyDescent="0.25">
      <c r="B55" s="251" t="s">
        <v>102</v>
      </c>
      <c r="C55" s="303">
        <f>C53/C54</f>
        <v>1.7142857142857142</v>
      </c>
    </row>
    <row r="57" spans="2:11" x14ac:dyDescent="0.25">
      <c r="B57" s="260" t="s">
        <v>103</v>
      </c>
      <c r="C57" s="260" t="s">
        <v>44</v>
      </c>
      <c r="D57" s="260" t="s">
        <v>22</v>
      </c>
      <c r="E57" s="260" t="s">
        <v>23</v>
      </c>
    </row>
    <row r="58" spans="2:11" x14ac:dyDescent="0.25">
      <c r="B58" s="251" t="s">
        <v>104</v>
      </c>
      <c r="C58" s="294">
        <v>7000</v>
      </c>
      <c r="D58" s="294">
        <v>9000</v>
      </c>
      <c r="E58" s="294">
        <v>10000</v>
      </c>
    </row>
    <row r="59" spans="2:11" x14ac:dyDescent="0.25">
      <c r="B59" s="251" t="s">
        <v>105</v>
      </c>
      <c r="C59" s="294">
        <v>6000</v>
      </c>
      <c r="D59" s="294">
        <v>8000</v>
      </c>
      <c r="E59" s="295">
        <v>9600</v>
      </c>
    </row>
    <row r="60" spans="2:11" x14ac:dyDescent="0.25">
      <c r="B60" s="251" t="s">
        <v>106</v>
      </c>
      <c r="C60" s="294">
        <v>5000</v>
      </c>
      <c r="D60" s="294">
        <v>7000</v>
      </c>
      <c r="E60" s="295">
        <v>8800</v>
      </c>
    </row>
    <row r="61" spans="2:11" x14ac:dyDescent="0.25">
      <c r="B61" s="251" t="s">
        <v>168</v>
      </c>
      <c r="C61" s="295">
        <v>4000</v>
      </c>
      <c r="D61" s="294">
        <v>6500</v>
      </c>
      <c r="E61" s="295">
        <v>7700</v>
      </c>
    </row>
    <row r="62" spans="2:11" x14ac:dyDescent="0.25">
      <c r="B62" s="251" t="s">
        <v>169</v>
      </c>
      <c r="C62" s="295">
        <v>3000</v>
      </c>
      <c r="D62" s="294">
        <v>5500</v>
      </c>
      <c r="E62" s="295">
        <v>6600</v>
      </c>
    </row>
    <row r="63" spans="2:11" x14ac:dyDescent="0.25">
      <c r="B63" s="251" t="s">
        <v>107</v>
      </c>
      <c r="C63" s="294">
        <v>2000</v>
      </c>
      <c r="D63" s="294">
        <v>12500</v>
      </c>
      <c r="E63" s="294">
        <v>888</v>
      </c>
    </row>
    <row r="66" spans="2:8" ht="31.5" x14ac:dyDescent="0.25">
      <c r="B66" s="272" t="s">
        <v>112</v>
      </c>
      <c r="C66" s="254" t="s">
        <v>142</v>
      </c>
      <c r="D66" s="254" t="s">
        <v>143</v>
      </c>
      <c r="E66" s="254" t="s">
        <v>144</v>
      </c>
      <c r="F66" s="254" t="s">
        <v>145</v>
      </c>
    </row>
    <row r="67" spans="2:8" ht="18.600000000000001" customHeight="1" x14ac:dyDescent="0.25">
      <c r="B67" s="260"/>
      <c r="C67" s="276">
        <f>'Stocktake Adjustment'!F16</f>
        <v>496</v>
      </c>
      <c r="D67" s="276">
        <f>'Stocktake Adjustment'!F29</f>
        <v>34102</v>
      </c>
      <c r="E67" s="276">
        <f>'Stocktake Adjustment'!F32</f>
        <v>0</v>
      </c>
      <c r="F67" s="276">
        <f>'Stocktake Adjustment'!F38</f>
        <v>0</v>
      </c>
      <c r="G67" s="273"/>
      <c r="H67" s="273"/>
    </row>
    <row r="69" spans="2:8" x14ac:dyDescent="0.25">
      <c r="C69" s="260" t="s">
        <v>108</v>
      </c>
      <c r="D69" s="260" t="s">
        <v>94</v>
      </c>
      <c r="E69" s="260" t="s">
        <v>95</v>
      </c>
      <c r="F69" s="260" t="s">
        <v>96</v>
      </c>
    </row>
    <row r="70" spans="2:8" ht="28.9" customHeight="1" x14ac:dyDescent="0.25">
      <c r="B70" s="274" t="s">
        <v>109</v>
      </c>
      <c r="C70" s="296">
        <v>9.5000000000000001E-2</v>
      </c>
      <c r="D70" s="297">
        <v>4.9000000000000002E-2</v>
      </c>
      <c r="E70" s="297">
        <v>8.2400000000000001E-2</v>
      </c>
      <c r="F70" s="296">
        <f>'Pallet &amp; Top Frame Sort'!J38/'Pallet &amp; Top Frame Sort'!H38</f>
        <v>2.882587297867354E-2</v>
      </c>
    </row>
    <row r="71" spans="2:8" x14ac:dyDescent="0.25">
      <c r="B71" s="251" t="s">
        <v>110</v>
      </c>
      <c r="C71" s="296">
        <v>0.26750000000000002</v>
      </c>
      <c r="D71" s="297">
        <v>3.3000000000000002E-2</v>
      </c>
      <c r="E71" s="297">
        <v>7.6999999999999999E-2</v>
      </c>
      <c r="F71" s="296">
        <f>'Pallet &amp; TF Repair'!I26/'Pallet &amp; TF Repair'!H26</f>
        <v>0.38596491228070173</v>
      </c>
    </row>
    <row r="72" spans="2:8" x14ac:dyDescent="0.25">
      <c r="B72" s="251" t="s">
        <v>111</v>
      </c>
      <c r="C72" s="296">
        <v>0.14499999999999999</v>
      </c>
      <c r="D72" s="296">
        <v>7.0999999999999994E-2</v>
      </c>
      <c r="E72" s="296">
        <v>0.122</v>
      </c>
      <c r="F72" s="296">
        <f>'Pallet &amp; TF Repair'!J26/'Pallet &amp; Top Frame Sort'!H38</f>
        <v>4.1012420904616827E-2</v>
      </c>
    </row>
    <row r="73" spans="2:8" x14ac:dyDescent="0.25">
      <c r="C73" s="265"/>
      <c r="D73" s="265"/>
      <c r="E73" s="265"/>
    </row>
    <row r="74" spans="2:8" x14ac:dyDescent="0.25">
      <c r="B74" s="260" t="s">
        <v>113</v>
      </c>
      <c r="C74" s="260" t="s">
        <v>114</v>
      </c>
      <c r="D74" s="260" t="s">
        <v>4</v>
      </c>
      <c r="E74" s="260" t="s">
        <v>5</v>
      </c>
      <c r="F74" s="260" t="s">
        <v>7</v>
      </c>
    </row>
    <row r="75" spans="2:8" x14ac:dyDescent="0.25">
      <c r="C75" s="251" t="s">
        <v>115</v>
      </c>
      <c r="D75" s="251" t="s">
        <v>115</v>
      </c>
      <c r="E75" s="251" t="s">
        <v>115</v>
      </c>
      <c r="F75" s="251" t="s">
        <v>115</v>
      </c>
    </row>
    <row r="76" spans="2:8" s="260" customFormat="1" x14ac:dyDescent="0.25">
      <c r="C76" s="292">
        <v>2000</v>
      </c>
      <c r="D76" s="292">
        <v>40000</v>
      </c>
      <c r="E76" s="292">
        <v>24000</v>
      </c>
      <c r="F76" s="292">
        <v>4800</v>
      </c>
    </row>
    <row r="77" spans="2:8" x14ac:dyDescent="0.25">
      <c r="C77" s="251" t="s">
        <v>146</v>
      </c>
      <c r="D77" s="251" t="s">
        <v>116</v>
      </c>
      <c r="E77" s="251" t="s">
        <v>116</v>
      </c>
      <c r="F77" s="251" t="s">
        <v>116</v>
      </c>
    </row>
    <row r="78" spans="2:8" s="260" customFormat="1" x14ac:dyDescent="0.25">
      <c r="C78" s="293">
        <f>(C76/C84)</f>
        <v>60.060060060060067</v>
      </c>
      <c r="D78" s="293">
        <f>(D76/D84)</f>
        <v>421.71850289931473</v>
      </c>
      <c r="E78" s="293">
        <v>300</v>
      </c>
      <c r="F78" s="293">
        <f>(F76/F84)</f>
        <v>96.192384769539075</v>
      </c>
    </row>
    <row r="80" spans="2:8" x14ac:dyDescent="0.25">
      <c r="B80" s="260" t="s">
        <v>117</v>
      </c>
      <c r="C80" s="260" t="s">
        <v>114</v>
      </c>
      <c r="D80" s="260" t="s">
        <v>4</v>
      </c>
      <c r="E80" s="260" t="s">
        <v>5</v>
      </c>
      <c r="F80" s="260" t="s">
        <v>7</v>
      </c>
    </row>
    <row r="81" spans="2:6" x14ac:dyDescent="0.25">
      <c r="B81" s="271"/>
      <c r="C81" s="271" t="s">
        <v>147</v>
      </c>
      <c r="D81" s="271" t="s">
        <v>147</v>
      </c>
      <c r="E81" s="271" t="s">
        <v>147</v>
      </c>
      <c r="F81" s="271" t="s">
        <v>147</v>
      </c>
    </row>
    <row r="82" spans="2:6" s="260" customFormat="1" x14ac:dyDescent="0.25">
      <c r="B82" s="275"/>
      <c r="C82" s="299">
        <v>4</v>
      </c>
      <c r="D82" s="300">
        <v>7</v>
      </c>
      <c r="E82" s="299">
        <v>0</v>
      </c>
      <c r="F82" s="299">
        <v>6</v>
      </c>
    </row>
    <row r="83" spans="2:6" x14ac:dyDescent="0.25">
      <c r="C83" s="251" t="s">
        <v>117</v>
      </c>
      <c r="D83" s="251" t="s">
        <v>117</v>
      </c>
      <c r="E83" s="251" t="s">
        <v>117</v>
      </c>
      <c r="F83" s="251" t="s">
        <v>117</v>
      </c>
    </row>
    <row r="84" spans="2:6" s="260" customFormat="1" x14ac:dyDescent="0.25">
      <c r="C84" s="298">
        <v>33.299999999999997</v>
      </c>
      <c r="D84" s="298">
        <f>('Divider Sort'!R65/60)</f>
        <v>94.85</v>
      </c>
      <c r="E84" s="298">
        <f>('Divider Sort'!AR65/60)</f>
        <v>0</v>
      </c>
      <c r="F84" s="298">
        <f>('Pallet &amp; Top Frame Sort'!K38/60)</f>
        <v>49.9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79"/>
  <sheetViews>
    <sheetView workbookViewId="0">
      <pane ySplit="3" topLeftCell="A4" activePane="bottomLeft" state="frozen"/>
      <selection pane="bottomLeft" activeCell="AE16" sqref="AE16"/>
    </sheetView>
  </sheetViews>
  <sheetFormatPr defaultColWidth="8.85546875" defaultRowHeight="15" x14ac:dyDescent="0.25"/>
  <cols>
    <col min="1" max="1" width="8.85546875" style="73"/>
    <col min="2" max="2" width="10.5703125" style="87" customWidth="1"/>
    <col min="3" max="3" width="8.85546875" style="73" customWidth="1"/>
    <col min="4" max="4" width="27.28515625" style="73" customWidth="1"/>
    <col min="5" max="5" width="8.5703125" style="73" customWidth="1"/>
    <col min="6" max="7" width="8.85546875" style="73" customWidth="1"/>
    <col min="8" max="8" width="8.5703125" style="73" hidden="1" customWidth="1"/>
    <col min="9" max="10" width="8.85546875" style="73" hidden="1" customWidth="1"/>
    <col min="11" max="13" width="9.140625" style="93" customWidth="1"/>
    <col min="14" max="14" width="9.140625" style="73" customWidth="1"/>
    <col min="15" max="15" width="9.5703125" style="87" customWidth="1"/>
    <col min="16" max="16" width="9.140625" style="73" customWidth="1"/>
    <col min="17" max="18" width="7.7109375" style="73" customWidth="1"/>
    <col min="19" max="19" width="9.42578125" style="73" customWidth="1"/>
    <col min="20" max="35" width="7.7109375" style="73" customWidth="1"/>
    <col min="36" max="36" width="7.7109375" style="75" customWidth="1"/>
    <col min="37" max="37" width="7.7109375" style="73" customWidth="1"/>
    <col min="38" max="38" width="7.7109375" style="75" customWidth="1"/>
    <col min="39" max="39" width="7.7109375" style="73" customWidth="1"/>
    <col min="40" max="40" width="6.7109375" style="73" customWidth="1"/>
    <col min="41" max="41" width="13" style="87" customWidth="1"/>
    <col min="42" max="42" width="9.140625" style="73" customWidth="1"/>
    <col min="43" max="65" width="7.7109375" style="73" customWidth="1"/>
    <col min="66" max="16384" width="8.85546875" style="73"/>
  </cols>
  <sheetData>
    <row r="1" spans="2:65" ht="15.75" thickBot="1" x14ac:dyDescent="0.3">
      <c r="B1" s="129"/>
      <c r="C1" s="117"/>
      <c r="D1" s="117"/>
      <c r="E1" s="117"/>
      <c r="F1" s="117"/>
      <c r="G1" s="117"/>
      <c r="H1" s="117"/>
      <c r="I1" s="117"/>
      <c r="J1" s="117"/>
      <c r="K1" s="130"/>
      <c r="L1" s="130"/>
      <c r="M1" s="130"/>
      <c r="N1" s="117"/>
      <c r="O1" s="116" t="s">
        <v>90</v>
      </c>
      <c r="P1" s="101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310"/>
      <c r="AK1" s="117"/>
      <c r="AL1" s="310"/>
      <c r="AM1" s="117"/>
      <c r="AO1" s="116" t="s">
        <v>90</v>
      </c>
      <c r="AP1" s="101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</row>
    <row r="2" spans="2:65" ht="15.75" thickTop="1" x14ac:dyDescent="0.25">
      <c r="B2" s="131" t="s">
        <v>15</v>
      </c>
      <c r="C2" s="132" t="s">
        <v>14</v>
      </c>
      <c r="D2" s="132" t="s">
        <v>0</v>
      </c>
      <c r="E2" s="132" t="s">
        <v>199</v>
      </c>
      <c r="F2" s="132" t="s">
        <v>12</v>
      </c>
      <c r="G2" s="132" t="s">
        <v>13</v>
      </c>
      <c r="H2" s="132" t="s">
        <v>83</v>
      </c>
      <c r="I2" s="132" t="s">
        <v>12</v>
      </c>
      <c r="J2" s="132" t="s">
        <v>13</v>
      </c>
      <c r="K2" s="133" t="s">
        <v>80</v>
      </c>
      <c r="L2" s="134"/>
      <c r="M2" s="135"/>
      <c r="O2" s="87" t="s">
        <v>15</v>
      </c>
      <c r="P2" s="87" t="s">
        <v>82</v>
      </c>
      <c r="Q2" s="73" t="s">
        <v>45</v>
      </c>
      <c r="T2" s="93"/>
      <c r="AF2" s="93"/>
      <c r="AH2" s="93"/>
      <c r="AO2" s="87" t="s">
        <v>15</v>
      </c>
      <c r="AP2" s="87" t="s">
        <v>82</v>
      </c>
      <c r="AQ2" s="73" t="s">
        <v>45</v>
      </c>
      <c r="AT2" s="93"/>
      <c r="BF2" s="93"/>
      <c r="BH2" s="93"/>
    </row>
    <row r="3" spans="2:65" ht="15.75" thickBot="1" x14ac:dyDescent="0.3">
      <c r="B3" s="136"/>
      <c r="C3" s="59"/>
      <c r="D3" s="59"/>
      <c r="E3" s="59" t="s">
        <v>84</v>
      </c>
      <c r="F3" s="59" t="s">
        <v>4</v>
      </c>
      <c r="G3" s="59" t="s">
        <v>65</v>
      </c>
      <c r="H3" s="59" t="s">
        <v>27</v>
      </c>
      <c r="I3" s="59" t="s">
        <v>5</v>
      </c>
      <c r="J3" s="59" t="s">
        <v>66</v>
      </c>
      <c r="K3" s="137" t="s">
        <v>16</v>
      </c>
      <c r="L3" s="137" t="s">
        <v>18</v>
      </c>
      <c r="M3" s="137" t="s">
        <v>17</v>
      </c>
      <c r="Q3" s="128" t="s">
        <v>4</v>
      </c>
      <c r="R3" s="98" t="s">
        <v>202</v>
      </c>
      <c r="S3" s="99" t="s">
        <v>91</v>
      </c>
      <c r="T3" s="106" t="s">
        <v>206</v>
      </c>
      <c r="U3" s="107" t="s">
        <v>91</v>
      </c>
      <c r="V3" s="97" t="s">
        <v>200</v>
      </c>
      <c r="W3" s="97" t="s">
        <v>91</v>
      </c>
      <c r="X3" s="112" t="s">
        <v>204</v>
      </c>
      <c r="Y3" s="113" t="s">
        <v>91</v>
      </c>
      <c r="Z3" s="100" t="s">
        <v>198</v>
      </c>
      <c r="AA3" s="101" t="s">
        <v>91</v>
      </c>
      <c r="AB3" s="96" t="s">
        <v>203</v>
      </c>
      <c r="AC3" s="119" t="s">
        <v>91</v>
      </c>
      <c r="AD3" s="114" t="s">
        <v>201</v>
      </c>
      <c r="AE3" s="115" t="s">
        <v>91</v>
      </c>
      <c r="AF3" s="108" t="s">
        <v>196</v>
      </c>
      <c r="AG3" s="109" t="s">
        <v>91</v>
      </c>
      <c r="AH3" s="102" t="s">
        <v>205</v>
      </c>
      <c r="AI3" s="103" t="s">
        <v>91</v>
      </c>
      <c r="AJ3" s="311" t="s">
        <v>197</v>
      </c>
      <c r="AK3" s="111" t="s">
        <v>91</v>
      </c>
      <c r="AL3" s="312"/>
      <c r="AM3" s="105" t="s">
        <v>91</v>
      </c>
      <c r="AQ3" s="128" t="s">
        <v>5</v>
      </c>
      <c r="AR3" s="98"/>
      <c r="AS3" s="99"/>
      <c r="AT3" s="106"/>
      <c r="AU3" s="107"/>
      <c r="AV3" s="97"/>
      <c r="AW3" s="97"/>
      <c r="AX3" s="112"/>
      <c r="AY3" s="113"/>
      <c r="AZ3" s="100"/>
      <c r="BA3" s="101"/>
      <c r="BB3" s="96"/>
      <c r="BC3" s="119"/>
      <c r="BD3" s="114"/>
      <c r="BE3" s="115"/>
      <c r="BF3" s="108"/>
      <c r="BG3" s="109"/>
      <c r="BH3" s="102"/>
      <c r="BI3" s="103"/>
      <c r="BJ3" s="110"/>
      <c r="BK3" s="111"/>
      <c r="BL3" s="104"/>
      <c r="BM3" s="105"/>
    </row>
    <row r="4" spans="2:65" ht="15.75" thickTop="1" x14ac:dyDescent="0.25">
      <c r="B4" s="36">
        <v>42184</v>
      </c>
      <c r="C4" s="29">
        <v>41969</v>
      </c>
      <c r="D4" s="153" t="s">
        <v>207</v>
      </c>
      <c r="E4" s="29">
        <v>3608</v>
      </c>
      <c r="F4" s="29">
        <v>3454</v>
      </c>
      <c r="G4" s="29">
        <v>154</v>
      </c>
      <c r="H4" s="29"/>
      <c r="I4" s="29"/>
      <c r="J4" s="29"/>
      <c r="K4" s="95">
        <v>100</v>
      </c>
      <c r="L4" s="95">
        <v>0</v>
      </c>
      <c r="M4" s="95">
        <v>0</v>
      </c>
      <c r="O4" s="87">
        <f>B4</f>
        <v>42184</v>
      </c>
      <c r="P4" s="73">
        <f>C4</f>
        <v>41969</v>
      </c>
      <c r="Q4" s="73">
        <v>3608</v>
      </c>
      <c r="R4" s="73">
        <v>1180</v>
      </c>
      <c r="S4" s="73">
        <v>178</v>
      </c>
      <c r="T4" s="73">
        <v>827</v>
      </c>
      <c r="U4" s="73">
        <v>141</v>
      </c>
      <c r="X4" s="75"/>
      <c r="AB4" s="73">
        <v>868</v>
      </c>
      <c r="AC4" s="73">
        <v>136</v>
      </c>
      <c r="AH4" s="73">
        <v>733</v>
      </c>
      <c r="AI4" s="73">
        <v>122</v>
      </c>
      <c r="AX4" s="93"/>
      <c r="BJ4" s="93"/>
      <c r="BL4" s="93"/>
    </row>
    <row r="5" spans="2:65" x14ac:dyDescent="0.25">
      <c r="B5" s="36">
        <v>42184</v>
      </c>
      <c r="C5" s="29">
        <v>41970</v>
      </c>
      <c r="D5" s="153" t="s">
        <v>208</v>
      </c>
      <c r="E5" s="29">
        <v>7011</v>
      </c>
      <c r="F5" s="29">
        <v>6621</v>
      </c>
      <c r="G5" s="29">
        <v>390</v>
      </c>
      <c r="H5" s="29"/>
      <c r="I5" s="29"/>
      <c r="J5" s="29"/>
      <c r="K5" s="95">
        <v>100</v>
      </c>
      <c r="L5" s="95">
        <v>0</v>
      </c>
      <c r="M5" s="95">
        <v>0</v>
      </c>
      <c r="O5" s="87">
        <f t="shared" ref="O5:O54" si="0">B5</f>
        <v>42184</v>
      </c>
      <c r="P5" s="73">
        <f t="shared" ref="P5:P54" si="1">C5</f>
        <v>41970</v>
      </c>
      <c r="Q5" s="73">
        <v>7011</v>
      </c>
      <c r="R5" s="73">
        <v>1843</v>
      </c>
      <c r="S5" s="73">
        <v>278</v>
      </c>
      <c r="T5" s="73">
        <v>1848</v>
      </c>
      <c r="U5" s="73">
        <v>315</v>
      </c>
      <c r="X5" s="75">
        <v>450</v>
      </c>
      <c r="Y5" s="73">
        <v>66</v>
      </c>
      <c r="AB5" s="73">
        <v>2038</v>
      </c>
      <c r="AC5" s="73">
        <v>320</v>
      </c>
      <c r="AH5" s="73">
        <v>832</v>
      </c>
      <c r="AI5" s="73">
        <v>139</v>
      </c>
      <c r="AX5" s="93"/>
      <c r="BJ5" s="93"/>
      <c r="BL5" s="93"/>
    </row>
    <row r="6" spans="2:65" x14ac:dyDescent="0.25">
      <c r="B6" s="36">
        <v>42186</v>
      </c>
      <c r="C6" s="28">
        <v>41971</v>
      </c>
      <c r="D6" s="153" t="s">
        <v>207</v>
      </c>
      <c r="E6" s="29">
        <v>5447</v>
      </c>
      <c r="F6" s="29">
        <v>4938</v>
      </c>
      <c r="G6" s="29">
        <v>509</v>
      </c>
      <c r="H6" s="29"/>
      <c r="I6" s="29"/>
      <c r="J6" s="29"/>
      <c r="K6" s="95">
        <v>100</v>
      </c>
      <c r="L6" s="95">
        <v>0</v>
      </c>
      <c r="M6" s="95">
        <v>0</v>
      </c>
      <c r="O6" s="87">
        <f t="shared" si="0"/>
        <v>42186</v>
      </c>
      <c r="P6" s="73">
        <f t="shared" si="1"/>
        <v>41971</v>
      </c>
      <c r="Q6" s="73">
        <v>5447</v>
      </c>
      <c r="R6" s="73">
        <v>1911</v>
      </c>
      <c r="S6" s="73">
        <v>293</v>
      </c>
      <c r="X6" s="75"/>
      <c r="AB6" s="73">
        <v>1601</v>
      </c>
      <c r="AC6" s="73">
        <v>300</v>
      </c>
      <c r="AD6" s="73">
        <v>1935</v>
      </c>
      <c r="AE6" s="73">
        <v>291</v>
      </c>
      <c r="AX6" s="93"/>
      <c r="BJ6" s="93"/>
      <c r="BL6" s="93"/>
    </row>
    <row r="7" spans="2:65" x14ac:dyDescent="0.25">
      <c r="B7" s="36">
        <v>42186</v>
      </c>
      <c r="C7" s="29">
        <v>41972</v>
      </c>
      <c r="D7" s="153" t="s">
        <v>208</v>
      </c>
      <c r="E7" s="29">
        <v>2164</v>
      </c>
      <c r="F7" s="29">
        <v>2022</v>
      </c>
      <c r="G7" s="29">
        <v>142</v>
      </c>
      <c r="H7" s="29"/>
      <c r="I7" s="29"/>
      <c r="J7" s="29"/>
      <c r="K7" s="95">
        <v>100</v>
      </c>
      <c r="L7" s="95">
        <v>0</v>
      </c>
      <c r="M7" s="95">
        <v>0</v>
      </c>
      <c r="O7" s="87">
        <f t="shared" si="0"/>
        <v>42186</v>
      </c>
      <c r="P7" s="73">
        <f t="shared" si="1"/>
        <v>41972</v>
      </c>
      <c r="Q7" s="73">
        <v>2164</v>
      </c>
      <c r="R7" s="73">
        <v>1062</v>
      </c>
      <c r="S7" s="73">
        <v>163</v>
      </c>
      <c r="X7" s="75"/>
      <c r="AD7" s="73">
        <v>1102</v>
      </c>
      <c r="AE7" s="73">
        <v>165</v>
      </c>
      <c r="AX7" s="93"/>
      <c r="BJ7" s="93"/>
      <c r="BL7" s="93"/>
    </row>
    <row r="8" spans="2:65" x14ac:dyDescent="0.25">
      <c r="B8" s="36">
        <v>42187</v>
      </c>
      <c r="C8" s="29">
        <v>41024</v>
      </c>
      <c r="D8" s="153" t="s">
        <v>222</v>
      </c>
      <c r="E8" s="29">
        <v>253</v>
      </c>
      <c r="F8" s="29">
        <v>238</v>
      </c>
      <c r="G8" s="29">
        <v>15</v>
      </c>
      <c r="H8" s="29"/>
      <c r="I8" s="29"/>
      <c r="J8" s="29"/>
      <c r="K8" s="95">
        <v>100</v>
      </c>
      <c r="L8" s="95">
        <v>0</v>
      </c>
      <c r="M8" s="95">
        <v>0</v>
      </c>
      <c r="O8" s="87">
        <f t="shared" si="0"/>
        <v>42187</v>
      </c>
      <c r="P8" s="73">
        <f t="shared" si="1"/>
        <v>41024</v>
      </c>
      <c r="Q8" s="73">
        <v>253</v>
      </c>
      <c r="X8" s="75"/>
      <c r="AD8" s="73">
        <v>253</v>
      </c>
      <c r="AE8" s="73">
        <v>40</v>
      </c>
      <c r="AX8" s="93"/>
      <c r="BJ8" s="93"/>
      <c r="BL8" s="93"/>
    </row>
    <row r="9" spans="2:65" x14ac:dyDescent="0.25">
      <c r="B9" s="36">
        <v>42187</v>
      </c>
      <c r="C9" s="29">
        <v>41975</v>
      </c>
      <c r="D9" s="153" t="s">
        <v>207</v>
      </c>
      <c r="E9" s="29">
        <v>5331</v>
      </c>
      <c r="F9" s="29">
        <v>5070</v>
      </c>
      <c r="G9" s="29">
        <v>261</v>
      </c>
      <c r="H9" s="29"/>
      <c r="I9" s="29"/>
      <c r="J9" s="29"/>
      <c r="K9" s="95">
        <v>100</v>
      </c>
      <c r="L9" s="95">
        <v>0</v>
      </c>
      <c r="M9" s="95">
        <v>0</v>
      </c>
      <c r="O9" s="87">
        <f t="shared" si="0"/>
        <v>42187</v>
      </c>
      <c r="P9" s="73">
        <f t="shared" si="1"/>
        <v>41975</v>
      </c>
      <c r="Q9" s="73">
        <v>5331</v>
      </c>
      <c r="R9" s="73">
        <v>355</v>
      </c>
      <c r="S9" s="73">
        <v>54</v>
      </c>
      <c r="T9" s="73">
        <v>3865</v>
      </c>
      <c r="U9" s="73">
        <v>430</v>
      </c>
      <c r="X9" s="75"/>
      <c r="AD9" s="73">
        <v>1111</v>
      </c>
      <c r="AE9" s="73">
        <v>173</v>
      </c>
      <c r="AX9" s="93"/>
      <c r="BJ9" s="93"/>
      <c r="BL9" s="93"/>
    </row>
    <row r="10" spans="2:65" x14ac:dyDescent="0.25">
      <c r="B10" s="36">
        <v>42187</v>
      </c>
      <c r="C10" s="29">
        <v>41926</v>
      </c>
      <c r="D10" s="153" t="s">
        <v>214</v>
      </c>
      <c r="E10" s="29">
        <v>1211</v>
      </c>
      <c r="F10" s="29">
        <v>1066</v>
      </c>
      <c r="G10" s="29">
        <v>145</v>
      </c>
      <c r="H10" s="29"/>
      <c r="I10" s="29"/>
      <c r="J10" s="29"/>
      <c r="K10" s="95">
        <v>100</v>
      </c>
      <c r="L10" s="95">
        <v>0</v>
      </c>
      <c r="M10" s="95">
        <v>0</v>
      </c>
      <c r="O10" s="87">
        <f t="shared" si="0"/>
        <v>42187</v>
      </c>
      <c r="P10" s="73">
        <f t="shared" si="1"/>
        <v>41926</v>
      </c>
      <c r="Q10" s="73">
        <v>1211</v>
      </c>
      <c r="R10" s="73">
        <v>1211</v>
      </c>
      <c r="S10" s="73">
        <v>183</v>
      </c>
      <c r="X10" s="75"/>
      <c r="AX10" s="93"/>
      <c r="BJ10" s="93"/>
      <c r="BL10" s="93"/>
    </row>
    <row r="11" spans="2:65" x14ac:dyDescent="0.25">
      <c r="B11" s="36">
        <v>42187</v>
      </c>
      <c r="C11" s="29">
        <v>40802</v>
      </c>
      <c r="D11" s="153" t="s">
        <v>219</v>
      </c>
      <c r="E11" s="29">
        <v>1174</v>
      </c>
      <c r="F11" s="29">
        <v>1102</v>
      </c>
      <c r="G11" s="29">
        <v>72</v>
      </c>
      <c r="H11" s="29"/>
      <c r="I11" s="29"/>
      <c r="J11" s="29"/>
      <c r="K11" s="95">
        <v>100</v>
      </c>
      <c r="L11" s="95">
        <v>0</v>
      </c>
      <c r="M11" s="95">
        <v>0</v>
      </c>
      <c r="O11" s="87">
        <f t="shared" si="0"/>
        <v>42187</v>
      </c>
      <c r="P11" s="73">
        <f t="shared" si="1"/>
        <v>40802</v>
      </c>
      <c r="Q11" s="73">
        <v>1174</v>
      </c>
      <c r="X11" s="75"/>
      <c r="AD11" s="73">
        <v>1174</v>
      </c>
      <c r="AE11" s="73">
        <v>183</v>
      </c>
    </row>
    <row r="12" spans="2:65" x14ac:dyDescent="0.25">
      <c r="B12" s="36">
        <v>42187</v>
      </c>
      <c r="C12" s="29">
        <v>41976</v>
      </c>
      <c r="D12" s="153" t="s">
        <v>208</v>
      </c>
      <c r="E12" s="29">
        <v>2561</v>
      </c>
      <c r="F12" s="29">
        <v>2364</v>
      </c>
      <c r="G12" s="29">
        <v>197</v>
      </c>
      <c r="H12" s="29"/>
      <c r="I12" s="29"/>
      <c r="J12" s="29"/>
      <c r="K12" s="95">
        <v>100</v>
      </c>
      <c r="L12" s="95">
        <v>0</v>
      </c>
      <c r="M12" s="95">
        <v>0</v>
      </c>
      <c r="O12" s="87">
        <f t="shared" si="0"/>
        <v>42187</v>
      </c>
      <c r="P12" s="73">
        <f t="shared" si="1"/>
        <v>41976</v>
      </c>
      <c r="Q12" s="73">
        <v>2561</v>
      </c>
      <c r="R12" s="73">
        <v>1454</v>
      </c>
      <c r="S12" s="73">
        <v>219</v>
      </c>
      <c r="T12" s="73">
        <v>1107</v>
      </c>
      <c r="U12" s="73">
        <v>166</v>
      </c>
      <c r="X12" s="75"/>
    </row>
    <row r="13" spans="2:65" x14ac:dyDescent="0.25">
      <c r="B13" s="36">
        <v>42188</v>
      </c>
      <c r="C13" s="28">
        <v>41974</v>
      </c>
      <c r="D13" s="153" t="s">
        <v>207</v>
      </c>
      <c r="E13" s="29">
        <v>3198</v>
      </c>
      <c r="F13" s="29">
        <v>2990</v>
      </c>
      <c r="G13" s="29">
        <v>208</v>
      </c>
      <c r="H13" s="29"/>
      <c r="I13" s="29"/>
      <c r="J13" s="29"/>
      <c r="K13" s="95">
        <v>100</v>
      </c>
      <c r="L13" s="95">
        <v>0</v>
      </c>
      <c r="M13" s="95">
        <v>0</v>
      </c>
      <c r="O13" s="87">
        <f t="shared" si="0"/>
        <v>42188</v>
      </c>
      <c r="P13" s="73">
        <f t="shared" si="1"/>
        <v>41974</v>
      </c>
      <c r="Q13" s="73">
        <v>3198</v>
      </c>
      <c r="T13" s="73">
        <v>744</v>
      </c>
      <c r="U13" s="73">
        <v>96</v>
      </c>
      <c r="X13" s="75"/>
      <c r="Z13" s="73">
        <v>146</v>
      </c>
      <c r="AA13" s="73">
        <v>22</v>
      </c>
      <c r="AB13" s="73">
        <v>575</v>
      </c>
      <c r="AC13" s="73">
        <v>87</v>
      </c>
      <c r="AD13" s="73">
        <v>899</v>
      </c>
      <c r="AE13" s="73">
        <v>130</v>
      </c>
      <c r="AH13" s="73">
        <v>834</v>
      </c>
      <c r="AI13" s="73">
        <v>124</v>
      </c>
      <c r="AX13" s="93"/>
      <c r="BJ13" s="93"/>
      <c r="BL13" s="93"/>
    </row>
    <row r="14" spans="2:65" x14ac:dyDescent="0.25">
      <c r="B14" s="36">
        <v>42188</v>
      </c>
      <c r="C14" s="29">
        <v>41973</v>
      </c>
      <c r="D14" s="153" t="s">
        <v>208</v>
      </c>
      <c r="E14" s="29">
        <v>3578</v>
      </c>
      <c r="F14" s="29">
        <v>3250</v>
      </c>
      <c r="G14" s="29">
        <v>328</v>
      </c>
      <c r="H14" s="29"/>
      <c r="I14" s="29"/>
      <c r="J14" s="29"/>
      <c r="K14" s="95">
        <v>100</v>
      </c>
      <c r="L14" s="95">
        <v>0</v>
      </c>
      <c r="M14" s="95">
        <v>0</v>
      </c>
      <c r="O14" s="87">
        <f t="shared" si="0"/>
        <v>42188</v>
      </c>
      <c r="P14" s="73">
        <f t="shared" si="1"/>
        <v>41973</v>
      </c>
      <c r="Q14" s="73">
        <v>3578</v>
      </c>
      <c r="X14" s="75"/>
      <c r="Z14" s="73">
        <v>809</v>
      </c>
      <c r="AA14" s="73">
        <v>122</v>
      </c>
      <c r="AB14" s="73">
        <v>738</v>
      </c>
      <c r="AC14" s="73">
        <v>111</v>
      </c>
      <c r="AD14" s="73">
        <v>1012</v>
      </c>
      <c r="AE14" s="73">
        <v>146</v>
      </c>
      <c r="AH14" s="73">
        <v>1019</v>
      </c>
      <c r="AI14" s="73">
        <v>152</v>
      </c>
      <c r="AX14" s="93"/>
      <c r="BJ14" s="93"/>
      <c r="BL14" s="93"/>
    </row>
    <row r="15" spans="2:65" x14ac:dyDescent="0.25">
      <c r="B15" s="36">
        <v>42188</v>
      </c>
      <c r="C15" s="29">
        <v>41927</v>
      </c>
      <c r="D15" s="153" t="s">
        <v>223</v>
      </c>
      <c r="E15" s="29">
        <v>2448</v>
      </c>
      <c r="F15" s="29">
        <v>2248</v>
      </c>
      <c r="G15" s="29">
        <v>200</v>
      </c>
      <c r="H15" s="29"/>
      <c r="I15" s="29"/>
      <c r="J15" s="29"/>
      <c r="K15" s="95">
        <v>100</v>
      </c>
      <c r="L15" s="95">
        <v>0</v>
      </c>
      <c r="M15" s="95">
        <v>0</v>
      </c>
      <c r="O15" s="87">
        <f t="shared" si="0"/>
        <v>42188</v>
      </c>
      <c r="P15" s="73">
        <f t="shared" si="1"/>
        <v>41927</v>
      </c>
      <c r="Q15" s="73">
        <v>2448</v>
      </c>
      <c r="T15" s="73">
        <v>456</v>
      </c>
      <c r="U15" s="73">
        <v>66</v>
      </c>
      <c r="X15" s="75"/>
      <c r="AB15" s="73">
        <v>976</v>
      </c>
      <c r="AC15" s="73">
        <v>136</v>
      </c>
      <c r="AD15" s="73">
        <v>1016</v>
      </c>
      <c r="AE15" s="73">
        <v>144</v>
      </c>
      <c r="AX15" s="93"/>
      <c r="BJ15" s="93"/>
      <c r="BL15" s="93"/>
    </row>
    <row r="16" spans="2:65" x14ac:dyDescent="0.25">
      <c r="B16" s="36"/>
      <c r="C16" s="29"/>
      <c r="D16" s="29"/>
      <c r="E16" s="29"/>
      <c r="F16" s="29"/>
      <c r="G16" s="29"/>
      <c r="H16" s="29"/>
      <c r="I16" s="29"/>
      <c r="J16" s="29"/>
      <c r="K16" s="95"/>
      <c r="L16" s="95"/>
      <c r="M16" s="95"/>
      <c r="O16" s="87">
        <f t="shared" si="0"/>
        <v>0</v>
      </c>
      <c r="P16" s="73">
        <f t="shared" si="1"/>
        <v>0</v>
      </c>
      <c r="X16" s="75"/>
      <c r="AX16" s="93"/>
      <c r="BJ16" s="93"/>
      <c r="BL16" s="93"/>
    </row>
    <row r="17" spans="2:64" x14ac:dyDescent="0.25">
      <c r="B17" s="36"/>
      <c r="C17" s="29"/>
      <c r="D17" s="29"/>
      <c r="E17" s="29"/>
      <c r="F17" s="29"/>
      <c r="G17" s="29"/>
      <c r="H17" s="29"/>
      <c r="I17" s="29"/>
      <c r="J17" s="29"/>
      <c r="K17" s="95"/>
      <c r="L17" s="95"/>
      <c r="M17" s="95"/>
      <c r="O17" s="87">
        <f t="shared" si="0"/>
        <v>0</v>
      </c>
      <c r="P17" s="73">
        <f t="shared" si="1"/>
        <v>0</v>
      </c>
      <c r="X17" s="75"/>
      <c r="AX17" s="93"/>
      <c r="BJ17" s="93"/>
      <c r="BL17" s="93"/>
    </row>
    <row r="18" spans="2:64" x14ac:dyDescent="0.25">
      <c r="B18" s="36"/>
      <c r="C18" s="29"/>
      <c r="D18" s="29"/>
      <c r="E18" s="29"/>
      <c r="F18" s="29"/>
      <c r="G18" s="29"/>
      <c r="H18" s="29"/>
      <c r="I18" s="29"/>
      <c r="J18" s="29"/>
      <c r="K18" s="95"/>
      <c r="L18" s="95"/>
      <c r="M18" s="95"/>
      <c r="O18" s="87">
        <f t="shared" si="0"/>
        <v>0</v>
      </c>
      <c r="P18" s="73">
        <f t="shared" si="1"/>
        <v>0</v>
      </c>
      <c r="X18" s="75"/>
      <c r="AX18" s="93"/>
      <c r="BJ18" s="93"/>
      <c r="BL18" s="93"/>
    </row>
    <row r="19" spans="2:64" x14ac:dyDescent="0.25">
      <c r="B19" s="36"/>
      <c r="C19" s="29"/>
      <c r="D19" s="29"/>
      <c r="E19" s="29"/>
      <c r="F19" s="29"/>
      <c r="G19" s="29"/>
      <c r="H19" s="29"/>
      <c r="I19" s="29"/>
      <c r="J19" s="29"/>
      <c r="K19" s="95"/>
      <c r="L19" s="95"/>
      <c r="M19" s="95"/>
      <c r="O19" s="87">
        <f t="shared" si="0"/>
        <v>0</v>
      </c>
      <c r="P19" s="73">
        <f t="shared" si="1"/>
        <v>0</v>
      </c>
      <c r="X19" s="75"/>
    </row>
    <row r="20" spans="2:64" x14ac:dyDescent="0.25">
      <c r="B20" s="36"/>
      <c r="C20" s="29"/>
      <c r="D20" s="29"/>
      <c r="E20" s="29"/>
      <c r="F20" s="29"/>
      <c r="G20" s="29"/>
      <c r="H20" s="29"/>
      <c r="I20" s="29"/>
      <c r="J20" s="29"/>
      <c r="K20" s="95"/>
      <c r="L20" s="95"/>
      <c r="M20" s="95"/>
      <c r="O20" s="87">
        <f t="shared" si="0"/>
        <v>0</v>
      </c>
      <c r="P20" s="73">
        <f t="shared" si="1"/>
        <v>0</v>
      </c>
      <c r="X20" s="75"/>
    </row>
    <row r="21" spans="2:64" x14ac:dyDescent="0.25">
      <c r="B21" s="36"/>
      <c r="C21" s="29"/>
      <c r="D21" s="29"/>
      <c r="E21" s="29"/>
      <c r="F21" s="29"/>
      <c r="G21" s="29"/>
      <c r="H21" s="29"/>
      <c r="I21" s="29"/>
      <c r="J21" s="29"/>
      <c r="K21" s="95"/>
      <c r="L21" s="95"/>
      <c r="M21" s="95"/>
      <c r="O21" s="87">
        <f t="shared" si="0"/>
        <v>0</v>
      </c>
      <c r="P21" s="73">
        <f t="shared" si="1"/>
        <v>0</v>
      </c>
      <c r="X21" s="75"/>
    </row>
    <row r="22" spans="2:64" x14ac:dyDescent="0.25">
      <c r="B22" s="36"/>
      <c r="C22" s="29"/>
      <c r="D22" s="29"/>
      <c r="E22" s="29"/>
      <c r="F22" s="29"/>
      <c r="G22" s="29"/>
      <c r="H22" s="29"/>
      <c r="I22" s="29"/>
      <c r="J22" s="29"/>
      <c r="K22" s="95"/>
      <c r="L22" s="95"/>
      <c r="M22" s="95"/>
      <c r="O22" s="87">
        <f t="shared" si="0"/>
        <v>0</v>
      </c>
      <c r="P22" s="73">
        <f t="shared" si="1"/>
        <v>0</v>
      </c>
      <c r="X22" s="75"/>
    </row>
    <row r="23" spans="2:64" x14ac:dyDescent="0.25">
      <c r="B23" s="36"/>
      <c r="C23" s="29"/>
      <c r="D23" s="29"/>
      <c r="E23" s="29"/>
      <c r="F23" s="29"/>
      <c r="G23" s="29"/>
      <c r="H23" s="29"/>
      <c r="I23" s="29"/>
      <c r="J23" s="29"/>
      <c r="K23" s="95"/>
      <c r="L23" s="95"/>
      <c r="M23" s="95"/>
      <c r="O23" s="87">
        <f t="shared" si="0"/>
        <v>0</v>
      </c>
      <c r="P23" s="73">
        <f t="shared" si="1"/>
        <v>0</v>
      </c>
      <c r="X23" s="75"/>
    </row>
    <row r="24" spans="2:64" x14ac:dyDescent="0.25">
      <c r="B24" s="36"/>
      <c r="C24" s="29"/>
      <c r="D24" s="29"/>
      <c r="E24" s="29"/>
      <c r="F24" s="29"/>
      <c r="G24" s="29"/>
      <c r="H24" s="29"/>
      <c r="I24" s="29"/>
      <c r="J24" s="29"/>
      <c r="K24" s="95"/>
      <c r="L24" s="95"/>
      <c r="M24" s="95"/>
      <c r="O24" s="87">
        <f t="shared" si="0"/>
        <v>0</v>
      </c>
      <c r="P24" s="73">
        <f t="shared" si="1"/>
        <v>0</v>
      </c>
      <c r="X24" s="75"/>
    </row>
    <row r="25" spans="2:64" x14ac:dyDescent="0.25">
      <c r="B25" s="36"/>
      <c r="C25" s="29"/>
      <c r="D25" s="29"/>
      <c r="E25" s="29"/>
      <c r="F25" s="29"/>
      <c r="G25" s="29"/>
      <c r="H25" s="29"/>
      <c r="I25" s="29"/>
      <c r="J25" s="29"/>
      <c r="K25" s="95"/>
      <c r="L25" s="95"/>
      <c r="M25" s="95"/>
      <c r="O25" s="87">
        <f t="shared" si="0"/>
        <v>0</v>
      </c>
      <c r="P25" s="73">
        <f t="shared" si="1"/>
        <v>0</v>
      </c>
      <c r="X25" s="75"/>
    </row>
    <row r="26" spans="2:64" x14ac:dyDescent="0.25">
      <c r="B26" s="36"/>
      <c r="C26" s="29"/>
      <c r="D26" s="29"/>
      <c r="E26" s="29"/>
      <c r="F26" s="29"/>
      <c r="G26" s="29"/>
      <c r="H26" s="29"/>
      <c r="I26" s="29"/>
      <c r="J26" s="29"/>
      <c r="K26" s="95"/>
      <c r="L26" s="95"/>
      <c r="M26" s="95"/>
      <c r="O26" s="87">
        <f t="shared" si="0"/>
        <v>0</v>
      </c>
      <c r="P26" s="73">
        <f t="shared" si="1"/>
        <v>0</v>
      </c>
      <c r="X26" s="75"/>
    </row>
    <row r="27" spans="2:64" x14ac:dyDescent="0.25">
      <c r="B27" s="36"/>
      <c r="C27" s="29"/>
      <c r="D27" s="29"/>
      <c r="E27" s="29"/>
      <c r="F27" s="29"/>
      <c r="G27" s="29"/>
      <c r="H27" s="29"/>
      <c r="I27" s="29"/>
      <c r="J27" s="29"/>
      <c r="K27" s="95"/>
      <c r="L27" s="95"/>
      <c r="M27" s="95"/>
      <c r="O27" s="87">
        <f t="shared" si="0"/>
        <v>0</v>
      </c>
      <c r="P27" s="73">
        <f t="shared" si="1"/>
        <v>0</v>
      </c>
      <c r="X27" s="75"/>
    </row>
    <row r="28" spans="2:64" x14ac:dyDescent="0.25">
      <c r="B28" s="36"/>
      <c r="C28" s="29"/>
      <c r="D28" s="29"/>
      <c r="E28" s="29"/>
      <c r="F28" s="29"/>
      <c r="G28" s="29"/>
      <c r="H28" s="29"/>
      <c r="I28" s="29"/>
      <c r="J28" s="29"/>
      <c r="K28" s="95"/>
      <c r="L28" s="95"/>
      <c r="M28" s="95"/>
      <c r="O28" s="87">
        <f t="shared" si="0"/>
        <v>0</v>
      </c>
      <c r="P28" s="73">
        <f t="shared" si="1"/>
        <v>0</v>
      </c>
      <c r="X28" s="75"/>
    </row>
    <row r="29" spans="2:64" x14ac:dyDescent="0.25">
      <c r="B29" s="36"/>
      <c r="C29" s="29"/>
      <c r="D29" s="29"/>
      <c r="E29" s="29"/>
      <c r="F29" s="29"/>
      <c r="G29" s="29"/>
      <c r="H29" s="29"/>
      <c r="I29" s="29"/>
      <c r="J29" s="29"/>
      <c r="K29" s="95"/>
      <c r="L29" s="95"/>
      <c r="M29" s="95"/>
      <c r="O29" s="87">
        <f t="shared" si="0"/>
        <v>0</v>
      </c>
      <c r="P29" s="73">
        <f t="shared" si="1"/>
        <v>0</v>
      </c>
      <c r="X29" s="75"/>
    </row>
    <row r="30" spans="2:64" x14ac:dyDescent="0.25">
      <c r="B30" s="36"/>
      <c r="C30" s="29"/>
      <c r="D30" s="29"/>
      <c r="E30" s="29"/>
      <c r="F30" s="29"/>
      <c r="G30" s="29"/>
      <c r="H30" s="29"/>
      <c r="I30" s="29"/>
      <c r="J30" s="29"/>
      <c r="K30" s="95"/>
      <c r="L30" s="95"/>
      <c r="M30" s="95"/>
      <c r="O30" s="87">
        <f t="shared" si="0"/>
        <v>0</v>
      </c>
      <c r="P30" s="73">
        <f t="shared" si="1"/>
        <v>0</v>
      </c>
      <c r="X30" s="75"/>
    </row>
    <row r="31" spans="2:64" x14ac:dyDescent="0.25">
      <c r="B31" s="36"/>
      <c r="C31" s="29"/>
      <c r="D31" s="29"/>
      <c r="E31" s="29"/>
      <c r="F31" s="29"/>
      <c r="G31" s="29"/>
      <c r="H31" s="29"/>
      <c r="I31" s="29"/>
      <c r="J31" s="29"/>
      <c r="K31" s="95"/>
      <c r="L31" s="95"/>
      <c r="M31" s="95"/>
      <c r="O31" s="87">
        <f t="shared" si="0"/>
        <v>0</v>
      </c>
      <c r="P31" s="73">
        <f t="shared" si="1"/>
        <v>0</v>
      </c>
      <c r="X31" s="75"/>
    </row>
    <row r="32" spans="2:64" x14ac:dyDescent="0.25">
      <c r="B32" s="36"/>
      <c r="C32" s="29"/>
      <c r="D32" s="29"/>
      <c r="E32" s="29"/>
      <c r="F32" s="29"/>
      <c r="G32" s="29"/>
      <c r="H32" s="29"/>
      <c r="I32" s="29"/>
      <c r="J32" s="29"/>
      <c r="K32" s="95"/>
      <c r="L32" s="95"/>
      <c r="M32" s="95"/>
      <c r="O32" s="87">
        <f t="shared" si="0"/>
        <v>0</v>
      </c>
      <c r="P32" s="73">
        <f t="shared" si="1"/>
        <v>0</v>
      </c>
      <c r="X32" s="75"/>
    </row>
    <row r="33" spans="2:24" x14ac:dyDescent="0.25">
      <c r="B33" s="36"/>
      <c r="C33" s="29"/>
      <c r="D33" s="29"/>
      <c r="E33" s="29"/>
      <c r="F33" s="29"/>
      <c r="G33" s="29"/>
      <c r="H33" s="29"/>
      <c r="I33" s="29"/>
      <c r="J33" s="29"/>
      <c r="K33" s="95"/>
      <c r="L33" s="95"/>
      <c r="M33" s="95"/>
      <c r="O33" s="87">
        <f t="shared" si="0"/>
        <v>0</v>
      </c>
      <c r="P33" s="73">
        <f t="shared" si="1"/>
        <v>0</v>
      </c>
      <c r="X33" s="75"/>
    </row>
    <row r="34" spans="2:24" x14ac:dyDescent="0.25">
      <c r="B34" s="36"/>
      <c r="C34" s="29"/>
      <c r="D34" s="29"/>
      <c r="E34" s="29"/>
      <c r="F34" s="29"/>
      <c r="G34" s="29"/>
      <c r="H34" s="29"/>
      <c r="I34" s="29"/>
      <c r="J34" s="29"/>
      <c r="K34" s="95"/>
      <c r="L34" s="95"/>
      <c r="M34" s="95"/>
      <c r="O34" s="87">
        <f t="shared" si="0"/>
        <v>0</v>
      </c>
      <c r="P34" s="73">
        <f t="shared" si="1"/>
        <v>0</v>
      </c>
      <c r="X34" s="75"/>
    </row>
    <row r="35" spans="2:24" x14ac:dyDescent="0.25">
      <c r="B35" s="36"/>
      <c r="C35" s="29"/>
      <c r="D35" s="29"/>
      <c r="E35" s="29"/>
      <c r="F35" s="29"/>
      <c r="G35" s="29"/>
      <c r="H35" s="29"/>
      <c r="I35" s="29"/>
      <c r="J35" s="29"/>
      <c r="K35" s="95"/>
      <c r="L35" s="95"/>
      <c r="M35" s="95"/>
      <c r="O35" s="87">
        <f t="shared" si="0"/>
        <v>0</v>
      </c>
      <c r="P35" s="73">
        <f t="shared" si="1"/>
        <v>0</v>
      </c>
      <c r="X35" s="75"/>
    </row>
    <row r="36" spans="2:24" x14ac:dyDescent="0.25">
      <c r="B36" s="36"/>
      <c r="C36" s="29"/>
      <c r="D36" s="29"/>
      <c r="E36" s="29"/>
      <c r="F36" s="29"/>
      <c r="G36" s="29"/>
      <c r="H36" s="29"/>
      <c r="I36" s="29"/>
      <c r="J36" s="29"/>
      <c r="K36" s="95"/>
      <c r="L36" s="95"/>
      <c r="M36" s="95"/>
      <c r="O36" s="87">
        <f t="shared" si="0"/>
        <v>0</v>
      </c>
      <c r="P36" s="73">
        <f t="shared" si="1"/>
        <v>0</v>
      </c>
      <c r="X36" s="75"/>
    </row>
    <row r="37" spans="2:24" x14ac:dyDescent="0.25">
      <c r="B37" s="36"/>
      <c r="C37" s="29"/>
      <c r="D37" s="29"/>
      <c r="E37" s="29"/>
      <c r="F37" s="29"/>
      <c r="G37" s="29"/>
      <c r="H37" s="29"/>
      <c r="I37" s="29"/>
      <c r="J37" s="29"/>
      <c r="K37" s="95"/>
      <c r="L37" s="95"/>
      <c r="M37" s="95"/>
      <c r="O37" s="87">
        <f t="shared" si="0"/>
        <v>0</v>
      </c>
      <c r="P37" s="73">
        <f t="shared" si="1"/>
        <v>0</v>
      </c>
      <c r="X37" s="75"/>
    </row>
    <row r="38" spans="2:24" x14ac:dyDescent="0.25">
      <c r="B38" s="36"/>
      <c r="C38" s="29"/>
      <c r="D38" s="29"/>
      <c r="E38" s="29"/>
      <c r="F38" s="29"/>
      <c r="G38" s="29"/>
      <c r="H38" s="29"/>
      <c r="I38" s="29"/>
      <c r="J38" s="29"/>
      <c r="K38" s="95"/>
      <c r="L38" s="95"/>
      <c r="M38" s="95"/>
      <c r="O38" s="87">
        <f t="shared" si="0"/>
        <v>0</v>
      </c>
      <c r="P38" s="73">
        <f t="shared" si="1"/>
        <v>0</v>
      </c>
      <c r="X38" s="75"/>
    </row>
    <row r="39" spans="2:24" x14ac:dyDescent="0.25">
      <c r="B39" s="36"/>
      <c r="C39" s="29"/>
      <c r="D39" s="29"/>
      <c r="E39" s="29"/>
      <c r="F39" s="29"/>
      <c r="G39" s="29"/>
      <c r="H39" s="29"/>
      <c r="I39" s="29"/>
      <c r="J39" s="29"/>
      <c r="K39" s="95"/>
      <c r="L39" s="95"/>
      <c r="M39" s="95"/>
      <c r="O39" s="87">
        <f t="shared" si="0"/>
        <v>0</v>
      </c>
      <c r="P39" s="73">
        <f t="shared" si="1"/>
        <v>0</v>
      </c>
      <c r="X39" s="75"/>
    </row>
    <row r="40" spans="2:24" x14ac:dyDescent="0.25">
      <c r="B40" s="36"/>
      <c r="C40" s="29"/>
      <c r="D40" s="29"/>
      <c r="E40" s="29"/>
      <c r="F40" s="29"/>
      <c r="G40" s="29"/>
      <c r="H40" s="29"/>
      <c r="I40" s="29"/>
      <c r="J40" s="29"/>
      <c r="K40" s="95"/>
      <c r="L40" s="95"/>
      <c r="M40" s="95"/>
      <c r="O40" s="87">
        <f t="shared" si="0"/>
        <v>0</v>
      </c>
      <c r="P40" s="73">
        <f t="shared" si="1"/>
        <v>0</v>
      </c>
      <c r="X40" s="75"/>
    </row>
    <row r="41" spans="2:24" x14ac:dyDescent="0.25">
      <c r="B41" s="36"/>
      <c r="C41" s="29"/>
      <c r="D41" s="29"/>
      <c r="E41" s="29"/>
      <c r="F41" s="29"/>
      <c r="G41" s="29"/>
      <c r="H41" s="29"/>
      <c r="I41" s="29"/>
      <c r="J41" s="29"/>
      <c r="K41" s="95"/>
      <c r="L41" s="95"/>
      <c r="M41" s="95"/>
      <c r="O41" s="87">
        <f t="shared" si="0"/>
        <v>0</v>
      </c>
      <c r="P41" s="73">
        <f t="shared" si="1"/>
        <v>0</v>
      </c>
      <c r="X41" s="75"/>
    </row>
    <row r="42" spans="2:24" x14ac:dyDescent="0.25">
      <c r="B42" s="36"/>
      <c r="C42" s="29"/>
      <c r="D42" s="29"/>
      <c r="E42" s="29"/>
      <c r="F42" s="29"/>
      <c r="G42" s="29"/>
      <c r="H42" s="29"/>
      <c r="I42" s="29"/>
      <c r="J42" s="29"/>
      <c r="K42" s="95"/>
      <c r="L42" s="95"/>
      <c r="M42" s="95"/>
      <c r="O42" s="87">
        <f t="shared" si="0"/>
        <v>0</v>
      </c>
      <c r="P42" s="73">
        <f t="shared" si="1"/>
        <v>0</v>
      </c>
      <c r="X42" s="75"/>
    </row>
    <row r="43" spans="2:24" x14ac:dyDescent="0.25">
      <c r="B43" s="36"/>
      <c r="C43" s="29"/>
      <c r="D43" s="29"/>
      <c r="E43" s="29"/>
      <c r="F43" s="29"/>
      <c r="G43" s="29"/>
      <c r="H43" s="29"/>
      <c r="I43" s="29"/>
      <c r="J43" s="29"/>
      <c r="K43" s="95"/>
      <c r="L43" s="95"/>
      <c r="M43" s="95"/>
      <c r="O43" s="87">
        <f t="shared" si="0"/>
        <v>0</v>
      </c>
      <c r="P43" s="73">
        <f t="shared" si="1"/>
        <v>0</v>
      </c>
      <c r="X43" s="75"/>
    </row>
    <row r="44" spans="2:24" x14ac:dyDescent="0.25">
      <c r="B44" s="36"/>
      <c r="C44" s="29"/>
      <c r="D44" s="29"/>
      <c r="E44" s="29"/>
      <c r="F44" s="29"/>
      <c r="G44" s="29"/>
      <c r="H44" s="29"/>
      <c r="I44" s="29"/>
      <c r="J44" s="29"/>
      <c r="K44" s="95"/>
      <c r="L44" s="95"/>
      <c r="M44" s="95"/>
      <c r="O44" s="87">
        <f t="shared" si="0"/>
        <v>0</v>
      </c>
      <c r="P44" s="73">
        <f t="shared" si="1"/>
        <v>0</v>
      </c>
      <c r="X44" s="75"/>
    </row>
    <row r="45" spans="2:24" x14ac:dyDescent="0.25">
      <c r="B45" s="36"/>
      <c r="C45" s="29"/>
      <c r="D45" s="29"/>
      <c r="E45" s="29"/>
      <c r="F45" s="29"/>
      <c r="G45" s="29"/>
      <c r="H45" s="29"/>
      <c r="I45" s="29"/>
      <c r="J45" s="29"/>
      <c r="K45" s="95"/>
      <c r="L45" s="95"/>
      <c r="M45" s="95"/>
      <c r="O45" s="87">
        <f t="shared" si="0"/>
        <v>0</v>
      </c>
      <c r="P45" s="73">
        <f t="shared" si="1"/>
        <v>0</v>
      </c>
      <c r="X45" s="75"/>
    </row>
    <row r="46" spans="2:24" x14ac:dyDescent="0.25">
      <c r="B46" s="36"/>
      <c r="C46" s="29"/>
      <c r="D46" s="29"/>
      <c r="E46" s="29"/>
      <c r="F46" s="29"/>
      <c r="G46" s="29"/>
      <c r="H46" s="29"/>
      <c r="I46" s="29"/>
      <c r="J46" s="29"/>
      <c r="K46" s="95"/>
      <c r="L46" s="95"/>
      <c r="M46" s="95"/>
      <c r="O46" s="87">
        <f t="shared" si="0"/>
        <v>0</v>
      </c>
      <c r="P46" s="73">
        <f t="shared" si="1"/>
        <v>0</v>
      </c>
      <c r="X46" s="75"/>
    </row>
    <row r="47" spans="2:24" x14ac:dyDescent="0.25">
      <c r="B47" s="36"/>
      <c r="C47" s="29"/>
      <c r="D47" s="29"/>
      <c r="E47" s="29"/>
      <c r="F47" s="29"/>
      <c r="G47" s="29"/>
      <c r="H47" s="29"/>
      <c r="I47" s="29"/>
      <c r="J47" s="29"/>
      <c r="K47" s="95"/>
      <c r="L47" s="95"/>
      <c r="M47" s="95"/>
      <c r="O47" s="87">
        <f t="shared" si="0"/>
        <v>0</v>
      </c>
      <c r="P47" s="73">
        <f t="shared" si="1"/>
        <v>0</v>
      </c>
      <c r="X47" s="75"/>
    </row>
    <row r="48" spans="2:24" x14ac:dyDescent="0.25">
      <c r="B48" s="36"/>
      <c r="C48" s="29"/>
      <c r="D48" s="29"/>
      <c r="E48" s="29"/>
      <c r="F48" s="29"/>
      <c r="G48" s="29"/>
      <c r="H48" s="29"/>
      <c r="I48" s="29"/>
      <c r="J48" s="29"/>
      <c r="K48" s="95"/>
      <c r="L48" s="95"/>
      <c r="M48" s="95"/>
      <c r="O48" s="87">
        <f t="shared" si="0"/>
        <v>0</v>
      </c>
      <c r="P48" s="73">
        <f t="shared" si="1"/>
        <v>0</v>
      </c>
      <c r="X48" s="75"/>
    </row>
    <row r="49" spans="2:65" x14ac:dyDescent="0.25">
      <c r="B49" s="36"/>
      <c r="C49" s="29"/>
      <c r="D49" s="29"/>
      <c r="E49" s="29"/>
      <c r="F49" s="29"/>
      <c r="G49" s="29"/>
      <c r="H49" s="29"/>
      <c r="I49" s="29"/>
      <c r="J49" s="29"/>
      <c r="K49" s="95"/>
      <c r="L49" s="95"/>
      <c r="M49" s="95"/>
      <c r="O49" s="87">
        <f t="shared" si="0"/>
        <v>0</v>
      </c>
      <c r="P49" s="73">
        <f t="shared" si="1"/>
        <v>0</v>
      </c>
      <c r="X49" s="75"/>
    </row>
    <row r="50" spans="2:65" x14ac:dyDescent="0.25">
      <c r="B50" s="36"/>
      <c r="C50" s="29"/>
      <c r="D50" s="29"/>
      <c r="E50" s="29"/>
      <c r="F50" s="29"/>
      <c r="G50" s="29"/>
      <c r="H50" s="29"/>
      <c r="I50" s="29"/>
      <c r="J50" s="29"/>
      <c r="K50" s="95"/>
      <c r="L50" s="95"/>
      <c r="M50" s="95"/>
      <c r="O50" s="87">
        <f t="shared" si="0"/>
        <v>0</v>
      </c>
      <c r="P50" s="73">
        <f t="shared" si="1"/>
        <v>0</v>
      </c>
      <c r="X50" s="75"/>
    </row>
    <row r="51" spans="2:65" x14ac:dyDescent="0.25">
      <c r="B51" s="36"/>
      <c r="C51" s="29"/>
      <c r="D51" s="29"/>
      <c r="E51" s="29"/>
      <c r="F51" s="29"/>
      <c r="G51" s="29"/>
      <c r="H51" s="29"/>
      <c r="I51" s="29"/>
      <c r="J51" s="29"/>
      <c r="K51" s="95"/>
      <c r="L51" s="95"/>
      <c r="M51" s="95"/>
      <c r="O51" s="87">
        <f t="shared" si="0"/>
        <v>0</v>
      </c>
      <c r="P51" s="73">
        <f t="shared" si="1"/>
        <v>0</v>
      </c>
    </row>
    <row r="52" spans="2:65" x14ac:dyDescent="0.25">
      <c r="B52" s="36"/>
      <c r="C52" s="29"/>
      <c r="D52" s="29"/>
      <c r="E52" s="29"/>
      <c r="F52" s="29"/>
      <c r="G52" s="29"/>
      <c r="H52" s="29"/>
      <c r="I52" s="29"/>
      <c r="J52" s="29"/>
      <c r="K52" s="95"/>
      <c r="L52" s="95"/>
      <c r="M52" s="95"/>
      <c r="O52" s="87">
        <f t="shared" si="0"/>
        <v>0</v>
      </c>
      <c r="P52" s="73">
        <f t="shared" si="1"/>
        <v>0</v>
      </c>
    </row>
    <row r="53" spans="2:65" x14ac:dyDescent="0.25">
      <c r="B53" s="36"/>
      <c r="C53" s="29"/>
      <c r="D53" s="29"/>
      <c r="E53" s="29"/>
      <c r="F53" s="29"/>
      <c r="G53" s="29"/>
      <c r="H53" s="29"/>
      <c r="I53" s="29"/>
      <c r="J53" s="29"/>
      <c r="K53" s="95"/>
      <c r="L53" s="95"/>
      <c r="M53" s="95"/>
      <c r="O53" s="87">
        <f t="shared" si="0"/>
        <v>0</v>
      </c>
      <c r="P53" s="73">
        <f t="shared" si="1"/>
        <v>0</v>
      </c>
    </row>
    <row r="54" spans="2:65" x14ac:dyDescent="0.25">
      <c r="B54" s="36"/>
      <c r="C54" s="29"/>
      <c r="D54" s="29"/>
      <c r="E54" s="29"/>
      <c r="F54" s="29"/>
      <c r="G54" s="29"/>
      <c r="H54" s="29"/>
      <c r="I54" s="29"/>
      <c r="J54" s="29"/>
      <c r="K54" s="138"/>
      <c r="L54" s="138"/>
      <c r="M54" s="138"/>
      <c r="O54" s="87">
        <f t="shared" si="0"/>
        <v>0</v>
      </c>
      <c r="P54" s="73">
        <f t="shared" si="1"/>
        <v>0</v>
      </c>
    </row>
    <row r="55" spans="2:65" s="142" customFormat="1" x14ac:dyDescent="0.25">
      <c r="B55" s="139"/>
      <c r="C55" s="140"/>
      <c r="D55" s="140"/>
      <c r="E55" s="29"/>
      <c r="F55" s="140"/>
      <c r="G55" s="140"/>
      <c r="H55" s="140"/>
      <c r="I55" s="140"/>
      <c r="J55" s="140"/>
      <c r="K55" s="141">
        <f>SUM(K4:K54)</f>
        <v>1200</v>
      </c>
      <c r="L55" s="141">
        <f>SUM(L4:L54)</f>
        <v>0</v>
      </c>
      <c r="M55" s="141">
        <f>SUM(M4:M54)</f>
        <v>0</v>
      </c>
      <c r="N55" s="73"/>
      <c r="O55" s="87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5"/>
      <c r="AK55" s="73"/>
      <c r="AL55" s="75"/>
      <c r="AM55" s="73"/>
      <c r="AN55" s="73"/>
      <c r="AO55" s="87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</row>
    <row r="56" spans="2:65" x14ac:dyDescent="0.25">
      <c r="B56" s="143"/>
      <c r="C56" s="29"/>
      <c r="D56" s="29"/>
      <c r="E56" s="29">
        <f t="shared" ref="E56:J56" si="2">SUM(E4:E55)</f>
        <v>37984</v>
      </c>
      <c r="F56" s="29">
        <f t="shared" si="2"/>
        <v>35363</v>
      </c>
      <c r="G56" s="29">
        <f t="shared" si="2"/>
        <v>2621</v>
      </c>
      <c r="H56" s="29">
        <f t="shared" si="2"/>
        <v>0</v>
      </c>
      <c r="I56" s="29">
        <f t="shared" si="2"/>
        <v>0</v>
      </c>
      <c r="J56" s="29">
        <f t="shared" si="2"/>
        <v>0</v>
      </c>
      <c r="K56" s="138">
        <f>K55/SUM(K55:M55)</f>
        <v>1</v>
      </c>
      <c r="L56" s="138">
        <f>L55/SUM(K55:M55)</f>
        <v>0</v>
      </c>
      <c r="M56" s="138">
        <f>M55/SUM(K55:M55)</f>
        <v>0</v>
      </c>
    </row>
    <row r="57" spans="2:65" hidden="1" x14ac:dyDescent="0.25">
      <c r="E57" s="73">
        <f>SUM(E4:E54)</f>
        <v>37984</v>
      </c>
      <c r="F57" s="73">
        <f>F56+G56</f>
        <v>37984</v>
      </c>
      <c r="H57" s="73">
        <f>SUM(H4:H54)</f>
        <v>0</v>
      </c>
      <c r="I57" s="73">
        <f>I56+J56</f>
        <v>0</v>
      </c>
    </row>
    <row r="59" spans="2:65" x14ac:dyDescent="0.25">
      <c r="K59" s="73"/>
      <c r="L59" s="73"/>
      <c r="M59" s="73"/>
    </row>
    <row r="60" spans="2:65" x14ac:dyDescent="0.25">
      <c r="K60" s="73"/>
      <c r="L60" s="73"/>
      <c r="M60" s="73"/>
    </row>
    <row r="61" spans="2:65" x14ac:dyDescent="0.25">
      <c r="K61" s="73"/>
      <c r="L61" s="73"/>
      <c r="M61" s="73"/>
      <c r="R61" s="73">
        <f>SUM(R4:R60)</f>
        <v>9016</v>
      </c>
      <c r="S61" s="73">
        <f t="shared" ref="S61:AM61" si="3">SUM(S4:S60)</f>
        <v>1368</v>
      </c>
      <c r="T61" s="73">
        <f t="shared" si="3"/>
        <v>8847</v>
      </c>
      <c r="U61" s="73">
        <f t="shared" si="3"/>
        <v>1214</v>
      </c>
      <c r="V61" s="73">
        <f t="shared" si="3"/>
        <v>0</v>
      </c>
      <c r="W61" s="73">
        <f t="shared" si="3"/>
        <v>0</v>
      </c>
      <c r="X61" s="73">
        <f t="shared" si="3"/>
        <v>450</v>
      </c>
      <c r="Y61" s="73">
        <f t="shared" si="3"/>
        <v>66</v>
      </c>
      <c r="Z61" s="73">
        <f t="shared" si="3"/>
        <v>955</v>
      </c>
      <c r="AA61" s="73">
        <f t="shared" si="3"/>
        <v>144</v>
      </c>
      <c r="AB61" s="73">
        <f t="shared" si="3"/>
        <v>6796</v>
      </c>
      <c r="AC61" s="73">
        <f t="shared" si="3"/>
        <v>1090</v>
      </c>
      <c r="AD61" s="73">
        <f t="shared" si="3"/>
        <v>8502</v>
      </c>
      <c r="AE61" s="73">
        <f t="shared" si="3"/>
        <v>1272</v>
      </c>
      <c r="AF61" s="73">
        <f t="shared" si="3"/>
        <v>0</v>
      </c>
      <c r="AG61" s="73">
        <f t="shared" si="3"/>
        <v>0</v>
      </c>
      <c r="AH61" s="73">
        <f t="shared" si="3"/>
        <v>3418</v>
      </c>
      <c r="AI61" s="73">
        <f t="shared" si="3"/>
        <v>537</v>
      </c>
      <c r="AJ61" s="75">
        <f t="shared" si="3"/>
        <v>0</v>
      </c>
      <c r="AK61" s="73">
        <f t="shared" si="3"/>
        <v>0</v>
      </c>
      <c r="AL61" s="75">
        <f t="shared" si="3"/>
        <v>0</v>
      </c>
      <c r="AM61" s="73">
        <f t="shared" si="3"/>
        <v>0</v>
      </c>
      <c r="AR61" s="73">
        <f>SUM(AR4:AR60)</f>
        <v>0</v>
      </c>
      <c r="AS61" s="73">
        <f t="shared" ref="AS61:BM61" si="4">SUM(AS4:AS60)</f>
        <v>0</v>
      </c>
      <c r="AT61" s="73">
        <f t="shared" si="4"/>
        <v>0</v>
      </c>
      <c r="AU61" s="73">
        <f t="shared" si="4"/>
        <v>0</v>
      </c>
      <c r="AV61" s="73">
        <f t="shared" si="4"/>
        <v>0</v>
      </c>
      <c r="AW61" s="73">
        <f t="shared" si="4"/>
        <v>0</v>
      </c>
      <c r="AX61" s="73">
        <f t="shared" si="4"/>
        <v>0</v>
      </c>
      <c r="AY61" s="73">
        <f t="shared" si="4"/>
        <v>0</v>
      </c>
      <c r="AZ61" s="73">
        <f t="shared" si="4"/>
        <v>0</v>
      </c>
      <c r="BA61" s="73">
        <f t="shared" si="4"/>
        <v>0</v>
      </c>
      <c r="BB61" s="73">
        <f t="shared" si="4"/>
        <v>0</v>
      </c>
      <c r="BC61" s="73">
        <f t="shared" si="4"/>
        <v>0</v>
      </c>
      <c r="BD61" s="73">
        <f t="shared" si="4"/>
        <v>0</v>
      </c>
      <c r="BE61" s="73">
        <f t="shared" si="4"/>
        <v>0</v>
      </c>
      <c r="BF61" s="73">
        <f t="shared" si="4"/>
        <v>0</v>
      </c>
      <c r="BG61" s="73">
        <f t="shared" si="4"/>
        <v>0</v>
      </c>
      <c r="BH61" s="73">
        <f t="shared" si="4"/>
        <v>0</v>
      </c>
      <c r="BI61" s="73">
        <f t="shared" si="4"/>
        <v>0</v>
      </c>
      <c r="BJ61" s="73">
        <f t="shared" si="4"/>
        <v>0</v>
      </c>
      <c r="BK61" s="73">
        <f t="shared" si="4"/>
        <v>0</v>
      </c>
      <c r="BL61" s="73">
        <f t="shared" si="4"/>
        <v>0</v>
      </c>
      <c r="BM61" s="73">
        <f t="shared" si="4"/>
        <v>0</v>
      </c>
    </row>
    <row r="62" spans="2:65" x14ac:dyDescent="0.25">
      <c r="K62" s="73"/>
      <c r="L62" s="73"/>
      <c r="M62" s="73"/>
      <c r="X62" s="93"/>
      <c r="AX62" s="93"/>
      <c r="BJ62" s="93"/>
      <c r="BL62" s="93"/>
    </row>
    <row r="63" spans="2:65" x14ac:dyDescent="0.25">
      <c r="K63" s="73"/>
      <c r="L63" s="73"/>
      <c r="M63" s="73"/>
      <c r="O63" s="73"/>
      <c r="P63" s="73" t="s">
        <v>149</v>
      </c>
      <c r="R63" s="154">
        <f>R61+T61+V61+X61+Z61+AB61+AD61+AF61+AH61+AJ61+AL61</f>
        <v>37984</v>
      </c>
      <c r="S63" s="120">
        <f>F56+G56</f>
        <v>37984</v>
      </c>
      <c r="T63" s="154"/>
      <c r="AO63" s="73"/>
      <c r="AR63" s="118">
        <f>AR61+AT61+AV61+AX61+AZ61+BB61+BD61+BF61+BH61+BJ61+BL61</f>
        <v>0</v>
      </c>
      <c r="AS63" s="120">
        <f>I56+J56</f>
        <v>0</v>
      </c>
    </row>
    <row r="64" spans="2:65" hidden="1" x14ac:dyDescent="0.25">
      <c r="K64" s="73"/>
      <c r="L64" s="73"/>
      <c r="M64" s="73"/>
      <c r="O64" s="73"/>
      <c r="R64" s="118">
        <f>F57</f>
        <v>37984</v>
      </c>
      <c r="S64" s="120"/>
      <c r="AO64" s="73"/>
      <c r="AR64" s="118">
        <f>I57</f>
        <v>0</v>
      </c>
      <c r="AS64" s="120"/>
    </row>
    <row r="65" spans="11:45" x14ac:dyDescent="0.25">
      <c r="K65" s="73"/>
      <c r="L65" s="73"/>
      <c r="M65" s="73"/>
      <c r="P65" s="73" t="s">
        <v>119</v>
      </c>
      <c r="R65" s="73">
        <f>S61+U61+W61+Y61+AA61+AC61+AE61+AG61+AI61+AK61+AM61</f>
        <v>5691</v>
      </c>
      <c r="S65" s="120"/>
      <c r="AR65" s="73">
        <f>AS61+AU61+AW61+AY61+BA61+BC61+BE61+BG61+BI61+BK61+BM61</f>
        <v>0</v>
      </c>
      <c r="AS65" s="120"/>
    </row>
    <row r="66" spans="11:45" x14ac:dyDescent="0.25">
      <c r="K66" s="73"/>
      <c r="L66" s="73"/>
      <c r="M66" s="73"/>
    </row>
    <row r="67" spans="11:45" x14ac:dyDescent="0.25">
      <c r="K67" s="73"/>
      <c r="L67" s="73"/>
      <c r="M67" s="73"/>
      <c r="T67" s="201"/>
    </row>
    <row r="68" spans="11:45" ht="15.75" thickBot="1" x14ac:dyDescent="0.3">
      <c r="K68" s="73"/>
      <c r="L68" s="73"/>
      <c r="M68" s="73"/>
      <c r="P68" s="238" t="s">
        <v>19</v>
      </c>
      <c r="Q68" s="240" t="s">
        <v>177</v>
      </c>
      <c r="R68" s="240" t="s">
        <v>178</v>
      </c>
      <c r="S68" s="239" t="s">
        <v>179</v>
      </c>
      <c r="T68" s="201"/>
    </row>
    <row r="69" spans="11:45" x14ac:dyDescent="0.25">
      <c r="K69" s="73"/>
      <c r="L69" s="73"/>
      <c r="M69" s="73"/>
      <c r="P69" s="234" t="str">
        <f>R3</f>
        <v>Christian</v>
      </c>
      <c r="Q69" s="241">
        <f>R61</f>
        <v>9016</v>
      </c>
      <c r="R69" s="242">
        <f>(S61/60)</f>
        <v>22.8</v>
      </c>
      <c r="S69" s="235">
        <f>Q69/R69</f>
        <v>395.43859649122805</v>
      </c>
    </row>
    <row r="70" spans="11:45" x14ac:dyDescent="0.25">
      <c r="K70" s="73"/>
      <c r="L70" s="73"/>
      <c r="M70" s="73"/>
      <c r="P70" s="244" t="str">
        <f>T3</f>
        <v>Daniel</v>
      </c>
      <c r="Q70" s="153">
        <f>T61</f>
        <v>8847</v>
      </c>
      <c r="R70" s="245">
        <f>(U61/60)</f>
        <v>20.233333333333334</v>
      </c>
      <c r="S70" s="246">
        <f t="shared" ref="S70:S72" si="5">Q70/R70</f>
        <v>437.24876441515647</v>
      </c>
      <c r="AO70" s="73"/>
    </row>
    <row r="71" spans="11:45" x14ac:dyDescent="0.25">
      <c r="K71" s="73"/>
      <c r="L71" s="73"/>
      <c r="M71" s="73"/>
      <c r="P71" s="244" t="str">
        <f>X3</f>
        <v>Grant</v>
      </c>
      <c r="Q71" s="153">
        <f>X61</f>
        <v>450</v>
      </c>
      <c r="R71" s="245">
        <f>(Y61/60)</f>
        <v>1.1000000000000001</v>
      </c>
      <c r="S71" s="246">
        <f t="shared" si="5"/>
        <v>409.09090909090907</v>
      </c>
      <c r="AO71" s="73"/>
    </row>
    <row r="72" spans="11:45" x14ac:dyDescent="0.25">
      <c r="P72" s="236" t="str">
        <f>Z3</f>
        <v>Harley</v>
      </c>
      <c r="Q72" s="27">
        <f>Z61</f>
        <v>955</v>
      </c>
      <c r="R72" s="243">
        <f>(AA61/60)</f>
        <v>2.4</v>
      </c>
      <c r="S72" s="237">
        <f t="shared" si="5"/>
        <v>397.91666666666669</v>
      </c>
      <c r="AO72" s="73"/>
    </row>
    <row r="73" spans="11:45" x14ac:dyDescent="0.25">
      <c r="P73" s="236" t="str">
        <f>AB3</f>
        <v>Iziah</v>
      </c>
      <c r="Q73" s="27">
        <f>AB61</f>
        <v>6796</v>
      </c>
      <c r="R73" s="243">
        <f>(AC61/60)</f>
        <v>18.166666666666668</v>
      </c>
      <c r="S73" s="237">
        <f t="shared" ref="S73" si="6">Q73/R73</f>
        <v>374.09174311926603</v>
      </c>
      <c r="AO73" s="73"/>
    </row>
    <row r="74" spans="11:45" x14ac:dyDescent="0.25">
      <c r="P74" s="236" t="str">
        <f>AD3</f>
        <v>Kyrian</v>
      </c>
      <c r="Q74" s="27">
        <f>AD61</f>
        <v>8502</v>
      </c>
      <c r="R74" s="243">
        <f>(AE61/60)</f>
        <v>21.2</v>
      </c>
      <c r="S74" s="237">
        <f t="shared" ref="S74" si="7">Q74/R74</f>
        <v>401.03773584905662</v>
      </c>
      <c r="AO74" s="73"/>
    </row>
    <row r="75" spans="11:45" x14ac:dyDescent="0.25">
      <c r="P75" s="236" t="str">
        <f>AH3</f>
        <v>Sidney</v>
      </c>
      <c r="Q75" s="27">
        <f>AH61</f>
        <v>3418</v>
      </c>
      <c r="R75" s="243">
        <f>(AI61/60)</f>
        <v>8.9499999999999993</v>
      </c>
      <c r="S75" s="237">
        <f>Q75/R75</f>
        <v>381.89944134078218</v>
      </c>
      <c r="AO75" s="73"/>
    </row>
    <row r="76" spans="11:45" x14ac:dyDescent="0.25">
      <c r="Q76" s="73" t="s">
        <v>180</v>
      </c>
      <c r="S76" s="233">
        <f>AVERAGE(S69:S75)</f>
        <v>399.53197956758078</v>
      </c>
      <c r="AO76" s="73"/>
    </row>
    <row r="77" spans="11:45" x14ac:dyDescent="0.25">
      <c r="AO77" s="73"/>
    </row>
    <row r="78" spans="11:45" x14ac:dyDescent="0.25">
      <c r="AO78" s="73"/>
    </row>
    <row r="79" spans="11:45" x14ac:dyDescent="0.25">
      <c r="AO79" s="7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 x14ac:dyDescent="0.25"/>
  <cols>
    <col min="1" max="1" width="4.5703125" style="73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3" customWidth="1"/>
    <col min="9" max="9" width="11" style="73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 x14ac:dyDescent="0.3">
      <c r="A1"/>
    </row>
    <row r="2" spans="1:11" ht="15" customHeight="1" thickTop="1" x14ac:dyDescent="0.25">
      <c r="A2"/>
      <c r="B2" s="319" t="s">
        <v>150</v>
      </c>
      <c r="C2" s="321" t="s">
        <v>151</v>
      </c>
      <c r="D2" s="323" t="s">
        <v>152</v>
      </c>
      <c r="E2" s="324"/>
      <c r="F2" s="325" t="s">
        <v>153</v>
      </c>
      <c r="G2" s="325" t="s">
        <v>154</v>
      </c>
      <c r="H2" s="317" t="s">
        <v>155</v>
      </c>
      <c r="I2" s="327"/>
      <c r="J2" s="317" t="s">
        <v>156</v>
      </c>
      <c r="K2" s="318"/>
    </row>
    <row r="3" spans="1:11" ht="30.75" thickBot="1" x14ac:dyDescent="0.3">
      <c r="A3"/>
      <c r="B3" s="320"/>
      <c r="C3" s="322"/>
      <c r="D3" s="173" t="s">
        <v>157</v>
      </c>
      <c r="E3" s="173" t="s">
        <v>158</v>
      </c>
      <c r="F3" s="326"/>
      <c r="G3" s="326"/>
      <c r="H3" s="173" t="s">
        <v>157</v>
      </c>
      <c r="I3" s="173" t="s">
        <v>158</v>
      </c>
      <c r="J3" s="173" t="s">
        <v>157</v>
      </c>
      <c r="K3" s="174" t="s">
        <v>158</v>
      </c>
    </row>
    <row r="4" spans="1:11" ht="15.75" thickTop="1" x14ac:dyDescent="0.25">
      <c r="A4"/>
      <c r="B4" s="35"/>
      <c r="C4" s="94"/>
      <c r="D4" s="175"/>
      <c r="E4" s="175"/>
      <c r="F4" s="35"/>
      <c r="G4" s="175"/>
      <c r="H4" s="175"/>
      <c r="I4" s="175"/>
      <c r="J4" s="175"/>
      <c r="K4" s="175"/>
    </row>
    <row r="5" spans="1:11" x14ac:dyDescent="0.25">
      <c r="A5"/>
      <c r="B5" s="36"/>
      <c r="C5" s="95"/>
      <c r="D5" s="176"/>
      <c r="E5" s="176"/>
      <c r="F5" s="36"/>
      <c r="G5" s="176"/>
      <c r="H5" s="176"/>
      <c r="I5" s="176"/>
      <c r="J5" s="176"/>
      <c r="K5" s="176"/>
    </row>
    <row r="6" spans="1:11" x14ac:dyDescent="0.25">
      <c r="A6"/>
      <c r="B6" s="36"/>
      <c r="C6" s="95"/>
      <c r="D6" s="176"/>
      <c r="E6" s="176"/>
      <c r="F6" s="36"/>
      <c r="G6" s="176"/>
      <c r="H6" s="176"/>
      <c r="I6" s="176"/>
      <c r="J6" s="176"/>
      <c r="K6" s="176"/>
    </row>
    <row r="7" spans="1:11" x14ac:dyDescent="0.25">
      <c r="A7"/>
      <c r="B7" s="36"/>
      <c r="C7" s="95"/>
      <c r="D7" s="176"/>
      <c r="E7" s="176"/>
      <c r="F7" s="36"/>
      <c r="G7" s="176"/>
      <c r="H7" s="176"/>
      <c r="I7" s="176"/>
      <c r="J7" s="176"/>
      <c r="K7" s="176"/>
    </row>
    <row r="8" spans="1:11" x14ac:dyDescent="0.25">
      <c r="A8"/>
      <c r="B8" s="36"/>
      <c r="C8" s="95"/>
      <c r="D8" s="176"/>
      <c r="E8" s="176"/>
      <c r="F8" s="36"/>
      <c r="G8" s="176"/>
      <c r="H8" s="176"/>
      <c r="I8" s="176"/>
      <c r="J8" s="176"/>
      <c r="K8" s="176"/>
    </row>
    <row r="9" spans="1:11" x14ac:dyDescent="0.25">
      <c r="A9"/>
      <c r="B9" s="36"/>
      <c r="C9" s="95"/>
      <c r="D9" s="176"/>
      <c r="E9" s="176"/>
      <c r="F9" s="36"/>
      <c r="G9" s="176"/>
      <c r="H9" s="176"/>
      <c r="I9" s="176"/>
      <c r="J9" s="176"/>
      <c r="K9" s="176"/>
    </row>
    <row r="10" spans="1:11" x14ac:dyDescent="0.25">
      <c r="A10"/>
      <c r="B10" s="36"/>
      <c r="C10" s="95"/>
      <c r="D10" s="176"/>
      <c r="E10" s="176"/>
      <c r="F10" s="36"/>
      <c r="G10" s="176"/>
      <c r="H10" s="176"/>
      <c r="I10" s="176"/>
      <c r="J10" s="176"/>
      <c r="K10" s="176"/>
    </row>
    <row r="11" spans="1:11" x14ac:dyDescent="0.25">
      <c r="A11"/>
      <c r="B11" s="36"/>
      <c r="C11" s="95"/>
      <c r="D11" s="176"/>
      <c r="E11" s="176"/>
      <c r="F11" s="36"/>
      <c r="G11" s="176"/>
      <c r="H11" s="176"/>
      <c r="I11" s="176"/>
      <c r="J11" s="176"/>
      <c r="K11" s="176"/>
    </row>
    <row r="12" spans="1:11" x14ac:dyDescent="0.25">
      <c r="A12"/>
      <c r="B12" s="36"/>
      <c r="C12" s="95"/>
      <c r="D12" s="176"/>
      <c r="E12" s="176"/>
      <c r="F12" s="36"/>
      <c r="G12" s="176"/>
      <c r="H12" s="176"/>
      <c r="I12" s="176"/>
      <c r="J12" s="176"/>
      <c r="K12" s="176"/>
    </row>
    <row r="13" spans="1:11" x14ac:dyDescent="0.25">
      <c r="A13"/>
      <c r="B13" s="177"/>
      <c r="C13" s="95"/>
      <c r="D13" s="176"/>
      <c r="E13" s="176"/>
      <c r="F13" s="36"/>
      <c r="G13" s="176"/>
      <c r="H13" s="176"/>
      <c r="I13" s="176"/>
      <c r="J13" s="176"/>
      <c r="K13" s="176"/>
    </row>
    <row r="14" spans="1:11" x14ac:dyDescent="0.25">
      <c r="A14"/>
      <c r="B14" s="36"/>
      <c r="C14" s="95"/>
      <c r="D14" s="178"/>
      <c r="E14" s="178"/>
      <c r="F14" s="36"/>
      <c r="G14" s="176"/>
      <c r="H14" s="176"/>
      <c r="I14" s="176"/>
      <c r="J14" s="176"/>
      <c r="K14" s="176"/>
    </row>
    <row r="15" spans="1:11" x14ac:dyDescent="0.25">
      <c r="A15"/>
      <c r="B15" s="36"/>
      <c r="C15" s="95"/>
      <c r="D15" s="176"/>
      <c r="E15" s="176"/>
      <c r="F15" s="36"/>
      <c r="G15" s="176"/>
      <c r="H15" s="176"/>
      <c r="I15" s="176"/>
      <c r="J15" s="176"/>
      <c r="K15" s="176"/>
    </row>
    <row r="16" spans="1:11" x14ac:dyDescent="0.25">
      <c r="A16"/>
      <c r="B16" s="177"/>
      <c r="C16" s="95"/>
      <c r="D16" s="176"/>
      <c r="E16" s="176"/>
      <c r="F16" s="36"/>
      <c r="G16" s="176"/>
      <c r="H16" s="176"/>
      <c r="I16" s="176"/>
      <c r="J16" s="176"/>
      <c r="K16" s="176"/>
    </row>
    <row r="17" spans="1:11" x14ac:dyDescent="0.25">
      <c r="A17"/>
      <c r="B17" s="36"/>
      <c r="C17" s="95"/>
      <c r="D17" s="176"/>
      <c r="E17" s="176"/>
      <c r="F17" s="36"/>
      <c r="G17" s="176"/>
      <c r="H17" s="176"/>
      <c r="I17" s="176"/>
      <c r="J17" s="176"/>
      <c r="K17" s="176"/>
    </row>
    <row r="18" spans="1:11" x14ac:dyDescent="0.25">
      <c r="A18"/>
      <c r="B18" s="36"/>
      <c r="C18" s="95"/>
      <c r="D18" s="176"/>
      <c r="E18" s="176"/>
      <c r="F18" s="36"/>
      <c r="G18" s="176"/>
      <c r="H18" s="176"/>
      <c r="I18" s="176"/>
      <c r="J18" s="176"/>
      <c r="K18" s="176"/>
    </row>
    <row r="19" spans="1:11" x14ac:dyDescent="0.25">
      <c r="A19"/>
      <c r="B19" s="36"/>
      <c r="C19" s="95"/>
      <c r="D19" s="176"/>
      <c r="E19" s="176"/>
      <c r="F19" s="36"/>
      <c r="G19" s="176"/>
      <c r="H19" s="176"/>
      <c r="I19" s="176"/>
      <c r="J19" s="176"/>
      <c r="K19" s="176"/>
    </row>
    <row r="20" spans="1:11" x14ac:dyDescent="0.25">
      <c r="A20"/>
      <c r="B20" s="36"/>
      <c r="C20" s="95"/>
      <c r="D20" s="176"/>
      <c r="E20" s="176"/>
      <c r="F20" s="36"/>
      <c r="G20" s="176"/>
      <c r="H20" s="176"/>
      <c r="I20" s="176"/>
      <c r="J20" s="176"/>
      <c r="K20" s="176"/>
    </row>
    <row r="21" spans="1:11" x14ac:dyDescent="0.25">
      <c r="A21"/>
      <c r="B21" s="36"/>
      <c r="C21" s="95"/>
      <c r="D21" s="176"/>
      <c r="E21" s="176"/>
      <c r="F21" s="36"/>
      <c r="G21" s="176"/>
      <c r="H21" s="176"/>
      <c r="I21" s="176"/>
      <c r="J21" s="176"/>
      <c r="K21" s="176"/>
    </row>
    <row r="22" spans="1:11" x14ac:dyDescent="0.25">
      <c r="A22"/>
      <c r="B22" s="36"/>
      <c r="C22" s="95"/>
      <c r="D22" s="176"/>
      <c r="E22" s="176"/>
      <c r="F22" s="36"/>
      <c r="G22" s="176"/>
      <c r="H22" s="176"/>
      <c r="I22" s="176"/>
      <c r="J22" s="176"/>
      <c r="K22" s="176"/>
    </row>
    <row r="23" spans="1:11" x14ac:dyDescent="0.25">
      <c r="A23"/>
      <c r="B23" s="36"/>
      <c r="C23" s="95"/>
      <c r="D23" s="176"/>
      <c r="E23" s="176"/>
      <c r="F23" s="36"/>
      <c r="G23" s="176"/>
      <c r="H23" s="176"/>
      <c r="I23" s="176"/>
      <c r="J23" s="176"/>
      <c r="K23" s="176"/>
    </row>
    <row r="24" spans="1:11" x14ac:dyDescent="0.25">
      <c r="A24"/>
      <c r="B24" s="36"/>
      <c r="C24" s="95"/>
      <c r="D24" s="176"/>
      <c r="E24" s="176"/>
      <c r="F24" s="36"/>
      <c r="G24" s="176"/>
      <c r="H24" s="176"/>
      <c r="I24" s="176"/>
      <c r="J24" s="176"/>
      <c r="K24" s="176"/>
    </row>
    <row r="25" spans="1:11" x14ac:dyDescent="0.25">
      <c r="A25"/>
      <c r="B25" s="36"/>
      <c r="C25" s="95"/>
      <c r="D25" s="176"/>
      <c r="E25" s="176"/>
      <c r="F25" s="36"/>
      <c r="G25" s="176"/>
      <c r="H25" s="176"/>
      <c r="I25" s="176"/>
      <c r="J25" s="176"/>
      <c r="K25" s="176"/>
    </row>
    <row r="26" spans="1:11" x14ac:dyDescent="0.25">
      <c r="A26"/>
      <c r="B26" s="37"/>
      <c r="C26" s="38"/>
      <c r="D26" s="179">
        <f>SUM(D4:D25)</f>
        <v>0</v>
      </c>
      <c r="E26" s="179">
        <f>SUM(E4:E25)</f>
        <v>0</v>
      </c>
      <c r="F26" s="179"/>
      <c r="G26" s="179">
        <f t="shared" ref="G26:K26" si="0">SUM(G4:G25)</f>
        <v>0</v>
      </c>
      <c r="H26" s="179">
        <f t="shared" si="0"/>
        <v>0</v>
      </c>
      <c r="I26" s="179">
        <f t="shared" si="0"/>
        <v>0</v>
      </c>
      <c r="J26" s="179">
        <f t="shared" si="0"/>
        <v>0</v>
      </c>
      <c r="K26" s="179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3" topLeftCell="A4" activePane="bottomLeft" state="frozen"/>
      <selection pane="bottomLeft" activeCell="G38" sqref="G38"/>
    </sheetView>
  </sheetViews>
  <sheetFormatPr defaultRowHeight="15" x14ac:dyDescent="0.25"/>
  <cols>
    <col min="1" max="1" width="8.85546875" style="83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 x14ac:dyDescent="0.3"/>
    <row r="2" spans="2:13" customFormat="1" ht="15.75" customHeight="1" thickTop="1" x14ac:dyDescent="0.25">
      <c r="B2" s="48" t="s">
        <v>21</v>
      </c>
      <c r="C2" s="50" t="s">
        <v>72</v>
      </c>
      <c r="D2" s="91"/>
      <c r="E2" s="52" t="s">
        <v>26</v>
      </c>
      <c r="F2" s="52"/>
      <c r="G2" s="92"/>
      <c r="H2" s="91"/>
      <c r="I2" s="52">
        <v>400</v>
      </c>
      <c r="J2" s="52"/>
      <c r="K2" s="92"/>
      <c r="L2" s="52" t="s">
        <v>73</v>
      </c>
      <c r="M2" s="53"/>
    </row>
    <row r="3" spans="2:13" customFormat="1" ht="15.75" thickBot="1" x14ac:dyDescent="0.3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 x14ac:dyDescent="0.25">
      <c r="B4" s="144">
        <v>42184</v>
      </c>
      <c r="C4" s="145" t="s">
        <v>209</v>
      </c>
      <c r="D4" s="145">
        <f>E4+F4</f>
        <v>579</v>
      </c>
      <c r="E4" s="145">
        <v>514</v>
      </c>
      <c r="F4" s="145">
        <v>65</v>
      </c>
      <c r="G4" s="145">
        <v>456</v>
      </c>
      <c r="H4" s="145">
        <f t="shared" ref="H4:H37" si="0">I4+J4</f>
        <v>0</v>
      </c>
      <c r="I4" s="145"/>
      <c r="J4" s="145"/>
      <c r="K4" s="145"/>
      <c r="L4" s="145"/>
      <c r="M4" s="146"/>
    </row>
    <row r="5" spans="2:13" customFormat="1" x14ac:dyDescent="0.25">
      <c r="B5" s="147">
        <v>42184</v>
      </c>
      <c r="C5" s="153" t="s">
        <v>210</v>
      </c>
      <c r="D5" s="29">
        <f>E5+F5</f>
        <v>0</v>
      </c>
      <c r="E5" s="29"/>
      <c r="F5" s="29"/>
      <c r="G5" s="29"/>
      <c r="H5" s="29">
        <f t="shared" si="0"/>
        <v>601</v>
      </c>
      <c r="I5" s="29">
        <v>600</v>
      </c>
      <c r="J5" s="29">
        <v>1</v>
      </c>
      <c r="K5" s="29">
        <v>426</v>
      </c>
      <c r="L5" s="29"/>
      <c r="M5" s="148"/>
    </row>
    <row r="6" spans="2:13" customFormat="1" x14ac:dyDescent="0.25">
      <c r="B6" s="147">
        <v>42185</v>
      </c>
      <c r="C6" s="153" t="s">
        <v>215</v>
      </c>
      <c r="D6" s="153">
        <f t="shared" ref="D6:D38" si="1">E6+F6</f>
        <v>346</v>
      </c>
      <c r="E6" s="29">
        <v>319</v>
      </c>
      <c r="F6" s="29">
        <v>27</v>
      </c>
      <c r="G6" s="29">
        <v>210</v>
      </c>
      <c r="H6" s="153">
        <f t="shared" si="0"/>
        <v>0</v>
      </c>
      <c r="I6" s="29"/>
      <c r="J6" s="29"/>
      <c r="K6" s="29"/>
      <c r="L6" s="29"/>
      <c r="M6" s="148"/>
    </row>
    <row r="7" spans="2:13" customFormat="1" x14ac:dyDescent="0.25">
      <c r="B7" s="147">
        <v>42185</v>
      </c>
      <c r="C7" s="153" t="s">
        <v>210</v>
      </c>
      <c r="D7" s="153">
        <f t="shared" si="1"/>
        <v>0</v>
      </c>
      <c r="E7" s="29"/>
      <c r="F7" s="29"/>
      <c r="G7" s="29"/>
      <c r="H7" s="153">
        <f t="shared" si="0"/>
        <v>605</v>
      </c>
      <c r="I7" s="29">
        <f>15*40</f>
        <v>600</v>
      </c>
      <c r="J7" s="29">
        <v>5</v>
      </c>
      <c r="K7" s="29">
        <v>426</v>
      </c>
      <c r="L7" s="29"/>
      <c r="M7" s="148"/>
    </row>
    <row r="8" spans="2:13" customFormat="1" x14ac:dyDescent="0.25">
      <c r="B8" s="147">
        <v>42185</v>
      </c>
      <c r="C8" s="153" t="s">
        <v>212</v>
      </c>
      <c r="D8" s="153">
        <f t="shared" si="1"/>
        <v>0</v>
      </c>
      <c r="E8" s="29"/>
      <c r="F8" s="29"/>
      <c r="G8" s="29"/>
      <c r="H8" s="153">
        <f t="shared" si="0"/>
        <v>497</v>
      </c>
      <c r="I8" s="29">
        <v>480</v>
      </c>
      <c r="J8" s="29">
        <v>17</v>
      </c>
      <c r="K8" s="29">
        <v>396</v>
      </c>
      <c r="L8" s="29"/>
      <c r="M8" s="148"/>
    </row>
    <row r="9" spans="2:13" customFormat="1" x14ac:dyDescent="0.25">
      <c r="B9" s="147">
        <v>42186</v>
      </c>
      <c r="C9" s="153" t="s">
        <v>216</v>
      </c>
      <c r="D9" s="153">
        <f t="shared" si="1"/>
        <v>0</v>
      </c>
      <c r="E9" s="29"/>
      <c r="F9" s="29"/>
      <c r="G9" s="29"/>
      <c r="H9" s="153">
        <f t="shared" si="0"/>
        <v>148</v>
      </c>
      <c r="I9" s="29">
        <v>120</v>
      </c>
      <c r="J9" s="29">
        <v>28</v>
      </c>
      <c r="K9" s="29">
        <v>96</v>
      </c>
      <c r="L9" s="29"/>
      <c r="M9" s="148"/>
    </row>
    <row r="10" spans="2:13" customFormat="1" x14ac:dyDescent="0.25">
      <c r="B10" s="147">
        <v>42186</v>
      </c>
      <c r="C10" s="153" t="s">
        <v>217</v>
      </c>
      <c r="D10" s="153">
        <f t="shared" si="1"/>
        <v>0</v>
      </c>
      <c r="E10" s="29"/>
      <c r="F10" s="29"/>
      <c r="G10" s="29"/>
      <c r="H10" s="29">
        <f t="shared" si="0"/>
        <v>641</v>
      </c>
      <c r="I10" s="29">
        <v>630</v>
      </c>
      <c r="J10" s="29">
        <v>11</v>
      </c>
      <c r="K10" s="29">
        <v>396</v>
      </c>
      <c r="L10" s="29"/>
      <c r="M10" s="148"/>
    </row>
    <row r="11" spans="2:13" customFormat="1" x14ac:dyDescent="0.25">
      <c r="B11" s="147">
        <v>42186</v>
      </c>
      <c r="C11" s="153" t="s">
        <v>215</v>
      </c>
      <c r="D11" s="153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8"/>
    </row>
    <row r="12" spans="2:13" customFormat="1" x14ac:dyDescent="0.25">
      <c r="B12" s="147">
        <v>42187</v>
      </c>
      <c r="C12" s="153" t="s">
        <v>218</v>
      </c>
      <c r="D12" s="153">
        <f t="shared" si="1"/>
        <v>0</v>
      </c>
      <c r="E12" s="29"/>
      <c r="F12" s="29"/>
      <c r="G12" s="29"/>
      <c r="H12" s="29">
        <f t="shared" si="0"/>
        <v>551</v>
      </c>
      <c r="I12" s="29">
        <v>520</v>
      </c>
      <c r="J12" s="29">
        <v>31</v>
      </c>
      <c r="K12" s="29">
        <v>396</v>
      </c>
      <c r="L12" s="29"/>
      <c r="M12" s="148"/>
    </row>
    <row r="13" spans="2:13" customFormat="1" x14ac:dyDescent="0.25">
      <c r="B13" s="147">
        <v>42187</v>
      </c>
      <c r="C13" s="153" t="s">
        <v>217</v>
      </c>
      <c r="D13" s="153">
        <f t="shared" si="1"/>
        <v>0</v>
      </c>
      <c r="E13" s="29"/>
      <c r="F13" s="29"/>
      <c r="G13" s="29"/>
      <c r="H13" s="29">
        <f t="shared" si="0"/>
        <v>186</v>
      </c>
      <c r="I13" s="29">
        <v>182</v>
      </c>
      <c r="J13" s="29">
        <v>4</v>
      </c>
      <c r="K13" s="29">
        <v>156</v>
      </c>
      <c r="L13" s="29"/>
      <c r="M13" s="148"/>
    </row>
    <row r="14" spans="2:13" customFormat="1" x14ac:dyDescent="0.25">
      <c r="B14" s="147">
        <v>42187</v>
      </c>
      <c r="C14" s="153" t="s">
        <v>215</v>
      </c>
      <c r="D14" s="153">
        <f t="shared" si="1"/>
        <v>367</v>
      </c>
      <c r="E14" s="29">
        <v>359</v>
      </c>
      <c r="F14" s="29">
        <v>8</v>
      </c>
      <c r="G14" s="29">
        <v>210</v>
      </c>
      <c r="H14" s="29">
        <f t="shared" si="0"/>
        <v>0</v>
      </c>
      <c r="I14" s="29"/>
      <c r="J14" s="29"/>
      <c r="K14" s="29"/>
      <c r="L14" s="29"/>
      <c r="M14" s="148"/>
    </row>
    <row r="15" spans="2:13" customFormat="1" x14ac:dyDescent="0.25">
      <c r="B15" s="147">
        <v>42188</v>
      </c>
      <c r="C15" s="153" t="s">
        <v>209</v>
      </c>
      <c r="D15" s="153">
        <f t="shared" si="1"/>
        <v>652</v>
      </c>
      <c r="E15" s="29">
        <v>590</v>
      </c>
      <c r="F15" s="29">
        <v>62</v>
      </c>
      <c r="G15" s="29">
        <v>456</v>
      </c>
      <c r="H15" s="29">
        <f t="shared" si="0"/>
        <v>0</v>
      </c>
      <c r="I15" s="29"/>
      <c r="J15" s="29"/>
      <c r="K15" s="29"/>
      <c r="L15" s="29"/>
      <c r="M15" s="148"/>
    </row>
    <row r="16" spans="2:13" customFormat="1" x14ac:dyDescent="0.25">
      <c r="B16" s="147">
        <v>42188</v>
      </c>
      <c r="C16" s="153" t="s">
        <v>217</v>
      </c>
      <c r="D16" s="153">
        <f t="shared" si="1"/>
        <v>0</v>
      </c>
      <c r="E16" s="29"/>
      <c r="F16" s="29"/>
      <c r="G16" s="29"/>
      <c r="H16" s="29">
        <f t="shared" si="0"/>
        <v>286</v>
      </c>
      <c r="I16" s="29">
        <v>280</v>
      </c>
      <c r="J16" s="29">
        <v>6</v>
      </c>
      <c r="K16" s="29">
        <v>186</v>
      </c>
      <c r="L16" s="29"/>
      <c r="M16" s="148"/>
    </row>
    <row r="17" spans="2:13" customFormat="1" x14ac:dyDescent="0.25">
      <c r="B17" s="147">
        <v>42188</v>
      </c>
      <c r="C17" s="153" t="s">
        <v>212</v>
      </c>
      <c r="D17" s="153">
        <f t="shared" si="1"/>
        <v>0</v>
      </c>
      <c r="E17" s="29"/>
      <c r="F17" s="29"/>
      <c r="G17" s="29"/>
      <c r="H17" s="29">
        <f t="shared" si="0"/>
        <v>100</v>
      </c>
      <c r="I17" s="29">
        <v>92</v>
      </c>
      <c r="J17" s="29">
        <v>8</v>
      </c>
      <c r="K17" s="29">
        <v>60</v>
      </c>
      <c r="L17" s="29"/>
      <c r="M17" s="148"/>
    </row>
    <row r="18" spans="2:13" customFormat="1" x14ac:dyDescent="0.25">
      <c r="B18" s="147">
        <v>42188</v>
      </c>
      <c r="C18" s="153" t="s">
        <v>221</v>
      </c>
      <c r="D18" s="153">
        <f t="shared" si="1"/>
        <v>0</v>
      </c>
      <c r="E18" s="29"/>
      <c r="F18" s="29"/>
      <c r="G18" s="29"/>
      <c r="H18" s="29">
        <f t="shared" si="0"/>
        <v>652</v>
      </c>
      <c r="I18" s="29">
        <v>640</v>
      </c>
      <c r="J18" s="29">
        <v>12</v>
      </c>
      <c r="K18" s="29">
        <v>456</v>
      </c>
      <c r="L18" s="29"/>
      <c r="M18" s="148"/>
    </row>
    <row r="19" spans="2:13" customFormat="1" x14ac:dyDescent="0.25">
      <c r="B19" s="147"/>
      <c r="C19" s="29"/>
      <c r="D19" s="153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8"/>
    </row>
    <row r="20" spans="2:13" customFormat="1" x14ac:dyDescent="0.25">
      <c r="B20" s="147"/>
      <c r="C20" s="29"/>
      <c r="D20" s="153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8"/>
    </row>
    <row r="21" spans="2:13" customFormat="1" x14ac:dyDescent="0.25">
      <c r="B21" s="147"/>
      <c r="C21" s="29"/>
      <c r="D21" s="153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8"/>
    </row>
    <row r="22" spans="2:13" customFormat="1" x14ac:dyDescent="0.25">
      <c r="B22" s="147"/>
      <c r="C22" s="29"/>
      <c r="D22" s="153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8"/>
    </row>
    <row r="23" spans="2:13" customFormat="1" x14ac:dyDescent="0.25">
      <c r="B23" s="147"/>
      <c r="C23" s="29"/>
      <c r="D23" s="153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8"/>
    </row>
    <row r="24" spans="2:13" customFormat="1" x14ac:dyDescent="0.25">
      <c r="B24" s="147"/>
      <c r="C24" s="29"/>
      <c r="D24" s="153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8"/>
    </row>
    <row r="25" spans="2:13" customFormat="1" x14ac:dyDescent="0.25">
      <c r="B25" s="147"/>
      <c r="C25" s="29"/>
      <c r="D25" s="153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8"/>
    </row>
    <row r="26" spans="2:13" customFormat="1" x14ac:dyDescent="0.25">
      <c r="B26" s="147"/>
      <c r="C26" s="29"/>
      <c r="D26" s="153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8"/>
    </row>
    <row r="27" spans="2:13" customFormat="1" x14ac:dyDescent="0.25">
      <c r="B27" s="147"/>
      <c r="C27" s="29"/>
      <c r="D27" s="153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8"/>
    </row>
    <row r="28" spans="2:13" customFormat="1" x14ac:dyDescent="0.25">
      <c r="B28" s="147"/>
      <c r="C28" s="29"/>
      <c r="D28" s="153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8"/>
    </row>
    <row r="29" spans="2:13" customFormat="1" x14ac:dyDescent="0.25">
      <c r="B29" s="147"/>
      <c r="C29" s="29"/>
      <c r="D29" s="153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8"/>
    </row>
    <row r="30" spans="2:13" customFormat="1" x14ac:dyDescent="0.25">
      <c r="B30" s="147"/>
      <c r="C30" s="29"/>
      <c r="D30" s="153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8"/>
    </row>
    <row r="31" spans="2:13" customFormat="1" x14ac:dyDescent="0.25">
      <c r="B31" s="147"/>
      <c r="C31" s="29"/>
      <c r="D31" s="153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8"/>
    </row>
    <row r="32" spans="2:13" customFormat="1" x14ac:dyDescent="0.25">
      <c r="B32" s="147"/>
      <c r="C32" s="29"/>
      <c r="D32" s="153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8"/>
    </row>
    <row r="33" spans="2:13" customFormat="1" x14ac:dyDescent="0.25">
      <c r="B33" s="147"/>
      <c r="C33" s="29"/>
      <c r="D33" s="153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8"/>
    </row>
    <row r="34" spans="2:13" customFormat="1" x14ac:dyDescent="0.25">
      <c r="B34" s="147"/>
      <c r="C34" s="29"/>
      <c r="D34" s="153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8"/>
    </row>
    <row r="35" spans="2:13" customFormat="1" x14ac:dyDescent="0.25">
      <c r="B35" s="147"/>
      <c r="C35" s="29"/>
      <c r="D35" s="153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8"/>
    </row>
    <row r="36" spans="2:13" customFormat="1" x14ac:dyDescent="0.25">
      <c r="B36" s="147"/>
      <c r="C36" s="29"/>
      <c r="D36" s="153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8"/>
    </row>
    <row r="37" spans="2:13" customFormat="1" x14ac:dyDescent="0.25">
      <c r="B37" s="147"/>
      <c r="C37" s="29"/>
      <c r="D37" s="153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8"/>
    </row>
    <row r="38" spans="2:13" customFormat="1" x14ac:dyDescent="0.25">
      <c r="B38" s="143"/>
      <c r="C38" s="27"/>
      <c r="D38" s="153">
        <f t="shared" si="1"/>
        <v>1944</v>
      </c>
      <c r="E38" s="27">
        <f t="shared" ref="E38:M38" si="2">SUM(E4:E37)</f>
        <v>1782</v>
      </c>
      <c r="F38" s="27">
        <f t="shared" si="2"/>
        <v>162</v>
      </c>
      <c r="G38" s="27">
        <f t="shared" si="2"/>
        <v>1332</v>
      </c>
      <c r="H38" s="27">
        <f t="shared" si="2"/>
        <v>4267</v>
      </c>
      <c r="I38" s="27">
        <f t="shared" si="2"/>
        <v>4144</v>
      </c>
      <c r="J38" s="27">
        <f t="shared" si="2"/>
        <v>123</v>
      </c>
      <c r="K38" s="27">
        <f t="shared" si="2"/>
        <v>2994</v>
      </c>
      <c r="L38" s="27">
        <f t="shared" si="2"/>
        <v>0</v>
      </c>
      <c r="M38" s="27">
        <f t="shared" si="2"/>
        <v>0</v>
      </c>
    </row>
    <row r="39" spans="2:13" customFormat="1" x14ac:dyDescent="0.25">
      <c r="B39" s="1"/>
      <c r="G39" s="1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 x14ac:dyDescent="0.3"/>
    <row r="2" spans="2:21" ht="15.75" customHeight="1" thickTop="1" x14ac:dyDescent="0.25">
      <c r="B2" s="68"/>
      <c r="C2" s="50"/>
      <c r="D2" s="90"/>
      <c r="E2" s="52" t="s">
        <v>85</v>
      </c>
      <c r="F2" s="52"/>
      <c r="G2" s="89"/>
      <c r="H2" s="90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 x14ac:dyDescent="0.3">
      <c r="B3" s="69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8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 x14ac:dyDescent="0.25">
      <c r="B4" s="144">
        <v>42184</v>
      </c>
      <c r="C4" s="145" t="s">
        <v>211</v>
      </c>
      <c r="D4" s="145">
        <f>E4+F4</f>
        <v>261</v>
      </c>
      <c r="E4" s="145">
        <v>160</v>
      </c>
      <c r="F4" s="145">
        <v>101</v>
      </c>
      <c r="G4" s="145">
        <v>456</v>
      </c>
      <c r="H4" s="145">
        <f>I4+J4</f>
        <v>0</v>
      </c>
      <c r="I4" s="145"/>
      <c r="J4" s="145"/>
      <c r="K4" s="145"/>
      <c r="L4" s="150"/>
      <c r="M4" s="146"/>
      <c r="N4" s="146"/>
      <c r="O4" s="151"/>
      <c r="P4" s="146"/>
      <c r="Q4" s="146"/>
      <c r="R4" s="146"/>
      <c r="S4" s="146">
        <v>102</v>
      </c>
      <c r="T4" s="146">
        <v>8</v>
      </c>
      <c r="U4" s="146"/>
    </row>
    <row r="5" spans="2:21" x14ac:dyDescent="0.25">
      <c r="B5" s="147">
        <v>42185</v>
      </c>
      <c r="C5" s="153" t="s">
        <v>215</v>
      </c>
      <c r="D5" s="29">
        <f>E5+F5</f>
        <v>27</v>
      </c>
      <c r="E5" s="29">
        <v>21</v>
      </c>
      <c r="F5" s="29">
        <v>6</v>
      </c>
      <c r="G5" s="29">
        <v>45</v>
      </c>
      <c r="H5" s="29">
        <f>I5+J5</f>
        <v>0</v>
      </c>
      <c r="I5" s="29"/>
      <c r="J5" s="29"/>
      <c r="K5" s="29"/>
      <c r="L5" s="148"/>
      <c r="M5" s="148"/>
      <c r="N5" s="148"/>
      <c r="O5" s="148"/>
      <c r="P5" s="148"/>
      <c r="Q5" s="148"/>
      <c r="R5" s="148"/>
      <c r="S5" s="148">
        <v>12</v>
      </c>
      <c r="T5" s="148"/>
      <c r="U5" s="148"/>
    </row>
    <row r="6" spans="2:21" x14ac:dyDescent="0.25">
      <c r="B6" s="147">
        <v>42185</v>
      </c>
      <c r="C6" s="153" t="s">
        <v>211</v>
      </c>
      <c r="D6" s="153">
        <f t="shared" ref="D6:D25" si="0">E6+F6</f>
        <v>220</v>
      </c>
      <c r="E6" s="29">
        <v>149</v>
      </c>
      <c r="F6" s="29">
        <v>71</v>
      </c>
      <c r="G6" s="29">
        <v>456</v>
      </c>
      <c r="H6" s="153">
        <f t="shared" ref="H6:H24" si="1">I6+J6</f>
        <v>0</v>
      </c>
      <c r="I6" s="29"/>
      <c r="J6" s="29"/>
      <c r="K6" s="29"/>
      <c r="L6" s="29"/>
      <c r="M6" s="148"/>
      <c r="N6" s="148"/>
      <c r="O6" s="148"/>
      <c r="P6" s="148"/>
      <c r="Q6" s="148"/>
      <c r="R6" s="148"/>
      <c r="S6" s="148">
        <v>108</v>
      </c>
      <c r="T6" s="148">
        <v>7</v>
      </c>
      <c r="U6" s="148"/>
    </row>
    <row r="7" spans="2:21" x14ac:dyDescent="0.25">
      <c r="B7" s="147">
        <v>42186</v>
      </c>
      <c r="C7" s="153" t="s">
        <v>215</v>
      </c>
      <c r="D7" s="153">
        <f t="shared" si="0"/>
        <v>0</v>
      </c>
      <c r="E7" s="29"/>
      <c r="F7" s="29"/>
      <c r="G7" s="29"/>
      <c r="H7" s="153">
        <f t="shared" si="1"/>
        <v>0</v>
      </c>
      <c r="I7" s="29"/>
      <c r="J7" s="29"/>
      <c r="K7" s="29"/>
      <c r="L7" s="29"/>
      <c r="M7" s="148"/>
      <c r="N7" s="148"/>
      <c r="O7" s="148"/>
      <c r="P7" s="148"/>
      <c r="Q7" s="148"/>
      <c r="R7" s="148"/>
      <c r="S7" s="148"/>
      <c r="T7" s="148"/>
      <c r="U7" s="148"/>
    </row>
    <row r="8" spans="2:21" x14ac:dyDescent="0.25">
      <c r="B8" s="147">
        <v>42186</v>
      </c>
      <c r="C8" s="153" t="s">
        <v>212</v>
      </c>
      <c r="D8" s="153">
        <f t="shared" si="0"/>
        <v>0</v>
      </c>
      <c r="E8" s="29"/>
      <c r="F8" s="29"/>
      <c r="G8" s="29"/>
      <c r="H8" s="153">
        <f t="shared" si="1"/>
        <v>200</v>
      </c>
      <c r="I8" s="29">
        <v>100</v>
      </c>
      <c r="J8" s="29">
        <v>100</v>
      </c>
      <c r="K8" s="29">
        <v>366</v>
      </c>
      <c r="L8" s="29"/>
      <c r="M8" s="148"/>
      <c r="N8" s="148"/>
      <c r="O8" s="148"/>
      <c r="P8" s="148"/>
      <c r="Q8" s="148"/>
      <c r="R8" s="148"/>
      <c r="S8" s="148"/>
      <c r="T8" s="148"/>
      <c r="U8" s="148"/>
    </row>
    <row r="9" spans="2:21" x14ac:dyDescent="0.25">
      <c r="B9" s="147">
        <v>42187</v>
      </c>
      <c r="C9" s="153" t="s">
        <v>215</v>
      </c>
      <c r="D9" s="153">
        <f t="shared" si="0"/>
        <v>8</v>
      </c>
      <c r="E9" s="29">
        <v>8</v>
      </c>
      <c r="F9" s="29">
        <v>0</v>
      </c>
      <c r="G9" s="29">
        <v>15</v>
      </c>
      <c r="H9" s="153">
        <f t="shared" si="1"/>
        <v>0</v>
      </c>
      <c r="I9" s="29"/>
      <c r="J9" s="29"/>
      <c r="K9" s="29"/>
      <c r="L9" s="29"/>
      <c r="M9" s="148"/>
      <c r="N9" s="148"/>
      <c r="O9" s="148"/>
      <c r="P9" s="148"/>
      <c r="Q9" s="148"/>
      <c r="R9" s="148"/>
      <c r="S9" s="148">
        <v>9</v>
      </c>
      <c r="T9" s="148"/>
      <c r="U9" s="148"/>
    </row>
    <row r="10" spans="2:21" x14ac:dyDescent="0.25">
      <c r="B10" s="147">
        <v>42187</v>
      </c>
      <c r="C10" s="153" t="s">
        <v>216</v>
      </c>
      <c r="D10" s="153">
        <f t="shared" si="0"/>
        <v>0</v>
      </c>
      <c r="E10" s="29"/>
      <c r="F10" s="29"/>
      <c r="G10" s="29"/>
      <c r="H10" s="153">
        <f t="shared" si="1"/>
        <v>85</v>
      </c>
      <c r="I10" s="29">
        <v>10</v>
      </c>
      <c r="J10" s="29">
        <v>75</v>
      </c>
      <c r="K10" s="29">
        <v>156</v>
      </c>
      <c r="L10" s="29"/>
      <c r="M10" s="148"/>
      <c r="N10" s="148"/>
      <c r="O10" s="148"/>
      <c r="P10" s="148"/>
      <c r="Q10" s="148"/>
      <c r="R10" s="148"/>
      <c r="S10" s="148"/>
      <c r="T10" s="148"/>
      <c r="U10" s="148"/>
    </row>
    <row r="11" spans="2:21" x14ac:dyDescent="0.25">
      <c r="B11" s="147">
        <v>42188</v>
      </c>
      <c r="C11" s="153" t="s">
        <v>211</v>
      </c>
      <c r="D11" s="153">
        <f t="shared" si="0"/>
        <v>225</v>
      </c>
      <c r="E11" s="29">
        <v>144</v>
      </c>
      <c r="F11" s="29">
        <v>81</v>
      </c>
      <c r="G11" s="29">
        <v>456</v>
      </c>
      <c r="H11" s="153">
        <f t="shared" si="1"/>
        <v>0</v>
      </c>
      <c r="I11" s="29"/>
      <c r="J11" s="29"/>
      <c r="K11" s="29"/>
      <c r="L11" s="29"/>
      <c r="M11" s="148"/>
      <c r="N11" s="148"/>
      <c r="O11" s="148"/>
      <c r="P11" s="148"/>
      <c r="Q11" s="148"/>
      <c r="R11" s="148"/>
      <c r="S11" s="148">
        <v>116</v>
      </c>
      <c r="T11" s="148">
        <v>8</v>
      </c>
      <c r="U11" s="148"/>
    </row>
    <row r="12" spans="2:21" x14ac:dyDescent="0.25">
      <c r="B12" s="147"/>
      <c r="C12" s="29"/>
      <c r="D12" s="153">
        <f t="shared" si="0"/>
        <v>0</v>
      </c>
      <c r="E12" s="29"/>
      <c r="F12" s="29"/>
      <c r="G12" s="29"/>
      <c r="H12" s="153">
        <f t="shared" si="1"/>
        <v>0</v>
      </c>
      <c r="I12" s="29"/>
      <c r="J12" s="29"/>
      <c r="K12" s="29"/>
      <c r="L12" s="29"/>
      <c r="M12" s="148"/>
      <c r="N12" s="148"/>
      <c r="O12" s="148"/>
      <c r="P12" s="148"/>
      <c r="Q12" s="148"/>
      <c r="R12" s="148"/>
      <c r="S12" s="148"/>
      <c r="T12" s="148"/>
      <c r="U12" s="148"/>
    </row>
    <row r="13" spans="2:21" x14ac:dyDescent="0.25">
      <c r="B13" s="147"/>
      <c r="C13" s="29"/>
      <c r="D13" s="153">
        <f t="shared" si="0"/>
        <v>0</v>
      </c>
      <c r="E13" s="29"/>
      <c r="F13" s="29"/>
      <c r="G13" s="29"/>
      <c r="H13" s="153">
        <f t="shared" si="1"/>
        <v>0</v>
      </c>
      <c r="I13" s="29"/>
      <c r="J13" s="29"/>
      <c r="K13" s="29"/>
      <c r="L13" s="29"/>
      <c r="M13" s="148"/>
      <c r="N13" s="148"/>
      <c r="O13" s="148"/>
      <c r="P13" s="148"/>
      <c r="Q13" s="148"/>
      <c r="R13" s="148"/>
      <c r="S13" s="148"/>
      <c r="T13" s="148"/>
      <c r="U13" s="148"/>
    </row>
    <row r="14" spans="2:21" x14ac:dyDescent="0.25">
      <c r="B14" s="147"/>
      <c r="C14" s="29"/>
      <c r="D14" s="153">
        <f t="shared" si="0"/>
        <v>0</v>
      </c>
      <c r="E14" s="29"/>
      <c r="F14" s="29"/>
      <c r="G14" s="29"/>
      <c r="H14" s="153">
        <f t="shared" si="1"/>
        <v>0</v>
      </c>
      <c r="I14" s="29"/>
      <c r="J14" s="29"/>
      <c r="K14" s="29"/>
      <c r="L14" s="29"/>
      <c r="M14" s="148"/>
      <c r="N14" s="148"/>
      <c r="O14" s="148"/>
      <c r="P14" s="148"/>
      <c r="Q14" s="148"/>
      <c r="R14" s="148"/>
      <c r="S14" s="148"/>
      <c r="T14" s="148"/>
      <c r="U14" s="148"/>
    </row>
    <row r="15" spans="2:21" x14ac:dyDescent="0.25">
      <c r="B15" s="147"/>
      <c r="C15" s="29"/>
      <c r="D15" s="153">
        <f t="shared" si="0"/>
        <v>0</v>
      </c>
      <c r="E15" s="29"/>
      <c r="F15" s="29"/>
      <c r="G15" s="29"/>
      <c r="H15" s="153">
        <f t="shared" si="1"/>
        <v>0</v>
      </c>
      <c r="I15" s="29"/>
      <c r="J15" s="29"/>
      <c r="K15" s="29"/>
      <c r="L15" s="29"/>
      <c r="M15" s="148"/>
      <c r="N15" s="148"/>
      <c r="O15" s="148"/>
      <c r="P15" s="148"/>
      <c r="Q15" s="148"/>
      <c r="R15" s="148"/>
      <c r="S15" s="148"/>
      <c r="T15" s="148"/>
      <c r="U15" s="148"/>
    </row>
    <row r="16" spans="2:21" x14ac:dyDescent="0.25">
      <c r="B16" s="147"/>
      <c r="C16" s="29"/>
      <c r="D16" s="153">
        <f t="shared" si="0"/>
        <v>0</v>
      </c>
      <c r="E16" s="29"/>
      <c r="F16" s="29"/>
      <c r="G16" s="29"/>
      <c r="H16" s="153">
        <f t="shared" si="1"/>
        <v>0</v>
      </c>
      <c r="I16" s="29"/>
      <c r="J16" s="29"/>
      <c r="K16" s="29"/>
      <c r="L16" s="29"/>
      <c r="M16" s="148"/>
      <c r="N16" s="148"/>
      <c r="O16" s="148"/>
      <c r="P16" s="148"/>
      <c r="Q16" s="148"/>
      <c r="R16" s="148"/>
      <c r="S16" s="148"/>
      <c r="T16" s="148"/>
      <c r="U16" s="148"/>
    </row>
    <row r="17" spans="2:21" x14ac:dyDescent="0.25">
      <c r="B17" s="147"/>
      <c r="C17" s="29"/>
      <c r="D17" s="153">
        <f t="shared" si="0"/>
        <v>0</v>
      </c>
      <c r="E17" s="29"/>
      <c r="F17" s="29"/>
      <c r="G17" s="29"/>
      <c r="H17" s="153">
        <f t="shared" si="1"/>
        <v>0</v>
      </c>
      <c r="I17" s="29"/>
      <c r="J17" s="29"/>
      <c r="K17" s="29"/>
      <c r="L17" s="29"/>
      <c r="M17" s="148"/>
      <c r="N17" s="148"/>
      <c r="O17" s="148"/>
      <c r="P17" s="148"/>
      <c r="Q17" s="148"/>
      <c r="R17" s="148"/>
      <c r="S17" s="148"/>
      <c r="T17" s="148"/>
      <c r="U17" s="148"/>
    </row>
    <row r="18" spans="2:21" x14ac:dyDescent="0.25">
      <c r="B18" s="147"/>
      <c r="C18" s="29"/>
      <c r="D18" s="153">
        <f t="shared" si="0"/>
        <v>0</v>
      </c>
      <c r="E18" s="29"/>
      <c r="F18" s="29"/>
      <c r="G18" s="29"/>
      <c r="H18" s="153">
        <f t="shared" si="1"/>
        <v>0</v>
      </c>
      <c r="I18" s="29"/>
      <c r="J18" s="29"/>
      <c r="K18" s="29"/>
      <c r="L18" s="29"/>
      <c r="M18" s="148"/>
      <c r="N18" s="148"/>
      <c r="O18" s="148"/>
      <c r="P18" s="148"/>
      <c r="Q18" s="148"/>
      <c r="R18" s="148"/>
      <c r="S18" s="148"/>
      <c r="T18" s="148"/>
      <c r="U18" s="148"/>
    </row>
    <row r="19" spans="2:21" x14ac:dyDescent="0.25">
      <c r="B19" s="147"/>
      <c r="C19" s="29"/>
      <c r="D19" s="153">
        <f t="shared" si="0"/>
        <v>0</v>
      </c>
      <c r="E19" s="29"/>
      <c r="F19" s="29"/>
      <c r="G19" s="29"/>
      <c r="H19" s="153">
        <f t="shared" si="1"/>
        <v>0</v>
      </c>
      <c r="I19" s="29"/>
      <c r="J19" s="29"/>
      <c r="K19" s="29"/>
      <c r="L19" s="29"/>
      <c r="M19" s="148"/>
      <c r="N19" s="148"/>
      <c r="O19" s="148"/>
      <c r="P19" s="148"/>
      <c r="Q19" s="148"/>
      <c r="R19" s="148"/>
      <c r="S19" s="148"/>
      <c r="T19" s="148"/>
      <c r="U19" s="148"/>
    </row>
    <row r="20" spans="2:21" x14ac:dyDescent="0.25">
      <c r="B20" s="147"/>
      <c r="C20" s="29"/>
      <c r="D20" s="153">
        <f t="shared" si="0"/>
        <v>0</v>
      </c>
      <c r="E20" s="29"/>
      <c r="F20" s="29"/>
      <c r="G20" s="29"/>
      <c r="H20" s="153">
        <f t="shared" si="1"/>
        <v>0</v>
      </c>
      <c r="I20" s="29"/>
      <c r="J20" s="29"/>
      <c r="K20" s="29"/>
      <c r="L20" s="29"/>
      <c r="M20" s="148"/>
      <c r="N20" s="148"/>
      <c r="O20" s="148"/>
      <c r="P20" s="148"/>
      <c r="Q20" s="148"/>
      <c r="R20" s="148"/>
      <c r="S20" s="148"/>
      <c r="T20" s="148"/>
      <c r="U20" s="148"/>
    </row>
    <row r="21" spans="2:21" x14ac:dyDescent="0.25">
      <c r="B21" s="147"/>
      <c r="C21" s="29"/>
      <c r="D21" s="153">
        <f t="shared" si="0"/>
        <v>0</v>
      </c>
      <c r="E21" s="29"/>
      <c r="F21" s="29"/>
      <c r="G21" s="29"/>
      <c r="H21" s="153">
        <f t="shared" si="1"/>
        <v>0</v>
      </c>
      <c r="I21" s="29"/>
      <c r="J21" s="29"/>
      <c r="K21" s="29"/>
      <c r="L21" s="29"/>
      <c r="M21" s="148"/>
      <c r="N21" s="148"/>
      <c r="O21" s="148"/>
      <c r="P21" s="148"/>
      <c r="Q21" s="148"/>
      <c r="R21" s="148"/>
      <c r="S21" s="148"/>
      <c r="T21" s="148"/>
      <c r="U21" s="148"/>
    </row>
    <row r="22" spans="2:21" x14ac:dyDescent="0.25">
      <c r="B22" s="147"/>
      <c r="C22" s="29"/>
      <c r="D22" s="153">
        <f t="shared" si="0"/>
        <v>0</v>
      </c>
      <c r="E22" s="29"/>
      <c r="F22" s="29"/>
      <c r="G22" s="29"/>
      <c r="H22" s="153">
        <f t="shared" si="1"/>
        <v>0</v>
      </c>
      <c r="I22" s="29"/>
      <c r="J22" s="29"/>
      <c r="K22" s="29"/>
      <c r="L22" s="29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2:21" x14ac:dyDescent="0.25">
      <c r="B23" s="147"/>
      <c r="C23" s="29"/>
      <c r="D23" s="153">
        <f t="shared" si="0"/>
        <v>0</v>
      </c>
      <c r="E23" s="29"/>
      <c r="F23" s="29"/>
      <c r="G23" s="29"/>
      <c r="H23" s="153">
        <f t="shared" si="1"/>
        <v>0</v>
      </c>
      <c r="I23" s="29"/>
      <c r="J23" s="29"/>
      <c r="K23" s="29"/>
      <c r="L23" s="29"/>
      <c r="M23" s="148"/>
      <c r="N23" s="148"/>
      <c r="O23" s="148"/>
      <c r="P23" s="148"/>
      <c r="Q23" s="148"/>
      <c r="R23" s="148"/>
      <c r="S23" s="148"/>
      <c r="T23" s="148"/>
      <c r="U23" s="148"/>
    </row>
    <row r="24" spans="2:21" x14ac:dyDescent="0.25">
      <c r="B24" s="147"/>
      <c r="C24" s="29"/>
      <c r="D24" s="153">
        <f t="shared" si="0"/>
        <v>0</v>
      </c>
      <c r="E24" s="29"/>
      <c r="F24" s="29"/>
      <c r="G24" s="29"/>
      <c r="H24" s="153">
        <f t="shared" si="1"/>
        <v>0</v>
      </c>
      <c r="I24" s="29"/>
      <c r="J24" s="29"/>
      <c r="K24" s="29"/>
      <c r="L24" s="29"/>
      <c r="M24" s="148"/>
      <c r="N24" s="148"/>
      <c r="O24" s="148"/>
      <c r="P24" s="148"/>
      <c r="Q24" s="148"/>
      <c r="R24" s="148"/>
      <c r="S24" s="148"/>
      <c r="T24" s="148"/>
      <c r="U24" s="148"/>
    </row>
    <row r="25" spans="2:21" x14ac:dyDescent="0.25">
      <c r="B25" s="147"/>
      <c r="C25" s="29"/>
      <c r="D25" s="153">
        <f t="shared" si="0"/>
        <v>0</v>
      </c>
      <c r="E25" s="29"/>
      <c r="F25" s="29"/>
      <c r="G25" s="29"/>
      <c r="H25" s="153">
        <f t="shared" ref="H25" si="2">I25+J25</f>
        <v>0</v>
      </c>
      <c r="I25" s="29"/>
      <c r="J25" s="29"/>
      <c r="K25" s="29"/>
      <c r="L25" s="29"/>
      <c r="M25" s="148"/>
      <c r="N25" s="148"/>
      <c r="O25" s="148"/>
      <c r="P25" s="148"/>
      <c r="Q25" s="148"/>
      <c r="R25" s="149"/>
      <c r="S25" s="149"/>
      <c r="T25" s="149"/>
      <c r="U25" s="148"/>
    </row>
    <row r="26" spans="2:21" x14ac:dyDescent="0.25">
      <c r="B26" s="143"/>
      <c r="C26" s="27"/>
      <c r="D26" s="27">
        <f t="shared" ref="D26:U26" si="3">SUM(D4:D25)</f>
        <v>741</v>
      </c>
      <c r="E26" s="27">
        <f t="shared" si="3"/>
        <v>482</v>
      </c>
      <c r="F26" s="27">
        <f t="shared" si="3"/>
        <v>259</v>
      </c>
      <c r="G26" s="27">
        <f t="shared" si="3"/>
        <v>1428</v>
      </c>
      <c r="H26" s="27">
        <f t="shared" si="3"/>
        <v>285</v>
      </c>
      <c r="I26" s="27">
        <f t="shared" si="3"/>
        <v>110</v>
      </c>
      <c r="J26" s="27">
        <f t="shared" si="3"/>
        <v>175</v>
      </c>
      <c r="K26" s="27">
        <f t="shared" si="3"/>
        <v>522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347</v>
      </c>
      <c r="T26" s="27">
        <f t="shared" si="3"/>
        <v>23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2" max="2" width="12.140625" style="1" customWidth="1"/>
    <col min="3" max="3" width="10.5703125" style="83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 x14ac:dyDescent="0.3"/>
    <row r="2" spans="2:10" ht="15.75" customHeight="1" thickTop="1" x14ac:dyDescent="0.25">
      <c r="B2" s="68"/>
      <c r="C2" s="85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 x14ac:dyDescent="0.3">
      <c r="B3" s="82" t="s">
        <v>40</v>
      </c>
      <c r="C3" s="84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6" t="s">
        <v>35</v>
      </c>
    </row>
    <row r="4" spans="2:10" ht="15.75" thickTop="1" x14ac:dyDescent="0.25">
      <c r="B4" s="248">
        <v>42184</v>
      </c>
      <c r="C4" s="219" t="s">
        <v>212</v>
      </c>
      <c r="D4" s="219">
        <v>12</v>
      </c>
      <c r="E4" s="219">
        <v>120</v>
      </c>
      <c r="F4" s="219"/>
      <c r="G4" s="219"/>
      <c r="H4" s="249"/>
      <c r="I4" s="249">
        <v>38</v>
      </c>
      <c r="J4" s="249">
        <v>21</v>
      </c>
    </row>
    <row r="5" spans="2:10" x14ac:dyDescent="0.25">
      <c r="B5" s="144">
        <v>42185</v>
      </c>
      <c r="C5" s="241" t="s">
        <v>209</v>
      </c>
      <c r="D5" s="241">
        <v>29</v>
      </c>
      <c r="E5" s="241">
        <v>216</v>
      </c>
      <c r="F5" s="241"/>
      <c r="G5" s="241"/>
      <c r="H5" s="146"/>
      <c r="I5" s="146"/>
      <c r="J5" s="146"/>
    </row>
    <row r="6" spans="2:10" x14ac:dyDescent="0.25">
      <c r="B6" s="147">
        <v>42186</v>
      </c>
      <c r="C6" s="153" t="s">
        <v>212</v>
      </c>
      <c r="D6" s="29"/>
      <c r="E6" s="29"/>
      <c r="F6" s="29">
        <v>100</v>
      </c>
      <c r="G6" s="29">
        <v>90</v>
      </c>
      <c r="H6" s="148"/>
      <c r="I6" s="148"/>
      <c r="J6" s="148"/>
    </row>
    <row r="7" spans="2:10" x14ac:dyDescent="0.25">
      <c r="B7" s="147">
        <v>42186</v>
      </c>
      <c r="C7" s="153" t="s">
        <v>209</v>
      </c>
      <c r="D7" s="29">
        <v>28</v>
      </c>
      <c r="E7" s="29">
        <v>216</v>
      </c>
      <c r="F7" s="29"/>
      <c r="G7" s="29"/>
      <c r="H7" s="148"/>
      <c r="I7" s="148">
        <v>104</v>
      </c>
      <c r="J7" s="148">
        <v>86</v>
      </c>
    </row>
    <row r="8" spans="2:10" x14ac:dyDescent="0.25">
      <c r="B8" s="147">
        <v>42187</v>
      </c>
      <c r="C8" s="153" t="s">
        <v>211</v>
      </c>
      <c r="D8" s="29">
        <v>63</v>
      </c>
      <c r="E8" s="29">
        <v>426</v>
      </c>
      <c r="F8" s="29"/>
      <c r="G8" s="29"/>
      <c r="H8" s="148"/>
      <c r="I8" s="148">
        <v>178</v>
      </c>
      <c r="J8" s="148">
        <v>375</v>
      </c>
    </row>
    <row r="9" spans="2:10" x14ac:dyDescent="0.25">
      <c r="B9" s="147">
        <v>42187</v>
      </c>
      <c r="C9" s="153" t="s">
        <v>216</v>
      </c>
      <c r="D9" s="29"/>
      <c r="E9" s="29"/>
      <c r="F9" s="29">
        <v>75</v>
      </c>
      <c r="G9" s="29">
        <v>66</v>
      </c>
      <c r="H9" s="148"/>
      <c r="I9" s="148"/>
      <c r="J9" s="148"/>
    </row>
    <row r="10" spans="2:10" x14ac:dyDescent="0.25">
      <c r="B10" s="147"/>
      <c r="C10" s="29"/>
      <c r="D10" s="29"/>
      <c r="E10" s="29"/>
      <c r="F10" s="29"/>
      <c r="G10" s="29"/>
      <c r="H10" s="148"/>
      <c r="I10" s="148"/>
      <c r="J10" s="148"/>
    </row>
    <row r="11" spans="2:10" x14ac:dyDescent="0.25">
      <c r="B11" s="147"/>
      <c r="C11" s="29"/>
      <c r="D11" s="29"/>
      <c r="E11" s="29"/>
      <c r="F11" s="29"/>
      <c r="G11" s="29"/>
      <c r="H11" s="148"/>
      <c r="I11" s="148"/>
      <c r="J11" s="148"/>
    </row>
    <row r="12" spans="2:10" x14ac:dyDescent="0.25">
      <c r="B12" s="147"/>
      <c r="C12" s="29"/>
      <c r="D12" s="29"/>
      <c r="E12" s="29"/>
      <c r="F12" s="29"/>
      <c r="G12" s="29"/>
      <c r="H12" s="148"/>
      <c r="I12" s="148"/>
      <c r="J12" s="148"/>
    </row>
    <row r="13" spans="2:10" x14ac:dyDescent="0.25">
      <c r="B13" s="147"/>
      <c r="C13" s="29"/>
      <c r="D13" s="29"/>
      <c r="E13" s="29"/>
      <c r="F13" s="29"/>
      <c r="G13" s="29"/>
      <c r="H13" s="148"/>
      <c r="I13" s="148"/>
      <c r="J13" s="148"/>
    </row>
    <row r="14" spans="2:10" x14ac:dyDescent="0.25">
      <c r="B14" s="147"/>
      <c r="C14" s="29"/>
      <c r="D14" s="29"/>
      <c r="E14" s="29"/>
      <c r="F14" s="29"/>
      <c r="G14" s="29"/>
      <c r="H14" s="148"/>
      <c r="I14" s="148"/>
      <c r="J14" s="148"/>
    </row>
    <row r="15" spans="2:10" x14ac:dyDescent="0.25">
      <c r="B15" s="147"/>
      <c r="C15" s="29"/>
      <c r="D15" s="29"/>
      <c r="E15" s="29"/>
      <c r="F15" s="29"/>
      <c r="G15" s="29"/>
      <c r="H15" s="148"/>
      <c r="I15" s="148"/>
      <c r="J15" s="148"/>
    </row>
    <row r="16" spans="2:10" x14ac:dyDescent="0.25">
      <c r="B16" s="147"/>
      <c r="C16" s="29"/>
      <c r="D16" s="29"/>
      <c r="E16" s="29"/>
      <c r="F16" s="29"/>
      <c r="G16" s="29"/>
      <c r="H16" s="148"/>
      <c r="I16" s="148"/>
      <c r="J16" s="148"/>
    </row>
    <row r="17" spans="2:10" x14ac:dyDescent="0.25">
      <c r="B17" s="147"/>
      <c r="C17" s="29"/>
      <c r="D17" s="29"/>
      <c r="E17" s="29"/>
      <c r="F17" s="29"/>
      <c r="G17" s="29"/>
      <c r="H17" s="148"/>
      <c r="I17" s="148"/>
      <c r="J17" s="148"/>
    </row>
    <row r="18" spans="2:10" x14ac:dyDescent="0.25">
      <c r="B18" s="147"/>
      <c r="C18" s="29"/>
      <c r="D18" s="29"/>
      <c r="E18" s="29"/>
      <c r="F18" s="29"/>
      <c r="G18" s="29"/>
      <c r="H18" s="148"/>
      <c r="I18" s="148"/>
      <c r="J18" s="148"/>
    </row>
    <row r="19" spans="2:10" x14ac:dyDescent="0.25">
      <c r="B19" s="147"/>
      <c r="C19" s="29"/>
      <c r="D19" s="29"/>
      <c r="E19" s="29"/>
      <c r="F19" s="29"/>
      <c r="G19" s="29"/>
      <c r="H19" s="148"/>
      <c r="I19" s="148"/>
      <c r="J19" s="148"/>
    </row>
    <row r="20" spans="2:10" x14ac:dyDescent="0.25">
      <c r="B20" s="147"/>
      <c r="C20" s="29"/>
      <c r="D20" s="29"/>
      <c r="E20" s="29"/>
      <c r="F20" s="29"/>
      <c r="G20" s="29"/>
      <c r="H20" s="148"/>
      <c r="I20" s="148"/>
      <c r="J20" s="148"/>
    </row>
    <row r="21" spans="2:10" x14ac:dyDescent="0.25">
      <c r="B21" s="147"/>
      <c r="C21" s="29"/>
      <c r="D21" s="29"/>
      <c r="E21" s="29"/>
      <c r="F21" s="29"/>
      <c r="G21" s="29"/>
      <c r="H21" s="148"/>
      <c r="I21" s="148"/>
      <c r="J21" s="148"/>
    </row>
    <row r="22" spans="2:10" x14ac:dyDescent="0.25">
      <c r="B22" s="147"/>
      <c r="C22" s="29"/>
      <c r="D22" s="29"/>
      <c r="E22" s="29"/>
      <c r="F22" s="29"/>
      <c r="G22" s="29"/>
      <c r="H22" s="148"/>
      <c r="I22" s="148"/>
      <c r="J22" s="148"/>
    </row>
    <row r="23" spans="2:10" x14ac:dyDescent="0.25">
      <c r="B23" s="147"/>
      <c r="C23" s="29"/>
      <c r="D23" s="29"/>
      <c r="E23" s="29"/>
      <c r="F23" s="29"/>
      <c r="G23" s="29"/>
      <c r="H23" s="148"/>
      <c r="I23" s="148"/>
      <c r="J23" s="148"/>
    </row>
    <row r="24" spans="2:10" x14ac:dyDescent="0.25">
      <c r="B24" s="147"/>
      <c r="C24" s="29"/>
      <c r="D24" s="29"/>
      <c r="E24" s="29"/>
      <c r="F24" s="29"/>
      <c r="G24" s="29"/>
      <c r="H24" s="149"/>
      <c r="I24" s="149"/>
      <c r="J24" s="149"/>
    </row>
    <row r="25" spans="2:10" x14ac:dyDescent="0.25">
      <c r="B25" s="32"/>
      <c r="C25" s="33"/>
      <c r="D25" s="2">
        <f>SUM(D4:D24)</f>
        <v>132</v>
      </c>
      <c r="E25" s="2">
        <f t="shared" ref="E25:J25" si="0">SUM(E4:E24)</f>
        <v>978</v>
      </c>
      <c r="F25" s="2">
        <f t="shared" si="0"/>
        <v>175</v>
      </c>
      <c r="G25" s="2">
        <f t="shared" si="0"/>
        <v>156</v>
      </c>
      <c r="H25" s="2">
        <f t="shared" si="0"/>
        <v>0</v>
      </c>
      <c r="I25" s="2">
        <f t="shared" si="0"/>
        <v>320</v>
      </c>
      <c r="J25" s="2">
        <f t="shared" si="0"/>
        <v>482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3" topLeftCell="A22" activePane="bottomLeft" state="frozen"/>
      <selection pane="bottomLeft" activeCell="B34" sqref="B34"/>
    </sheetView>
  </sheetViews>
  <sheetFormatPr defaultRowHeight="15" x14ac:dyDescent="0.25"/>
  <cols>
    <col min="1" max="1" width="6.28515625" style="217" customWidth="1"/>
    <col min="2" max="2" width="13" style="73" customWidth="1"/>
    <col min="3" max="3" width="17.28515625" style="75" customWidth="1"/>
    <col min="4" max="4" width="14.7109375" style="34" bestFit="1" customWidth="1"/>
    <col min="5" max="5" width="17.7109375" customWidth="1"/>
    <col min="6" max="6" width="10.28515625" style="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6" width="8.28515625" customWidth="1"/>
    <col min="17" max="17" width="8.28515625" hidden="1" customWidth="1"/>
    <col min="18" max="18" width="8.28515625" customWidth="1"/>
    <col min="19" max="23" width="8.28515625" hidden="1" customWidth="1"/>
    <col min="24" max="24" width="8.28515625" customWidth="1"/>
    <col min="25" max="26" width="8.28515625" hidden="1" customWidth="1"/>
    <col min="27" max="27" width="8.28515625" customWidth="1"/>
  </cols>
  <sheetData>
    <row r="1" spans="2:27" ht="15.75" thickBot="1" x14ac:dyDescent="0.3"/>
    <row r="2" spans="2:27" ht="15.75" customHeight="1" thickTop="1" x14ac:dyDescent="0.25">
      <c r="B2" s="80" t="s">
        <v>42</v>
      </c>
      <c r="C2" s="78" t="s">
        <v>76</v>
      </c>
      <c r="D2" s="61" t="s">
        <v>77</v>
      </c>
      <c r="E2" s="63" t="s">
        <v>0</v>
      </c>
      <c r="F2" s="65" t="s">
        <v>15</v>
      </c>
      <c r="G2" s="57" t="s">
        <v>43</v>
      </c>
      <c r="H2" s="66" t="s">
        <v>71</v>
      </c>
      <c r="I2" s="66" t="s">
        <v>71</v>
      </c>
      <c r="J2" s="313">
        <v>100</v>
      </c>
      <c r="K2" s="191"/>
      <c r="L2" s="192">
        <v>100</v>
      </c>
      <c r="M2" s="191"/>
      <c r="N2" s="92"/>
      <c r="O2" s="328">
        <v>201</v>
      </c>
      <c r="P2" s="329"/>
      <c r="Q2" s="329"/>
      <c r="R2" s="330"/>
      <c r="S2" s="10"/>
      <c r="T2" s="192">
        <v>300</v>
      </c>
      <c r="U2" s="191"/>
      <c r="V2" s="190">
        <v>301</v>
      </c>
      <c r="W2" s="196">
        <v>315</v>
      </c>
      <c r="X2" s="10">
        <v>400</v>
      </c>
      <c r="Y2" s="52">
        <v>400</v>
      </c>
      <c r="Z2" s="52"/>
      <c r="AA2" s="53"/>
    </row>
    <row r="3" spans="2:27" ht="13.5" customHeight="1" thickBot="1" x14ac:dyDescent="0.3">
      <c r="B3" s="81"/>
      <c r="C3" s="79" t="s">
        <v>67</v>
      </c>
      <c r="D3" s="60" t="s">
        <v>67</v>
      </c>
      <c r="E3" s="62"/>
      <c r="F3" s="64"/>
      <c r="G3" s="56"/>
      <c r="H3" s="67" t="s">
        <v>78</v>
      </c>
      <c r="I3" s="67" t="s">
        <v>79</v>
      </c>
      <c r="J3" s="193" t="s">
        <v>22</v>
      </c>
      <c r="K3" s="193" t="s">
        <v>163</v>
      </c>
      <c r="L3" s="193" t="s">
        <v>44</v>
      </c>
      <c r="M3" s="193" t="s">
        <v>23</v>
      </c>
      <c r="N3" s="193" t="s">
        <v>29</v>
      </c>
      <c r="O3" s="194" t="s">
        <v>162</v>
      </c>
      <c r="P3" s="194" t="s">
        <v>22</v>
      </c>
      <c r="Q3" s="194" t="s">
        <v>44</v>
      </c>
      <c r="R3" s="193" t="s">
        <v>29</v>
      </c>
      <c r="S3" s="193" t="s">
        <v>22</v>
      </c>
      <c r="T3" s="193" t="s">
        <v>44</v>
      </c>
      <c r="U3" s="193" t="s">
        <v>29</v>
      </c>
      <c r="V3" s="193" t="s">
        <v>22</v>
      </c>
      <c r="W3" s="193" t="s">
        <v>22</v>
      </c>
      <c r="X3" s="193" t="s">
        <v>22</v>
      </c>
      <c r="Y3" s="193" t="s">
        <v>44</v>
      </c>
      <c r="Z3" s="193" t="s">
        <v>23</v>
      </c>
      <c r="AA3" s="195" t="s">
        <v>29</v>
      </c>
    </row>
    <row r="4" spans="2:27" ht="15.75" thickTop="1" x14ac:dyDescent="0.25">
      <c r="B4" s="204">
        <v>5152</v>
      </c>
      <c r="C4" s="77">
        <v>5107792834</v>
      </c>
      <c r="D4" s="95">
        <v>4500574821</v>
      </c>
      <c r="E4" s="153" t="s">
        <v>213</v>
      </c>
      <c r="F4" s="36">
        <v>42184</v>
      </c>
      <c r="G4" s="221"/>
      <c r="H4" s="222"/>
      <c r="I4" s="222"/>
      <c r="J4" s="221">
        <v>32</v>
      </c>
      <c r="K4" s="221"/>
      <c r="L4" s="221"/>
      <c r="M4" s="221"/>
      <c r="N4" s="221"/>
      <c r="O4" s="221"/>
      <c r="P4" s="221">
        <v>1920</v>
      </c>
      <c r="Q4" s="221"/>
      <c r="R4" s="221"/>
      <c r="S4" s="221"/>
      <c r="T4" s="221"/>
      <c r="U4" s="221"/>
      <c r="V4" s="221"/>
      <c r="W4" s="221"/>
      <c r="X4" s="221">
        <v>640</v>
      </c>
      <c r="Y4" s="221"/>
      <c r="Z4" s="221"/>
      <c r="AA4" s="223"/>
    </row>
    <row r="5" spans="2:27" x14ac:dyDescent="0.25">
      <c r="B5" s="183">
        <v>5153</v>
      </c>
      <c r="C5" s="77">
        <v>5107792834</v>
      </c>
      <c r="D5" s="95">
        <v>4500574821</v>
      </c>
      <c r="E5" s="153" t="s">
        <v>213</v>
      </c>
      <c r="F5" s="36">
        <v>42184</v>
      </c>
      <c r="G5" s="221"/>
      <c r="H5" s="222"/>
      <c r="I5" s="222"/>
      <c r="J5" s="221">
        <v>32</v>
      </c>
      <c r="K5" s="221"/>
      <c r="L5" s="221"/>
      <c r="M5" s="221"/>
      <c r="N5" s="221"/>
      <c r="O5" s="221"/>
      <c r="P5" s="221">
        <v>1920</v>
      </c>
      <c r="Q5" s="221"/>
      <c r="R5" s="221"/>
      <c r="S5" s="221"/>
      <c r="T5" s="221"/>
      <c r="U5" s="221"/>
      <c r="V5" s="221"/>
      <c r="W5" s="221"/>
      <c r="X5" s="221">
        <v>640</v>
      </c>
      <c r="Y5" s="221"/>
      <c r="Z5" s="221"/>
      <c r="AA5" s="223"/>
    </row>
    <row r="6" spans="2:27" x14ac:dyDescent="0.25">
      <c r="B6" s="183">
        <v>5154</v>
      </c>
      <c r="C6" s="77">
        <v>5107792834</v>
      </c>
      <c r="D6" s="95">
        <v>4500574821</v>
      </c>
      <c r="E6" s="153" t="s">
        <v>213</v>
      </c>
      <c r="F6" s="36">
        <v>42184</v>
      </c>
      <c r="G6" s="221"/>
      <c r="H6" s="222"/>
      <c r="I6" s="222"/>
      <c r="J6" s="221">
        <v>32</v>
      </c>
      <c r="K6" s="221"/>
      <c r="L6" s="221"/>
      <c r="M6" s="221"/>
      <c r="N6" s="221"/>
      <c r="O6" s="221"/>
      <c r="P6" s="221">
        <v>1920</v>
      </c>
      <c r="Q6" s="221"/>
      <c r="R6" s="221"/>
      <c r="S6" s="221"/>
      <c r="T6" s="221"/>
      <c r="U6" s="221"/>
      <c r="V6" s="221"/>
      <c r="W6" s="221"/>
      <c r="X6" s="221">
        <v>640</v>
      </c>
      <c r="Y6" s="221"/>
      <c r="Z6" s="221"/>
      <c r="AA6" s="223"/>
    </row>
    <row r="7" spans="2:27" x14ac:dyDescent="0.25">
      <c r="B7" s="183">
        <v>5155</v>
      </c>
      <c r="C7" s="77">
        <v>5107792834</v>
      </c>
      <c r="D7" s="95">
        <v>4500574821</v>
      </c>
      <c r="E7" s="153" t="s">
        <v>213</v>
      </c>
      <c r="F7" s="36">
        <v>42184</v>
      </c>
      <c r="G7" s="221"/>
      <c r="H7" s="222"/>
      <c r="I7" s="222"/>
      <c r="J7" s="221">
        <v>288</v>
      </c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3"/>
    </row>
    <row r="8" spans="2:27" x14ac:dyDescent="0.25">
      <c r="B8" s="184">
        <v>5156</v>
      </c>
      <c r="C8" s="77">
        <v>5107792834</v>
      </c>
      <c r="D8" s="95">
        <v>4500574821</v>
      </c>
      <c r="E8" s="153" t="s">
        <v>213</v>
      </c>
      <c r="F8" s="36">
        <v>42184</v>
      </c>
      <c r="G8" s="224"/>
      <c r="H8" s="222"/>
      <c r="I8" s="222"/>
      <c r="J8" s="224">
        <v>160</v>
      </c>
      <c r="K8" s="224"/>
      <c r="L8" s="224"/>
      <c r="M8" s="224"/>
      <c r="N8" s="224"/>
      <c r="O8" s="224"/>
      <c r="P8" s="224">
        <v>1920</v>
      </c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5"/>
    </row>
    <row r="9" spans="2:27" x14ac:dyDescent="0.25">
      <c r="B9" s="183">
        <v>5157</v>
      </c>
      <c r="C9" s="77">
        <v>5107792834</v>
      </c>
      <c r="D9" s="95">
        <v>4500574821</v>
      </c>
      <c r="E9" s="153" t="s">
        <v>213</v>
      </c>
      <c r="F9" s="36">
        <v>42184</v>
      </c>
      <c r="G9" s="221"/>
      <c r="H9" s="222"/>
      <c r="I9" s="222"/>
      <c r="J9" s="221">
        <v>160</v>
      </c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>
        <v>640</v>
      </c>
      <c r="Y9" s="221"/>
      <c r="Z9" s="221"/>
      <c r="AA9" s="223"/>
    </row>
    <row r="10" spans="2:27" x14ac:dyDescent="0.25">
      <c r="B10" s="183">
        <v>5158</v>
      </c>
      <c r="C10" s="77">
        <v>5107792834</v>
      </c>
      <c r="D10" s="95">
        <v>4500574821</v>
      </c>
      <c r="E10" s="153" t="s">
        <v>213</v>
      </c>
      <c r="F10" s="36">
        <v>42184</v>
      </c>
      <c r="G10" s="221"/>
      <c r="H10" s="222"/>
      <c r="I10" s="222"/>
      <c r="J10" s="221">
        <v>32</v>
      </c>
      <c r="K10" s="221"/>
      <c r="L10" s="221"/>
      <c r="M10" s="221"/>
      <c r="N10" s="221"/>
      <c r="O10" s="221"/>
      <c r="P10" s="221">
        <v>1920</v>
      </c>
      <c r="Q10" s="221"/>
      <c r="R10" s="221"/>
      <c r="S10" s="221"/>
      <c r="T10" s="221"/>
      <c r="U10" s="221"/>
      <c r="V10" s="221"/>
      <c r="W10" s="221"/>
      <c r="X10" s="221">
        <v>640</v>
      </c>
      <c r="Y10" s="221"/>
      <c r="Z10" s="221"/>
      <c r="AA10" s="223"/>
    </row>
    <row r="11" spans="2:27" x14ac:dyDescent="0.25">
      <c r="B11" s="183">
        <v>5159</v>
      </c>
      <c r="C11" s="77">
        <v>5107792834</v>
      </c>
      <c r="D11" s="95">
        <v>4500574821</v>
      </c>
      <c r="E11" s="153" t="s">
        <v>213</v>
      </c>
      <c r="F11" s="36">
        <v>42184</v>
      </c>
      <c r="G11" s="221"/>
      <c r="H11" s="222"/>
      <c r="I11" s="222"/>
      <c r="J11" s="221">
        <v>160</v>
      </c>
      <c r="K11" s="221"/>
      <c r="L11" s="221"/>
      <c r="M11" s="221"/>
      <c r="N11" s="221"/>
      <c r="O11" s="221"/>
      <c r="P11" s="221">
        <v>1920</v>
      </c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3"/>
    </row>
    <row r="12" spans="2:27" x14ac:dyDescent="0.25">
      <c r="B12" s="183">
        <v>5160</v>
      </c>
      <c r="C12" s="76">
        <v>5107794299</v>
      </c>
      <c r="D12" s="95">
        <v>4500574821</v>
      </c>
      <c r="E12" s="153" t="s">
        <v>213</v>
      </c>
      <c r="F12" s="36">
        <v>42185</v>
      </c>
      <c r="G12" s="221"/>
      <c r="H12" s="222"/>
      <c r="I12" s="222"/>
      <c r="J12" s="221">
        <v>32</v>
      </c>
      <c r="K12" s="221"/>
      <c r="L12" s="221"/>
      <c r="M12" s="221"/>
      <c r="N12" s="221"/>
      <c r="O12" s="221"/>
      <c r="P12" s="221">
        <v>2880</v>
      </c>
      <c r="Q12" s="221"/>
      <c r="R12" s="221"/>
      <c r="S12" s="221"/>
      <c r="T12" s="221"/>
      <c r="U12" s="221"/>
      <c r="V12" s="221"/>
      <c r="W12" s="221"/>
      <c r="X12" s="221">
        <v>320</v>
      </c>
      <c r="Y12" s="221"/>
      <c r="Z12" s="221"/>
      <c r="AA12" s="223"/>
    </row>
    <row r="13" spans="2:27" x14ac:dyDescent="0.25">
      <c r="B13" s="183">
        <v>5161</v>
      </c>
      <c r="C13" s="76">
        <v>5107794299</v>
      </c>
      <c r="D13" s="95">
        <v>4500574821</v>
      </c>
      <c r="E13" s="153" t="s">
        <v>213</v>
      </c>
      <c r="F13" s="36">
        <v>42185</v>
      </c>
      <c r="G13" s="221"/>
      <c r="H13" s="222"/>
      <c r="I13" s="222"/>
      <c r="J13" s="226">
        <v>288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3"/>
    </row>
    <row r="14" spans="2:27" x14ac:dyDescent="0.25">
      <c r="B14" s="183">
        <v>5162</v>
      </c>
      <c r="C14" s="76">
        <v>5107794299</v>
      </c>
      <c r="D14" s="95">
        <v>4500574821</v>
      </c>
      <c r="E14" s="153" t="s">
        <v>213</v>
      </c>
      <c r="F14" s="36">
        <v>42185</v>
      </c>
      <c r="G14" s="221"/>
      <c r="H14" s="222"/>
      <c r="I14" s="222"/>
      <c r="J14" s="221">
        <v>32</v>
      </c>
      <c r="K14" s="221"/>
      <c r="L14" s="221"/>
      <c r="M14" s="221"/>
      <c r="N14" s="221"/>
      <c r="O14" s="221"/>
      <c r="P14" s="221">
        <v>2880</v>
      </c>
      <c r="Q14" s="221"/>
      <c r="R14" s="221"/>
      <c r="S14" s="221"/>
      <c r="T14" s="221"/>
      <c r="U14" s="221"/>
      <c r="V14" s="221"/>
      <c r="W14" s="221"/>
      <c r="X14" s="221">
        <v>320</v>
      </c>
      <c r="Y14" s="221"/>
      <c r="Z14" s="221"/>
      <c r="AA14" s="223"/>
    </row>
    <row r="15" spans="2:27" x14ac:dyDescent="0.25">
      <c r="B15" s="183">
        <v>5163</v>
      </c>
      <c r="C15" s="76">
        <v>5107798961</v>
      </c>
      <c r="D15" s="95">
        <v>4500577329</v>
      </c>
      <c r="E15" s="153" t="s">
        <v>213</v>
      </c>
      <c r="F15" s="36">
        <v>42186</v>
      </c>
      <c r="G15" s="221"/>
      <c r="H15" s="222"/>
      <c r="I15" s="222"/>
      <c r="J15" s="221">
        <v>288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3"/>
    </row>
    <row r="16" spans="2:27" x14ac:dyDescent="0.25">
      <c r="B16" s="183">
        <v>5164</v>
      </c>
      <c r="C16" s="76">
        <v>5107798961</v>
      </c>
      <c r="D16" s="95">
        <v>4500577329</v>
      </c>
      <c r="E16" s="153" t="s">
        <v>213</v>
      </c>
      <c r="F16" s="36">
        <v>42186</v>
      </c>
      <c r="G16" s="221"/>
      <c r="H16" s="222"/>
      <c r="I16" s="222"/>
      <c r="J16" s="221">
        <v>288</v>
      </c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3"/>
    </row>
    <row r="17" spans="2:27" x14ac:dyDescent="0.25">
      <c r="B17" s="183">
        <v>5165</v>
      </c>
      <c r="C17" s="76">
        <v>5107798961</v>
      </c>
      <c r="D17" s="95">
        <v>4500577329</v>
      </c>
      <c r="E17" s="153" t="s">
        <v>213</v>
      </c>
      <c r="F17" s="36">
        <v>42186</v>
      </c>
      <c r="G17" s="221"/>
      <c r="H17" s="222"/>
      <c r="I17" s="222"/>
      <c r="J17" s="221">
        <v>288</v>
      </c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3"/>
    </row>
    <row r="18" spans="2:27" x14ac:dyDescent="0.25">
      <c r="B18" s="183">
        <v>5166</v>
      </c>
      <c r="C18" s="76">
        <v>5107798961</v>
      </c>
      <c r="D18" s="95">
        <v>4500577329</v>
      </c>
      <c r="E18" s="153" t="s">
        <v>213</v>
      </c>
      <c r="F18" s="36">
        <v>42186</v>
      </c>
      <c r="G18" s="221"/>
      <c r="H18" s="222"/>
      <c r="I18" s="222"/>
      <c r="J18" s="221">
        <v>160</v>
      </c>
      <c r="K18" s="221"/>
      <c r="L18" s="221"/>
      <c r="M18" s="221"/>
      <c r="N18" s="221"/>
      <c r="O18" s="221"/>
      <c r="P18" s="221">
        <v>1920</v>
      </c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3"/>
    </row>
    <row r="19" spans="2:27" x14ac:dyDescent="0.25">
      <c r="B19" s="183">
        <v>5167</v>
      </c>
      <c r="C19" s="76">
        <v>5107798961</v>
      </c>
      <c r="D19" s="95">
        <v>4500577329</v>
      </c>
      <c r="E19" s="153" t="s">
        <v>213</v>
      </c>
      <c r="F19" s="36">
        <v>42186</v>
      </c>
      <c r="G19" s="221"/>
      <c r="H19" s="222"/>
      <c r="I19" s="222"/>
      <c r="J19" s="221">
        <v>288</v>
      </c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3"/>
    </row>
    <row r="20" spans="2:27" x14ac:dyDescent="0.25">
      <c r="B20" s="183">
        <v>5168</v>
      </c>
      <c r="C20" s="76">
        <v>5107798963</v>
      </c>
      <c r="D20" s="95">
        <v>4500577329</v>
      </c>
      <c r="E20" s="153" t="s">
        <v>213</v>
      </c>
      <c r="F20" s="36">
        <v>42187</v>
      </c>
      <c r="G20" s="221"/>
      <c r="H20" s="222"/>
      <c r="I20" s="222"/>
      <c r="J20" s="221">
        <v>288</v>
      </c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3"/>
    </row>
    <row r="21" spans="2:27" x14ac:dyDescent="0.25">
      <c r="B21" s="183">
        <v>5169</v>
      </c>
      <c r="C21" s="76">
        <v>5107798963</v>
      </c>
      <c r="D21" s="95">
        <v>4500577329</v>
      </c>
      <c r="E21" s="153" t="s">
        <v>213</v>
      </c>
      <c r="F21" s="36">
        <v>42187</v>
      </c>
      <c r="G21" s="221"/>
      <c r="H21" s="222"/>
      <c r="I21" s="222"/>
      <c r="J21" s="221">
        <v>288</v>
      </c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3"/>
    </row>
    <row r="22" spans="2:27" x14ac:dyDescent="0.25">
      <c r="B22" s="183">
        <v>5170</v>
      </c>
      <c r="C22" s="76">
        <v>5107798963</v>
      </c>
      <c r="D22" s="95">
        <v>4500577329</v>
      </c>
      <c r="E22" s="153" t="s">
        <v>213</v>
      </c>
      <c r="F22" s="36">
        <v>42187</v>
      </c>
      <c r="G22" s="221"/>
      <c r="H22" s="222"/>
      <c r="I22" s="222"/>
      <c r="J22" s="221">
        <v>288</v>
      </c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3"/>
    </row>
    <row r="23" spans="2:27" x14ac:dyDescent="0.25">
      <c r="B23" s="183">
        <v>5171</v>
      </c>
      <c r="C23" s="76">
        <v>5107798963</v>
      </c>
      <c r="D23" s="95">
        <v>4500577329</v>
      </c>
      <c r="E23" s="153" t="s">
        <v>213</v>
      </c>
      <c r="F23" s="36">
        <v>42187</v>
      </c>
      <c r="G23" s="221"/>
      <c r="H23" s="222"/>
      <c r="I23" s="222"/>
      <c r="J23" s="221">
        <v>32</v>
      </c>
      <c r="K23" s="221"/>
      <c r="L23" s="221"/>
      <c r="M23" s="221"/>
      <c r="N23" s="221"/>
      <c r="O23" s="221"/>
      <c r="P23" s="221">
        <v>2880</v>
      </c>
      <c r="Q23" s="221"/>
      <c r="R23" s="221"/>
      <c r="S23" s="221"/>
      <c r="T23" s="221"/>
      <c r="U23" s="221"/>
      <c r="V23" s="221"/>
      <c r="W23" s="221"/>
      <c r="X23" s="221">
        <v>320</v>
      </c>
      <c r="Y23" s="221"/>
      <c r="Z23" s="221"/>
      <c r="AA23" s="223"/>
    </row>
    <row r="24" spans="2:27" x14ac:dyDescent="0.25">
      <c r="B24" s="183">
        <v>5172</v>
      </c>
      <c r="C24" s="76">
        <v>5107798963</v>
      </c>
      <c r="D24" s="95">
        <v>4500577329</v>
      </c>
      <c r="E24" s="153" t="s">
        <v>213</v>
      </c>
      <c r="F24" s="36">
        <v>42187</v>
      </c>
      <c r="G24" s="221"/>
      <c r="H24" s="222"/>
      <c r="I24" s="222"/>
      <c r="J24" s="221">
        <v>160</v>
      </c>
      <c r="K24" s="221"/>
      <c r="L24" s="221"/>
      <c r="M24" s="221"/>
      <c r="N24" s="221"/>
      <c r="O24" s="221"/>
      <c r="P24" s="221">
        <v>1920</v>
      </c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3"/>
    </row>
    <row r="25" spans="2:27" x14ac:dyDescent="0.25">
      <c r="B25" s="183">
        <v>5173</v>
      </c>
      <c r="C25" s="76">
        <v>5107798963</v>
      </c>
      <c r="D25" s="95">
        <v>4500577329</v>
      </c>
      <c r="E25" s="153" t="s">
        <v>213</v>
      </c>
      <c r="F25" s="36">
        <v>42187</v>
      </c>
      <c r="G25" s="221"/>
      <c r="H25" s="222"/>
      <c r="I25" s="222"/>
      <c r="J25" s="221">
        <v>160</v>
      </c>
      <c r="K25" s="221"/>
      <c r="L25" s="221"/>
      <c r="M25" s="221"/>
      <c r="N25" s="221"/>
      <c r="O25" s="221"/>
      <c r="P25" s="221">
        <v>1920</v>
      </c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3"/>
    </row>
    <row r="26" spans="2:27" x14ac:dyDescent="0.25">
      <c r="B26" s="183">
        <v>5174</v>
      </c>
      <c r="C26" s="76">
        <v>5107798963</v>
      </c>
      <c r="D26" s="95">
        <v>4500577329</v>
      </c>
      <c r="E26" s="153" t="s">
        <v>213</v>
      </c>
      <c r="F26" s="36">
        <v>42187</v>
      </c>
      <c r="G26" s="221"/>
      <c r="H26" s="222"/>
      <c r="I26" s="222"/>
      <c r="J26" s="221">
        <v>160</v>
      </c>
      <c r="K26" s="221"/>
      <c r="L26" s="221"/>
      <c r="M26" s="221"/>
      <c r="N26" s="221"/>
      <c r="O26" s="221"/>
      <c r="P26" s="221">
        <v>1920</v>
      </c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3"/>
    </row>
    <row r="27" spans="2:27" x14ac:dyDescent="0.25">
      <c r="B27" s="183">
        <v>5175</v>
      </c>
      <c r="C27" s="76">
        <v>5107798963</v>
      </c>
      <c r="D27" s="95">
        <v>4500577329</v>
      </c>
      <c r="E27" s="153" t="s">
        <v>213</v>
      </c>
      <c r="F27" s="36">
        <v>42187</v>
      </c>
      <c r="G27" s="221"/>
      <c r="H27" s="222"/>
      <c r="I27" s="222"/>
      <c r="J27" s="221">
        <v>160</v>
      </c>
      <c r="K27" s="221"/>
      <c r="L27" s="221"/>
      <c r="M27" s="221"/>
      <c r="N27" s="221"/>
      <c r="O27" s="221"/>
      <c r="P27" s="221">
        <v>1920</v>
      </c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3"/>
    </row>
    <row r="28" spans="2:27" x14ac:dyDescent="0.25">
      <c r="B28" s="183">
        <v>5176</v>
      </c>
      <c r="C28" s="76">
        <v>5107798963</v>
      </c>
      <c r="D28" s="95">
        <v>4500577329</v>
      </c>
      <c r="E28" s="153" t="s">
        <v>213</v>
      </c>
      <c r="F28" s="36">
        <v>42187</v>
      </c>
      <c r="G28" s="221"/>
      <c r="H28" s="222"/>
      <c r="I28" s="222"/>
      <c r="J28" s="221">
        <v>160</v>
      </c>
      <c r="K28" s="221"/>
      <c r="L28" s="221"/>
      <c r="M28" s="221"/>
      <c r="N28" s="221"/>
      <c r="O28" s="221"/>
      <c r="P28" s="221">
        <v>1920</v>
      </c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3"/>
    </row>
    <row r="29" spans="2:27" x14ac:dyDescent="0.25">
      <c r="B29" s="183">
        <v>5177</v>
      </c>
      <c r="C29" s="76">
        <v>5107798963</v>
      </c>
      <c r="D29" s="95">
        <v>4500577329</v>
      </c>
      <c r="E29" s="153" t="s">
        <v>213</v>
      </c>
      <c r="F29" s="36">
        <v>42187</v>
      </c>
      <c r="G29" s="221"/>
      <c r="H29" s="222"/>
      <c r="I29" s="222"/>
      <c r="J29" s="221">
        <v>160</v>
      </c>
      <c r="K29" s="221"/>
      <c r="L29" s="221"/>
      <c r="M29" s="221"/>
      <c r="N29" s="221"/>
      <c r="O29" s="221"/>
      <c r="P29" s="221">
        <v>1920</v>
      </c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3"/>
    </row>
    <row r="30" spans="2:27" x14ac:dyDescent="0.25">
      <c r="B30" s="183">
        <v>5178</v>
      </c>
      <c r="C30" s="77">
        <v>5107799222</v>
      </c>
      <c r="D30" s="95">
        <v>4500577329</v>
      </c>
      <c r="E30" s="153" t="s">
        <v>213</v>
      </c>
      <c r="F30" s="36">
        <v>42188</v>
      </c>
      <c r="G30" s="221"/>
      <c r="H30" s="222"/>
      <c r="I30" s="222"/>
      <c r="J30" s="221">
        <v>36</v>
      </c>
      <c r="K30" s="221"/>
      <c r="L30" s="221"/>
      <c r="M30" s="221"/>
      <c r="N30" s="221"/>
      <c r="O30" s="221"/>
      <c r="P30" s="221">
        <v>3360</v>
      </c>
      <c r="Q30" s="221"/>
      <c r="R30" s="221"/>
      <c r="S30" s="221"/>
      <c r="T30" s="221"/>
      <c r="U30" s="221"/>
      <c r="V30" s="221"/>
      <c r="W30" s="221"/>
      <c r="X30" s="221">
        <v>320</v>
      </c>
      <c r="Y30" s="221"/>
      <c r="Z30" s="221"/>
      <c r="AA30" s="223"/>
    </row>
    <row r="31" spans="2:27" x14ac:dyDescent="0.25">
      <c r="B31" s="183">
        <v>5179</v>
      </c>
      <c r="C31" s="77">
        <v>5107799222</v>
      </c>
      <c r="D31" s="95">
        <v>4500577329</v>
      </c>
      <c r="E31" s="153" t="s">
        <v>213</v>
      </c>
      <c r="F31" s="36">
        <v>42188</v>
      </c>
      <c r="G31" s="221"/>
      <c r="H31" s="222"/>
      <c r="I31" s="222"/>
      <c r="J31" s="221">
        <v>160</v>
      </c>
      <c r="K31" s="221"/>
      <c r="L31" s="221"/>
      <c r="M31" s="221"/>
      <c r="N31" s="221"/>
      <c r="O31" s="221"/>
      <c r="P31" s="221">
        <v>1920</v>
      </c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3"/>
    </row>
    <row r="32" spans="2:27" x14ac:dyDescent="0.25">
      <c r="B32" s="183">
        <v>5180</v>
      </c>
      <c r="C32" s="77">
        <v>5107799222</v>
      </c>
      <c r="D32" s="95">
        <v>4500577329</v>
      </c>
      <c r="E32" s="153" t="s">
        <v>213</v>
      </c>
      <c r="F32" s="36">
        <v>42188</v>
      </c>
      <c r="G32" s="221"/>
      <c r="H32" s="222"/>
      <c r="I32" s="222"/>
      <c r="J32" s="221">
        <v>160</v>
      </c>
      <c r="K32" s="221"/>
      <c r="L32" s="221"/>
      <c r="M32" s="221"/>
      <c r="N32" s="221"/>
      <c r="O32" s="221"/>
      <c r="P32" s="221">
        <v>1920</v>
      </c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3"/>
    </row>
    <row r="33" spans="2:29" x14ac:dyDescent="0.25">
      <c r="B33" s="183">
        <v>5181</v>
      </c>
      <c r="C33" s="77">
        <v>5107799222</v>
      </c>
      <c r="D33" s="95">
        <v>4500577329</v>
      </c>
      <c r="E33" s="153" t="s">
        <v>213</v>
      </c>
      <c r="F33" s="36">
        <v>42188</v>
      </c>
      <c r="G33" s="221"/>
      <c r="H33" s="227"/>
      <c r="I33" s="227"/>
      <c r="J33" s="221">
        <v>160</v>
      </c>
      <c r="K33" s="221"/>
      <c r="L33" s="221"/>
      <c r="M33" s="221"/>
      <c r="N33" s="221"/>
      <c r="O33" s="221"/>
      <c r="P33" s="221">
        <v>1920</v>
      </c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3"/>
    </row>
    <row r="34" spans="2:29" x14ac:dyDescent="0.25">
      <c r="B34" s="183"/>
      <c r="C34" s="77"/>
      <c r="D34" s="95"/>
      <c r="E34" s="29"/>
      <c r="F34" s="36"/>
      <c r="G34" s="221"/>
      <c r="H34" s="227"/>
      <c r="I34" s="227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3"/>
    </row>
    <row r="35" spans="2:29" x14ac:dyDescent="0.25">
      <c r="B35" s="183"/>
      <c r="C35" s="77"/>
      <c r="D35" s="95"/>
      <c r="E35" s="29"/>
      <c r="F35" s="36"/>
      <c r="G35" s="221"/>
      <c r="H35" s="227"/>
      <c r="I35" s="227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3"/>
    </row>
    <row r="36" spans="2:29" x14ac:dyDescent="0.25">
      <c r="B36" s="183"/>
      <c r="C36" s="77"/>
      <c r="D36" s="95"/>
      <c r="E36" s="29"/>
      <c r="F36" s="36"/>
      <c r="G36" s="221"/>
      <c r="H36" s="227"/>
      <c r="I36" s="227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3"/>
    </row>
    <row r="37" spans="2:29" x14ac:dyDescent="0.25">
      <c r="B37" s="183"/>
      <c r="C37" s="77"/>
      <c r="D37" s="95"/>
      <c r="E37" s="29"/>
      <c r="F37" s="36"/>
      <c r="G37" s="221"/>
      <c r="H37" s="227"/>
      <c r="I37" s="227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3"/>
    </row>
    <row r="38" spans="2:29" x14ac:dyDescent="0.25">
      <c r="B38" s="183"/>
      <c r="C38" s="77"/>
      <c r="D38" s="95"/>
      <c r="E38" s="29"/>
      <c r="F38" s="36"/>
      <c r="G38" s="221"/>
      <c r="H38" s="227"/>
      <c r="I38" s="227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3"/>
    </row>
    <row r="39" spans="2:29" x14ac:dyDescent="0.25">
      <c r="B39" s="183"/>
      <c r="C39" s="77"/>
      <c r="D39" s="95"/>
      <c r="E39" s="29"/>
      <c r="F39" s="36"/>
      <c r="G39" s="221"/>
      <c r="H39" s="227"/>
      <c r="I39" s="227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3"/>
    </row>
    <row r="40" spans="2:29" x14ac:dyDescent="0.25">
      <c r="B40" s="183"/>
      <c r="C40" s="77"/>
      <c r="D40" s="95"/>
      <c r="E40" s="29"/>
      <c r="F40" s="36"/>
      <c r="G40" s="221"/>
      <c r="H40" s="227"/>
      <c r="I40" s="227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3"/>
    </row>
    <row r="41" spans="2:29" x14ac:dyDescent="0.25">
      <c r="B41" s="183"/>
      <c r="C41" s="77"/>
      <c r="D41" s="95"/>
      <c r="E41" s="29"/>
      <c r="F41" s="36"/>
      <c r="G41" s="221"/>
      <c r="H41" s="227"/>
      <c r="I41" s="227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3"/>
    </row>
    <row r="42" spans="2:29" x14ac:dyDescent="0.25">
      <c r="B42" s="183"/>
      <c r="C42" s="77"/>
      <c r="D42" s="95"/>
      <c r="E42" s="29"/>
      <c r="F42" s="36"/>
      <c r="G42" s="221"/>
      <c r="H42" s="227"/>
      <c r="I42" s="227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3"/>
    </row>
    <row r="43" spans="2:29" x14ac:dyDescent="0.25">
      <c r="B43" s="183"/>
      <c r="C43" s="77"/>
      <c r="D43" s="95"/>
      <c r="E43" s="29"/>
      <c r="F43" s="36"/>
      <c r="G43" s="221"/>
      <c r="H43" s="227"/>
      <c r="I43" s="227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3"/>
    </row>
    <row r="44" spans="2:29" x14ac:dyDescent="0.25">
      <c r="B44" s="183"/>
      <c r="C44" s="77"/>
      <c r="D44" s="95"/>
      <c r="E44" s="29"/>
      <c r="F44" s="36"/>
      <c r="G44" s="221"/>
      <c r="H44" s="227"/>
      <c r="I44" s="227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3"/>
    </row>
    <row r="45" spans="2:29" x14ac:dyDescent="0.25">
      <c r="B45" s="183"/>
      <c r="C45" s="77"/>
      <c r="D45" s="95"/>
      <c r="E45" s="29"/>
      <c r="F45" s="36"/>
      <c r="G45" s="221"/>
      <c r="H45" s="227"/>
      <c r="I45" s="227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3"/>
    </row>
    <row r="46" spans="2:29" x14ac:dyDescent="0.25">
      <c r="B46" s="183"/>
      <c r="C46" s="77"/>
      <c r="D46" s="95"/>
      <c r="E46" s="29"/>
      <c r="F46" s="36"/>
      <c r="G46" s="221"/>
      <c r="H46" s="227"/>
      <c r="I46" s="227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3"/>
    </row>
    <row r="47" spans="2:29" x14ac:dyDescent="0.25">
      <c r="B47" s="183"/>
      <c r="C47" s="77"/>
      <c r="D47" s="95"/>
      <c r="E47" s="29"/>
      <c r="F47" s="36"/>
      <c r="G47" s="221"/>
      <c r="H47" s="227"/>
      <c r="I47" s="227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3"/>
    </row>
    <row r="48" spans="2:29" ht="15.75" thickBot="1" x14ac:dyDescent="0.3">
      <c r="B48" s="185"/>
      <c r="C48" s="186"/>
      <c r="D48" s="187"/>
      <c r="E48" s="188"/>
      <c r="F48" s="189"/>
      <c r="G48" s="228"/>
      <c r="H48" s="229"/>
      <c r="I48" s="229"/>
      <c r="J48" s="228">
        <f t="shared" ref="J48:V48" si="0">SUM(J4:J47)</f>
        <v>4932</v>
      </c>
      <c r="K48" s="228">
        <f t="shared" si="0"/>
        <v>0</v>
      </c>
      <c r="L48" s="228">
        <f t="shared" si="0"/>
        <v>0</v>
      </c>
      <c r="M48" s="228">
        <f t="shared" si="0"/>
        <v>0</v>
      </c>
      <c r="N48" s="228">
        <f t="shared" si="0"/>
        <v>0</v>
      </c>
      <c r="O48" s="228">
        <f t="shared" si="0"/>
        <v>0</v>
      </c>
      <c r="P48" s="228">
        <f t="shared" si="0"/>
        <v>42720</v>
      </c>
      <c r="Q48" s="228">
        <f t="shared" si="0"/>
        <v>0</v>
      </c>
      <c r="R48" s="228">
        <f t="shared" si="0"/>
        <v>0</v>
      </c>
      <c r="S48" s="228">
        <f t="shared" si="0"/>
        <v>0</v>
      </c>
      <c r="T48" s="228">
        <f t="shared" si="0"/>
        <v>0</v>
      </c>
      <c r="U48" s="228">
        <f t="shared" si="0"/>
        <v>0</v>
      </c>
      <c r="V48" s="228">
        <f t="shared" si="0"/>
        <v>0</v>
      </c>
      <c r="W48" s="228">
        <f t="shared" ref="W48" si="1">SUM(W4:W47)</f>
        <v>0</v>
      </c>
      <c r="X48" s="228">
        <f>SUM(X4:X47)</f>
        <v>4480</v>
      </c>
      <c r="Y48" s="228">
        <f>SUM(Y4:Y47)</f>
        <v>0</v>
      </c>
      <c r="Z48" s="228">
        <f>SUM(Z4:Z47)</f>
        <v>0</v>
      </c>
      <c r="AA48" s="230">
        <f>SUM(AA4:AA47)</f>
        <v>0</v>
      </c>
      <c r="AC48" s="231"/>
    </row>
    <row r="49" ht="15.75" thickTop="1" x14ac:dyDescent="0.25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C9" sqref="C9"/>
    </sheetView>
  </sheetViews>
  <sheetFormatPr defaultRowHeight="15" x14ac:dyDescent="0.2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 x14ac:dyDescent="0.25">
      <c r="B2" s="13"/>
    </row>
    <row r="3" spans="2:6" x14ac:dyDescent="0.25">
      <c r="B3" s="13"/>
    </row>
    <row r="4" spans="2:6" x14ac:dyDescent="0.25">
      <c r="B4" s="13"/>
    </row>
    <row r="5" spans="2:6" x14ac:dyDescent="0.25">
      <c r="B5" s="13"/>
    </row>
    <row r="6" spans="2:6" x14ac:dyDescent="0.25">
      <c r="B6" s="20" t="s">
        <v>195</v>
      </c>
      <c r="C6" s="14"/>
      <c r="D6" s="17"/>
    </row>
    <row r="7" spans="2:6" x14ac:dyDescent="0.25">
      <c r="B7" s="15"/>
    </row>
    <row r="8" spans="2:6" x14ac:dyDescent="0.25">
      <c r="B8" s="16" t="s">
        <v>47</v>
      </c>
      <c r="C8" s="232">
        <v>42190</v>
      </c>
    </row>
    <row r="9" spans="2:6" x14ac:dyDescent="0.25">
      <c r="B9" s="16" t="s">
        <v>48</v>
      </c>
      <c r="C9" t="s">
        <v>187</v>
      </c>
    </row>
    <row r="10" spans="2:6" x14ac:dyDescent="0.25">
      <c r="B10" s="18"/>
    </row>
    <row r="11" spans="2:6" x14ac:dyDescent="0.25">
      <c r="B11" s="16"/>
    </row>
    <row r="12" spans="2:6" ht="25.5" x14ac:dyDescent="0.25">
      <c r="B12" s="19" t="s">
        <v>45</v>
      </c>
      <c r="C12" s="14" t="s">
        <v>46</v>
      </c>
      <c r="E12" s="23" t="s">
        <v>49</v>
      </c>
    </row>
    <row r="13" spans="2:6" x14ac:dyDescent="0.25">
      <c r="B13" s="14"/>
      <c r="C13" s="14"/>
    </row>
    <row r="14" spans="2:6" ht="33.75" customHeight="1" x14ac:dyDescent="0.25">
      <c r="B14" s="21">
        <v>100</v>
      </c>
      <c r="C14" s="169">
        <f>'Pallet &amp; TF Repair'!F26</f>
        <v>259</v>
      </c>
      <c r="E14" s="24"/>
      <c r="F14" s="24"/>
    </row>
    <row r="15" spans="2:6" ht="33.75" customHeight="1" x14ac:dyDescent="0.25">
      <c r="B15" s="21">
        <v>201</v>
      </c>
      <c r="C15" s="170">
        <f>'Divider Sort'!G56</f>
        <v>2621</v>
      </c>
      <c r="E15" s="25"/>
      <c r="F15" s="25"/>
    </row>
    <row r="16" spans="2:6" ht="33.75" customHeight="1" x14ac:dyDescent="0.25">
      <c r="B16" s="22" t="s">
        <v>5</v>
      </c>
      <c r="C16" s="171">
        <f>'Divider Sort'!J56</f>
        <v>0</v>
      </c>
      <c r="E16" s="25"/>
      <c r="F16" s="25"/>
    </row>
    <row r="17" spans="2:6" ht="33.75" customHeight="1" x14ac:dyDescent="0.25">
      <c r="B17" s="22" t="s">
        <v>7</v>
      </c>
      <c r="C17" s="171">
        <f>'Pallet &amp; TF Repair'!J26</f>
        <v>175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 x14ac:dyDescent="0.25"/>
  <cols>
    <col min="1" max="1" width="8.85546875" style="73"/>
    <col min="2" max="2" width="11.28515625" style="73" customWidth="1"/>
    <col min="3" max="3" width="36.5703125" style="73" customWidth="1"/>
    <col min="4" max="4" width="13.28515625" style="87" customWidth="1"/>
    <col min="5" max="7" width="15.42578125" style="73" customWidth="1"/>
    <col min="8" max="16384" width="8.85546875" style="73"/>
  </cols>
  <sheetData>
    <row r="6" spans="2:7" ht="18.75" x14ac:dyDescent="0.3">
      <c r="B6" s="121" t="s">
        <v>81</v>
      </c>
    </row>
    <row r="8" spans="2:7" x14ac:dyDescent="0.25">
      <c r="B8" s="73" t="s">
        <v>50</v>
      </c>
      <c r="D8" s="87" t="s">
        <v>187</v>
      </c>
    </row>
    <row r="9" spans="2:7" x14ac:dyDescent="0.25">
      <c r="B9" s="73" t="s">
        <v>51</v>
      </c>
      <c r="D9" s="87">
        <v>42547</v>
      </c>
    </row>
    <row r="10" spans="2:7" x14ac:dyDescent="0.25">
      <c r="B10" s="73" t="s">
        <v>52</v>
      </c>
      <c r="D10" s="247">
        <v>42188</v>
      </c>
    </row>
    <row r="11" spans="2:7" ht="15.75" thickBot="1" x14ac:dyDescent="0.3"/>
    <row r="12" spans="2:7" ht="25.5" customHeight="1" thickTop="1" thickBot="1" x14ac:dyDescent="0.3">
      <c r="B12" s="122" t="s">
        <v>45</v>
      </c>
      <c r="C12" s="123" t="s">
        <v>53</v>
      </c>
      <c r="D12" s="197" t="s">
        <v>6</v>
      </c>
      <c r="E12" s="198" t="s">
        <v>54</v>
      </c>
      <c r="F12" s="198" t="s">
        <v>55</v>
      </c>
      <c r="G12" s="199" t="s">
        <v>58</v>
      </c>
    </row>
    <row r="13" spans="2:7" s="22" customFormat="1" ht="25.5" customHeight="1" thickTop="1" x14ac:dyDescent="0.25">
      <c r="B13" s="71">
        <v>100</v>
      </c>
      <c r="C13" s="124" t="s">
        <v>59</v>
      </c>
      <c r="D13" s="162" t="s">
        <v>23</v>
      </c>
      <c r="E13" s="158">
        <f>'Receipt Details'!M65+'Pallet &amp; Top Frame Sort'!F38-'Pallet &amp; TF Repair'!D26-'Despatch Advice'!M48+10755</f>
        <v>10176</v>
      </c>
      <c r="F13" s="158">
        <v>10176</v>
      </c>
      <c r="G13" s="166">
        <f>F13-E13</f>
        <v>0</v>
      </c>
    </row>
    <row r="14" spans="2:7" ht="22.5" hidden="1" customHeight="1" x14ac:dyDescent="0.25">
      <c r="B14" s="26">
        <v>100</v>
      </c>
      <c r="C14" s="125" t="s">
        <v>59</v>
      </c>
      <c r="D14" s="163" t="s">
        <v>56</v>
      </c>
      <c r="E14" s="159">
        <v>0</v>
      </c>
      <c r="F14" s="159"/>
      <c r="G14" s="167">
        <v>0</v>
      </c>
    </row>
    <row r="15" spans="2:7" s="22" customFormat="1" ht="22.5" customHeight="1" x14ac:dyDescent="0.25">
      <c r="B15" s="70">
        <v>100</v>
      </c>
      <c r="C15" s="126" t="s">
        <v>59</v>
      </c>
      <c r="D15" s="164" t="s">
        <v>44</v>
      </c>
      <c r="E15" s="160">
        <f>'Receipt Details'!J65-'Pallet &amp; Top Frame Sort'!D38-'Despatch Advice'!L48+4013</f>
        <v>7108</v>
      </c>
      <c r="F15" s="160">
        <v>7108</v>
      </c>
      <c r="G15" s="168">
        <f t="shared" ref="G15:G39" si="0">F15-E15</f>
        <v>0</v>
      </c>
    </row>
    <row r="16" spans="2:7" s="22" customFormat="1" ht="22.5" customHeight="1" x14ac:dyDescent="0.25">
      <c r="B16" s="70">
        <v>100</v>
      </c>
      <c r="C16" s="126" t="s">
        <v>59</v>
      </c>
      <c r="D16" s="164" t="s">
        <v>29</v>
      </c>
      <c r="E16" s="160">
        <f>'Receipt Details'!N65+'Pallet &amp; TF Repair'!F26-'Pallet &amp; TF Dismantle'!D25-'Despatch Advice'!N48+369</f>
        <v>496</v>
      </c>
      <c r="F16" s="160">
        <v>496</v>
      </c>
      <c r="G16" s="168">
        <f t="shared" si="0"/>
        <v>0</v>
      </c>
    </row>
    <row r="17" spans="2:7" s="22" customFormat="1" ht="22.5" customHeight="1" x14ac:dyDescent="0.25">
      <c r="B17" s="70">
        <v>100</v>
      </c>
      <c r="C17" s="126" t="s">
        <v>59</v>
      </c>
      <c r="D17" s="164" t="s">
        <v>22</v>
      </c>
      <c r="E17" s="160">
        <f>'Receipt Details'!L65+'Pallet &amp; Top Frame Sort'!E38+'Pallet &amp; TF Repair'!E26-'Despatch Advice'!J48+12298</f>
        <v>9630</v>
      </c>
      <c r="F17" s="160">
        <v>9630</v>
      </c>
      <c r="G17" s="168">
        <f t="shared" si="0"/>
        <v>0</v>
      </c>
    </row>
    <row r="18" spans="2:7" ht="22.5" hidden="1" customHeight="1" x14ac:dyDescent="0.25">
      <c r="B18" s="26">
        <v>104</v>
      </c>
      <c r="C18" s="125" t="s">
        <v>60</v>
      </c>
      <c r="D18" s="163" t="s">
        <v>23</v>
      </c>
      <c r="E18" s="159">
        <v>0</v>
      </c>
      <c r="F18" s="159"/>
      <c r="G18" s="167">
        <f t="shared" si="0"/>
        <v>0</v>
      </c>
    </row>
    <row r="19" spans="2:7" ht="22.5" hidden="1" customHeight="1" x14ac:dyDescent="0.25">
      <c r="B19" s="26">
        <v>104</v>
      </c>
      <c r="C19" s="125" t="s">
        <v>60</v>
      </c>
      <c r="D19" s="163" t="s">
        <v>44</v>
      </c>
      <c r="E19" s="159">
        <v>0</v>
      </c>
      <c r="F19" s="159"/>
      <c r="G19" s="167">
        <f t="shared" si="0"/>
        <v>0</v>
      </c>
    </row>
    <row r="20" spans="2:7" ht="22.5" hidden="1" customHeight="1" x14ac:dyDescent="0.25">
      <c r="B20" s="26">
        <v>104</v>
      </c>
      <c r="C20" s="125" t="s">
        <v>60</v>
      </c>
      <c r="D20" s="163" t="s">
        <v>29</v>
      </c>
      <c r="E20" s="159">
        <v>0</v>
      </c>
      <c r="F20" s="159"/>
      <c r="G20" s="167">
        <f t="shared" si="0"/>
        <v>0</v>
      </c>
    </row>
    <row r="21" spans="2:7" ht="22.5" hidden="1" customHeight="1" x14ac:dyDescent="0.25">
      <c r="B21" s="26">
        <v>104</v>
      </c>
      <c r="C21" s="125" t="s">
        <v>60</v>
      </c>
      <c r="D21" s="163" t="s">
        <v>22</v>
      </c>
      <c r="E21" s="159">
        <v>0</v>
      </c>
      <c r="F21" s="159"/>
      <c r="G21" s="167">
        <f t="shared" si="0"/>
        <v>0</v>
      </c>
    </row>
    <row r="22" spans="2:7" ht="22.5" hidden="1" customHeight="1" x14ac:dyDescent="0.25">
      <c r="B22" s="26">
        <v>105</v>
      </c>
      <c r="C22" s="125" t="s">
        <v>57</v>
      </c>
      <c r="D22" s="163" t="s">
        <v>23</v>
      </c>
      <c r="E22" s="159">
        <v>0</v>
      </c>
      <c r="F22" s="159"/>
      <c r="G22" s="167">
        <f t="shared" si="0"/>
        <v>0</v>
      </c>
    </row>
    <row r="23" spans="2:7" ht="22.5" hidden="1" customHeight="1" x14ac:dyDescent="0.25">
      <c r="B23" s="26">
        <v>105</v>
      </c>
      <c r="C23" s="125" t="s">
        <v>57</v>
      </c>
      <c r="D23" s="163" t="s">
        <v>44</v>
      </c>
      <c r="E23" s="159">
        <v>0</v>
      </c>
      <c r="F23" s="159"/>
      <c r="G23" s="167">
        <f t="shared" si="0"/>
        <v>0</v>
      </c>
    </row>
    <row r="24" spans="2:7" ht="22.5" hidden="1" customHeight="1" x14ac:dyDescent="0.25">
      <c r="B24" s="26">
        <v>105</v>
      </c>
      <c r="C24" s="125" t="s">
        <v>57</v>
      </c>
      <c r="D24" s="163" t="s">
        <v>29</v>
      </c>
      <c r="E24" s="159">
        <v>0</v>
      </c>
      <c r="F24" s="159"/>
      <c r="G24" s="167">
        <f t="shared" si="0"/>
        <v>0</v>
      </c>
    </row>
    <row r="25" spans="2:7" ht="22.5" hidden="1" customHeight="1" x14ac:dyDescent="0.25">
      <c r="B25" s="70">
        <v>682884</v>
      </c>
      <c r="C25" s="126" t="s">
        <v>165</v>
      </c>
      <c r="D25" s="164" t="s">
        <v>56</v>
      </c>
      <c r="E25" s="200">
        <f>'201N Production'!D26-'201N Production'!H26-'201N Production'!J26</f>
        <v>0</v>
      </c>
      <c r="F25" s="160"/>
      <c r="G25" s="168">
        <f t="shared" si="0"/>
        <v>0</v>
      </c>
    </row>
    <row r="26" spans="2:7" ht="22.5" hidden="1" customHeight="1" x14ac:dyDescent="0.25">
      <c r="B26" s="70">
        <v>200</v>
      </c>
      <c r="C26" s="126" t="s">
        <v>164</v>
      </c>
      <c r="D26" s="164" t="s">
        <v>56</v>
      </c>
      <c r="E26" s="200">
        <f>'201N Production'!E26-'201N Production'!I26-'201N Production'!K26</f>
        <v>0</v>
      </c>
      <c r="F26" s="160"/>
      <c r="G26" s="168">
        <f t="shared" si="0"/>
        <v>0</v>
      </c>
    </row>
    <row r="27" spans="2:7" ht="22.5" customHeight="1" x14ac:dyDescent="0.25">
      <c r="B27" s="70">
        <v>201</v>
      </c>
      <c r="C27" s="126" t="s">
        <v>62</v>
      </c>
      <c r="D27" s="164" t="s">
        <v>56</v>
      </c>
      <c r="E27" s="200">
        <f>'201N Production'!G26-'Despatch Advice'!O48</f>
        <v>0</v>
      </c>
      <c r="F27" s="160">
        <v>0</v>
      </c>
      <c r="G27" s="168">
        <f t="shared" si="0"/>
        <v>0</v>
      </c>
    </row>
    <row r="28" spans="2:7" s="22" customFormat="1" ht="22.5" customHeight="1" x14ac:dyDescent="0.25">
      <c r="B28" s="70">
        <v>201</v>
      </c>
      <c r="C28" s="126" t="s">
        <v>62</v>
      </c>
      <c r="D28" s="164" t="s">
        <v>44</v>
      </c>
      <c r="E28" s="160">
        <f>'Receipt Details'!AF65-'Divider Sort'!E56-'Despatch Advice'!Q48+0</f>
        <v>-171</v>
      </c>
      <c r="F28" s="160">
        <v>0</v>
      </c>
      <c r="G28" s="168">
        <f t="shared" si="0"/>
        <v>171</v>
      </c>
    </row>
    <row r="29" spans="2:7" s="22" customFormat="1" ht="22.5" customHeight="1" x14ac:dyDescent="0.25">
      <c r="B29" s="70">
        <v>201</v>
      </c>
      <c r="C29" s="126" t="s">
        <v>62</v>
      </c>
      <c r="D29" s="164" t="s">
        <v>29</v>
      </c>
      <c r="E29" s="160">
        <f>'Receipt Details'!AH65+'Divider Sort'!G56-'Despatch Advice'!R48+31481</f>
        <v>34102</v>
      </c>
      <c r="F29" s="160">
        <v>34102</v>
      </c>
      <c r="G29" s="168">
        <f t="shared" si="0"/>
        <v>0</v>
      </c>
    </row>
    <row r="30" spans="2:7" s="22" customFormat="1" ht="22.5" customHeight="1" x14ac:dyDescent="0.25">
      <c r="B30" s="70">
        <v>201</v>
      </c>
      <c r="C30" s="126" t="s">
        <v>62</v>
      </c>
      <c r="D30" s="164" t="s">
        <v>22</v>
      </c>
      <c r="E30" s="160">
        <f>'Receipt Details'!AG65+'Divider Sort'!F56-'Despatch Advice'!P48+20774</f>
        <v>13417</v>
      </c>
      <c r="F30" s="160">
        <v>13417</v>
      </c>
      <c r="G30" s="168">
        <f t="shared" si="0"/>
        <v>0</v>
      </c>
    </row>
    <row r="31" spans="2:7" s="22" customFormat="1" ht="22.5" customHeight="1" x14ac:dyDescent="0.25">
      <c r="B31" s="70">
        <v>300</v>
      </c>
      <c r="C31" s="126" t="s">
        <v>63</v>
      </c>
      <c r="D31" s="164" t="s">
        <v>44</v>
      </c>
      <c r="E31" s="160">
        <f>'Receipt Details'!AK65-'Divider Sort'!H56-'Despatch Advice'!T48+0</f>
        <v>0</v>
      </c>
      <c r="F31" s="160">
        <v>0</v>
      </c>
      <c r="G31" s="168">
        <f t="shared" si="0"/>
        <v>0</v>
      </c>
    </row>
    <row r="32" spans="2:7" s="22" customFormat="1" ht="22.5" customHeight="1" x14ac:dyDescent="0.25">
      <c r="B32" s="70">
        <v>300</v>
      </c>
      <c r="C32" s="126" t="s">
        <v>63</v>
      </c>
      <c r="D32" s="164" t="s">
        <v>29</v>
      </c>
      <c r="E32" s="160">
        <f>'Receipt Details'!AM65+'Divider Sort'!J56-'Despatch Advice'!U48+0</f>
        <v>0</v>
      </c>
      <c r="F32" s="160">
        <v>0</v>
      </c>
      <c r="G32" s="168">
        <f t="shared" si="0"/>
        <v>0</v>
      </c>
    </row>
    <row r="33" spans="2:7" s="22" customFormat="1" ht="22.5" customHeight="1" x14ac:dyDescent="0.25">
      <c r="B33" s="70">
        <v>300</v>
      </c>
      <c r="C33" s="126" t="s">
        <v>63</v>
      </c>
      <c r="D33" s="164" t="s">
        <v>22</v>
      </c>
      <c r="E33" s="160">
        <f>'Receipt Details'!AL65+'Divider Sort'!I56-'Pallet &amp; TF Repair'!L26-'Despatch Advice'!S48+0</f>
        <v>0</v>
      </c>
      <c r="F33" s="160">
        <v>0</v>
      </c>
      <c r="G33" s="168">
        <f t="shared" si="0"/>
        <v>0</v>
      </c>
    </row>
    <row r="34" spans="2:7" s="172" customFormat="1" ht="22.5" hidden="1" customHeight="1" x14ac:dyDescent="0.25">
      <c r="B34" s="70">
        <v>301</v>
      </c>
      <c r="C34" s="126" t="s">
        <v>166</v>
      </c>
      <c r="D34" s="164" t="s">
        <v>22</v>
      </c>
      <c r="E34" s="309">
        <f>0-'Despatch Advice'!V48</f>
        <v>0</v>
      </c>
      <c r="F34" s="160"/>
      <c r="G34" s="168">
        <f t="shared" si="0"/>
        <v>0</v>
      </c>
    </row>
    <row r="35" spans="2:7" s="172" customFormat="1" ht="22.5" hidden="1" customHeight="1" x14ac:dyDescent="0.25">
      <c r="B35" s="70">
        <v>315</v>
      </c>
      <c r="C35" s="126" t="s">
        <v>167</v>
      </c>
      <c r="D35" s="164" t="s">
        <v>22</v>
      </c>
      <c r="E35" s="309">
        <f>0-'Despatch Advice'!W48</f>
        <v>0</v>
      </c>
      <c r="F35" s="160"/>
      <c r="G35" s="168">
        <f t="shared" si="0"/>
        <v>0</v>
      </c>
    </row>
    <row r="36" spans="2:7" s="22" customFormat="1" ht="22.5" customHeight="1" x14ac:dyDescent="0.25">
      <c r="B36" s="70">
        <v>400</v>
      </c>
      <c r="C36" s="126" t="s">
        <v>64</v>
      </c>
      <c r="D36" s="164" t="s">
        <v>23</v>
      </c>
      <c r="E36" s="160">
        <f>'Receipt Details'!AR65+'Pallet &amp; Top Frame Sort'!J38-'Pallet &amp; TF Repair'!H26-'Despatch Advice'!Z48+750</f>
        <v>588</v>
      </c>
      <c r="F36" s="160">
        <v>588</v>
      </c>
      <c r="G36" s="168">
        <f t="shared" si="0"/>
        <v>0</v>
      </c>
    </row>
    <row r="37" spans="2:7" s="22" customFormat="1" ht="22.5" customHeight="1" x14ac:dyDescent="0.25">
      <c r="B37" s="70">
        <v>400</v>
      </c>
      <c r="C37" s="126" t="s">
        <v>64</v>
      </c>
      <c r="D37" s="164" t="s">
        <v>44</v>
      </c>
      <c r="E37" s="160">
        <f>'Receipt Details'!AP65-'Pallet &amp; Top Frame Sort'!H38-'Despatch Advice'!Y48+1828</f>
        <v>1707</v>
      </c>
      <c r="F37" s="160">
        <v>1707</v>
      </c>
      <c r="G37" s="168">
        <f t="shared" si="0"/>
        <v>0</v>
      </c>
    </row>
    <row r="38" spans="2:7" ht="22.5" customHeight="1" x14ac:dyDescent="0.25">
      <c r="B38" s="70">
        <v>400</v>
      </c>
      <c r="C38" s="126" t="s">
        <v>64</v>
      </c>
      <c r="D38" s="164" t="s">
        <v>29</v>
      </c>
      <c r="E38" s="160">
        <v>0</v>
      </c>
      <c r="F38" s="160">
        <v>0</v>
      </c>
      <c r="G38" s="168">
        <f t="shared" si="0"/>
        <v>0</v>
      </c>
    </row>
    <row r="39" spans="2:7" s="22" customFormat="1" ht="22.5" customHeight="1" x14ac:dyDescent="0.25">
      <c r="B39" s="72">
        <v>400</v>
      </c>
      <c r="C39" s="127" t="s">
        <v>64</v>
      </c>
      <c r="D39" s="165" t="s">
        <v>22</v>
      </c>
      <c r="E39" s="161">
        <f>'Receipt Details'!AQ65+'Pallet &amp; Top Frame Sort'!I38+'Pallet &amp; TF Repair'!I26-'Despatch Advice'!X48+16000</f>
        <v>15774</v>
      </c>
      <c r="F39" s="161">
        <v>15774</v>
      </c>
      <c r="G39" s="168">
        <f t="shared" si="0"/>
        <v>0</v>
      </c>
    </row>
    <row r="40" spans="2:7" ht="22.5" customHeight="1" x14ac:dyDescent="0.25"/>
    <row r="41" spans="2:7" ht="22.5" customHeight="1" x14ac:dyDescent="0.25"/>
    <row r="42" spans="2:7" ht="22.5" customHeight="1" x14ac:dyDescent="0.25"/>
    <row r="43" spans="2:7" ht="22.5" customHeight="1" x14ac:dyDescent="0.25"/>
    <row r="44" spans="2:7" ht="22.5" customHeight="1" x14ac:dyDescent="0.25"/>
    <row r="45" spans="2:7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Jeff Juarez</cp:lastModifiedBy>
  <cp:lastPrinted>2015-07-06T05:25:35Z</cp:lastPrinted>
  <dcterms:created xsi:type="dcterms:W3CDTF">2014-05-27T07:10:33Z</dcterms:created>
  <dcterms:modified xsi:type="dcterms:W3CDTF">2015-09-03T03:18:54Z</dcterms:modified>
</cp:coreProperties>
</file>