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55" yWindow="60" windowWidth="9930" windowHeight="8370" tabRatio="890" firstSheet="1" activeTab="9"/>
  </bookViews>
  <sheets>
    <sheet name="Receipt Details" sheetId="1" r:id="rId1"/>
    <sheet name="Divider Sort" sheetId="2" r:id="rId2"/>
    <sheet name="201N Production" sheetId="12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Advice'!$A$2:$AC$34</definedName>
    <definedName name="_xlnm._FilterDatabase" localSheetId="3" hidden="1">'Pallet &amp; Top Frame Sort'!$A$2:$M$2</definedName>
    <definedName name="_xlnm._FilterDatabase" localSheetId="0" hidden="1">'Receipt Details'!$A$2:$BA$55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G9" i="12"/>
  <c r="G8"/>
  <c r="G7"/>
  <c r="G6"/>
  <c r="I7" i="3"/>
  <c r="G5" i="12"/>
  <c r="G4"/>
  <c r="P77" i="2" l="1"/>
  <c r="P76"/>
  <c r="P75"/>
  <c r="P74"/>
  <c r="P73"/>
  <c r="P72"/>
  <c r="P71"/>
  <c r="P70"/>
  <c r="P69"/>
  <c r="D62" i="11" l="1"/>
  <c r="AO13" i="2" l="1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O22"/>
  <c r="AP22"/>
  <c r="AO23"/>
  <c r="AP23"/>
  <c r="AO24"/>
  <c r="AP24"/>
  <c r="AO25"/>
  <c r="AP25"/>
  <c r="AO26"/>
  <c r="AP26"/>
  <c r="AO27"/>
  <c r="AP27"/>
  <c r="AO28"/>
  <c r="AP28"/>
  <c r="AO29"/>
  <c r="AP29"/>
  <c r="AO30"/>
  <c r="AP30"/>
  <c r="AO31"/>
  <c r="AP31"/>
  <c r="AO32"/>
  <c r="AP32"/>
  <c r="AO33"/>
  <c r="AP33"/>
  <c r="AO34"/>
  <c r="AP34"/>
  <c r="AO35"/>
  <c r="AP35"/>
  <c r="AO36"/>
  <c r="AP36"/>
  <c r="AO37"/>
  <c r="AP37"/>
  <c r="AO38"/>
  <c r="AP38"/>
  <c r="AO39"/>
  <c r="AP39"/>
  <c r="AO40"/>
  <c r="AP40"/>
  <c r="AO41"/>
  <c r="AP41"/>
  <c r="AO42"/>
  <c r="AP42"/>
  <c r="AO43"/>
  <c r="AP43"/>
  <c r="AO44"/>
  <c r="AP44"/>
  <c r="AO45"/>
  <c r="AP45"/>
  <c r="AO46"/>
  <c r="AP46"/>
  <c r="AO47"/>
  <c r="AP47"/>
  <c r="AO48"/>
  <c r="AP48"/>
  <c r="AO49"/>
  <c r="AP49"/>
  <c r="AO50"/>
  <c r="AP50"/>
  <c r="AO51"/>
  <c r="AP51"/>
  <c r="AO52"/>
  <c r="AP52"/>
  <c r="AO53"/>
  <c r="AP53"/>
  <c r="AO54"/>
  <c r="AP54"/>
  <c r="AO4"/>
  <c r="AP4"/>
  <c r="AO5"/>
  <c r="AP5"/>
  <c r="AO6"/>
  <c r="AP6"/>
  <c r="AO7"/>
  <c r="AP7"/>
  <c r="AO8"/>
  <c r="AP8"/>
  <c r="AO9"/>
  <c r="AP9"/>
  <c r="AO10"/>
  <c r="AP10"/>
  <c r="AO11"/>
  <c r="AP11"/>
  <c r="E17" i="11"/>
  <c r="F17"/>
  <c r="D17"/>
  <c r="C17"/>
  <c r="AP12" i="2" l="1"/>
  <c r="AO12"/>
  <c r="H6" i="4" l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5"/>
  <c r="D4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5"/>
  <c r="D4"/>
  <c r="K62" i="1" l="1"/>
  <c r="L62"/>
  <c r="M62"/>
  <c r="N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K62"/>
  <c r="AL62"/>
  <c r="AM62"/>
  <c r="AN62"/>
  <c r="AP62"/>
  <c r="AQ62"/>
  <c r="AR62"/>
  <c r="AS62"/>
  <c r="AT62"/>
  <c r="P48" i="6"/>
  <c r="J62" i="1" l="1"/>
  <c r="P62" l="1"/>
  <c r="O62"/>
  <c r="AO62" l="1"/>
  <c r="AJ62"/>
  <c r="AU62"/>
  <c r="D61" i="11"/>
  <c r="O48" i="6"/>
  <c r="W48"/>
  <c r="V48"/>
  <c r="K48"/>
  <c r="L48"/>
  <c r="M48"/>
  <c r="N48"/>
  <c r="Q48"/>
  <c r="R48"/>
  <c r="S48"/>
  <c r="T48"/>
  <c r="U48"/>
  <c r="X48"/>
  <c r="Y48"/>
  <c r="Z48"/>
  <c r="AA48"/>
  <c r="E34" i="10" l="1"/>
  <c r="G34" s="1"/>
  <c r="E35"/>
  <c r="G35" s="1"/>
  <c r="E21" i="11"/>
  <c r="F21"/>
  <c r="D26" i="12"/>
  <c r="E26"/>
  <c r="G26"/>
  <c r="E27" i="10" s="1"/>
  <c r="H26" i="12"/>
  <c r="I26"/>
  <c r="J26"/>
  <c r="K26"/>
  <c r="E25" i="10" l="1"/>
  <c r="G25" s="1"/>
  <c r="E26"/>
  <c r="G26" s="1"/>
  <c r="J48" i="6"/>
  <c r="E17" i="10" s="1"/>
  <c r="F67" i="11" l="1"/>
  <c r="E67"/>
  <c r="D67"/>
  <c r="C67"/>
  <c r="E63"/>
  <c r="D63"/>
  <c r="C63"/>
  <c r="D60"/>
  <c r="C60"/>
  <c r="D59"/>
  <c r="C59"/>
  <c r="E58"/>
  <c r="D58"/>
  <c r="C58"/>
  <c r="H25" i="4"/>
  <c r="H4"/>
  <c r="C55" i="11"/>
  <c r="G54"/>
  <c r="H6" i="3"/>
  <c r="H7"/>
  <c r="H8"/>
  <c r="H5"/>
  <c r="H4"/>
  <c r="H30"/>
  <c r="H34"/>
  <c r="H32"/>
  <c r="H29"/>
  <c r="H31"/>
  <c r="H33"/>
  <c r="H28"/>
  <c r="H35"/>
  <c r="P50" i="2"/>
  <c r="P51"/>
  <c r="O50"/>
  <c r="O51"/>
  <c r="H26" i="3"/>
  <c r="H27"/>
  <c r="AH61" i="2"/>
  <c r="Q75" s="1"/>
  <c r="H19" i="3"/>
  <c r="H20"/>
  <c r="H21"/>
  <c r="H22"/>
  <c r="H23"/>
  <c r="H10"/>
  <c r="H11"/>
  <c r="H12"/>
  <c r="H13"/>
  <c r="H14"/>
  <c r="H15"/>
  <c r="H16"/>
  <c r="H17"/>
  <c r="H18"/>
  <c r="H24"/>
  <c r="H25"/>
  <c r="H36"/>
  <c r="H37"/>
  <c r="E56" i="2"/>
  <c r="E28" i="10" s="1"/>
  <c r="H57" i="2"/>
  <c r="T61"/>
  <c r="AI61"/>
  <c r="R75" s="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5" s="1"/>
  <c r="E84" i="11" s="1"/>
  <c r="AR61" i="2"/>
  <c r="E57"/>
  <c r="W61"/>
  <c r="R70" s="1"/>
  <c r="V61"/>
  <c r="Q70" s="1"/>
  <c r="P45"/>
  <c r="P46"/>
  <c r="P47"/>
  <c r="P48"/>
  <c r="P49"/>
  <c r="P52"/>
  <c r="P53"/>
  <c r="O45"/>
  <c r="O46"/>
  <c r="O47"/>
  <c r="O48"/>
  <c r="O49"/>
  <c r="O52"/>
  <c r="O53"/>
  <c r="G56"/>
  <c r="E29" i="10" s="1"/>
  <c r="H56" i="2"/>
  <c r="E31" i="10" s="1"/>
  <c r="I56" i="2"/>
  <c r="E33" i="10" s="1"/>
  <c r="J56" i="2"/>
  <c r="E32" i="10" s="1"/>
  <c r="S61" i="2"/>
  <c r="U61"/>
  <c r="X61"/>
  <c r="Y61"/>
  <c r="Z61"/>
  <c r="Q71" s="1"/>
  <c r="AA61"/>
  <c r="AB61"/>
  <c r="Q72" s="1"/>
  <c r="AC61"/>
  <c r="R72" s="1"/>
  <c r="AD61"/>
  <c r="Q73" s="1"/>
  <c r="AE61"/>
  <c r="R73" s="1"/>
  <c r="AF61"/>
  <c r="AG61"/>
  <c r="AJ61"/>
  <c r="Q76" s="1"/>
  <c r="AK61"/>
  <c r="R76" s="1"/>
  <c r="AL61"/>
  <c r="AM61"/>
  <c r="R61"/>
  <c r="Q69" s="1"/>
  <c r="P19"/>
  <c r="O19"/>
  <c r="F56"/>
  <c r="E30" i="10" s="1"/>
  <c r="O18" i="2"/>
  <c r="P18"/>
  <c r="O20"/>
  <c r="P20"/>
  <c r="O17"/>
  <c r="P17"/>
  <c r="O21"/>
  <c r="P21"/>
  <c r="O15"/>
  <c r="P15"/>
  <c r="O16"/>
  <c r="P16"/>
  <c r="O13"/>
  <c r="P13"/>
  <c r="O14"/>
  <c r="P14"/>
  <c r="O12"/>
  <c r="P12"/>
  <c r="O10"/>
  <c r="P10"/>
  <c r="O11"/>
  <c r="P1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54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54"/>
  <c r="O5"/>
  <c r="O6"/>
  <c r="O7"/>
  <c r="O8"/>
  <c r="O9"/>
  <c r="O4"/>
  <c r="P5"/>
  <c r="P6"/>
  <c r="P7"/>
  <c r="P8"/>
  <c r="P9"/>
  <c r="P4"/>
  <c r="K38" i="3"/>
  <c r="F84" i="11" s="1"/>
  <c r="J38" i="3"/>
  <c r="E36" i="10" s="1"/>
  <c r="I38" i="3"/>
  <c r="E39" i="10" s="1"/>
  <c r="E38" i="3"/>
  <c r="F38"/>
  <c r="G38"/>
  <c r="C84" i="11" s="1"/>
  <c r="L38" i="3"/>
  <c r="M38"/>
  <c r="L26" i="4"/>
  <c r="M26"/>
  <c r="N26"/>
  <c r="O26"/>
  <c r="P26"/>
  <c r="Q26"/>
  <c r="R26"/>
  <c r="S26"/>
  <c r="T26"/>
  <c r="U26"/>
  <c r="G26"/>
  <c r="I26"/>
  <c r="J26"/>
  <c r="K26"/>
  <c r="E26"/>
  <c r="F26"/>
  <c r="G18" i="10"/>
  <c r="G19"/>
  <c r="G20"/>
  <c r="G21"/>
  <c r="G22"/>
  <c r="G23"/>
  <c r="G24"/>
  <c r="G27"/>
  <c r="L55" i="2"/>
  <c r="M55"/>
  <c r="K55"/>
  <c r="E25" i="5"/>
  <c r="F25"/>
  <c r="G25"/>
  <c r="H25"/>
  <c r="I25"/>
  <c r="J25"/>
  <c r="D25"/>
  <c r="E16" i="10" l="1"/>
  <c r="G16" s="1"/>
  <c r="S73" i="2"/>
  <c r="S76"/>
  <c r="G17" i="10"/>
  <c r="Q77" i="2"/>
  <c r="R69"/>
  <c r="S69" s="1"/>
  <c r="R77"/>
  <c r="S77" s="1"/>
  <c r="S70"/>
  <c r="S72"/>
  <c r="Q74"/>
  <c r="R74"/>
  <c r="R71"/>
  <c r="S71" s="1"/>
  <c r="S75"/>
  <c r="G29" i="10"/>
  <c r="D29" i="11"/>
  <c r="AS63" i="2"/>
  <c r="G39" i="10"/>
  <c r="C41" i="11"/>
  <c r="E38" i="10"/>
  <c r="G38" s="1"/>
  <c r="G33"/>
  <c r="C37" i="11"/>
  <c r="D37"/>
  <c r="D38" i="3"/>
  <c r="E15" i="10" s="1"/>
  <c r="D45" i="11"/>
  <c r="C17" i="7"/>
  <c r="C45" i="11"/>
  <c r="G32" i="10"/>
  <c r="G31"/>
  <c r="G28"/>
  <c r="C51" i="11"/>
  <c r="H26" i="4"/>
  <c r="G30" i="10"/>
  <c r="D25" i="11"/>
  <c r="C25"/>
  <c r="D41"/>
  <c r="C48"/>
  <c r="C14" i="7"/>
  <c r="D26" i="4"/>
  <c r="E13" i="10" s="1"/>
  <c r="C29" i="11"/>
  <c r="E29" s="1"/>
  <c r="S63" i="2"/>
  <c r="D33" i="11"/>
  <c r="C16" i="7"/>
  <c r="C33" i="11"/>
  <c r="E72"/>
  <c r="F57" i="2"/>
  <c r="R64" s="1"/>
  <c r="R65"/>
  <c r="D84" i="11" s="1"/>
  <c r="M56" i="2"/>
  <c r="C15" i="7"/>
  <c r="D72" i="11"/>
  <c r="K56" i="2"/>
  <c r="L56"/>
  <c r="I57"/>
  <c r="AR64" s="1"/>
  <c r="R63"/>
  <c r="AR63"/>
  <c r="H38" i="3"/>
  <c r="E37" i="10" s="1"/>
  <c r="E25" i="11" l="1"/>
  <c r="C76" s="1"/>
  <c r="C78" s="1"/>
  <c r="S74" i="2"/>
  <c r="E33" i="11"/>
  <c r="E76" s="1"/>
  <c r="E78" s="1"/>
  <c r="E41"/>
  <c r="S79" i="2"/>
  <c r="G36" i="10"/>
  <c r="E37" i="11"/>
  <c r="F76" s="1"/>
  <c r="F70"/>
  <c r="F72"/>
  <c r="G37" i="10"/>
  <c r="E45" i="11"/>
  <c r="F78" s="1"/>
  <c r="C72"/>
  <c r="G15" i="10"/>
  <c r="G13"/>
  <c r="C70" i="11"/>
  <c r="C71"/>
  <c r="D76"/>
  <c r="D78" s="1"/>
</calcChain>
</file>

<file path=xl/sharedStrings.xml><?xml version="1.0" encoding="utf-8"?>
<sst xmlns="http://schemas.openxmlformats.org/spreadsheetml/2006/main" count="702" uniqueCount="268">
  <si>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</si>
  <si>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</si>
  <si>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</si>
  <si>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</si>
  <si>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</si>
  <si>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</si>
  <si>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</si>
  <si>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</si>
  <si>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</si>
  <si>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</si>
  <si>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</si>
  <si>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</si>
  <si>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</si>
  <si>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</si>
  <si>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</si>
  <si>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</si>
  <si>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</si>
  <si>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</si>
  <si>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</si>
  <si>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</si>
  <si>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</si>
  <si>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</si>
  <si>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</si>
  <si>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</si>
  <si>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</si>
  <si>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</si>
  <si>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</si>
  <si>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</si>
  <si>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</si>
  <si>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</si>
  <si>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</si>
  <si>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</si>
  <si>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</si>
  <si>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</si>
  <si>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</si>
  <si>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</si>
  <si>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</si>
  <si>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</si>
  <si>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</si>
  <si>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</si>
  <si>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</si>
  <si>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</si>
  <si>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</si>
  <si>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</si>
  <si>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</si>
  <si>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</si>
  <si>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</si>
  <si>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</si>
  <si>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</si>
  <si>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</si>
  <si>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</si>
  <si>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</si>
  <si>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</si>
  <si>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</si>
  <si>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</si>
  <si>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</si>
  <si>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</si>
  <si>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</si>
  <si>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</si>
  <si>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</si>
  <si>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</si>
  <si>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</si>
  <si>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</si>
  <si>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</si>
  <si>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</si>
  <si>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</si>
  <si>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</si>
  <si>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</si>
  <si>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</si>
  <si>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</si>
  <si>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</si>
  <si>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</si>
  <si>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</si>
  <si>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</si>
  <si>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</si>
  <si>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</si>
  <si>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</si>
  <si>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</si>
  <si>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</si>
  <si>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</si>
  <si>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</si>
  <si>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</si>
  <si>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</si>
  <si>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</si>
  <si>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</si>
  <si>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</si>
  <si>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</si>
  <si>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</si>
  <si>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</si>
  <si>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</si>
  <si>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>Est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</si>
  <si>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</si>
  <si>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</si>
  <si>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</si>
  <si>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</si>
  <si>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</si>
  <si>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</si>
  <si>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</si>
  <si>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</si>
  <si>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</si>
  <si>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</si>
  <si>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</si>
  <si>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</si>
  <si>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</si>
  <si>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</si>
  <si>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</si>
  <si>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</si>
  <si>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</si>
  <si>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</si>
  <si>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</si>
  <si>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</si>
  <si>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</si>
  <si>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</si>
  <si>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</si>
  <si>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</si>
  <si>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</si>
  <si>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</si>
  <si>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</si>
  <si>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</si>
  <si>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</si>
  <si>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</si>
  <si>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</si>
  <si>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</si>
  <si>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</si>
  <si>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</si>
  <si>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</si>
  <si>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</si>
  <si>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</si>
  <si>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</si>
  <si>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</si>
  <si>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</si>
  <si>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</si>
  <si>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</si>
  <si>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</si>
  <si>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</si>
  <si>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</si>
  <si>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</si>
  <si>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</si>
  <si>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</si>
  <si>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</si>
  <si>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</si>
  <si>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</si>
  <si>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</si>
  <si>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</si>
  <si>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</si>
  <si>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</si>
  <si>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</si>
  <si>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</si>
  <si>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</si>
  <si>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</si>
  <si>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</si>
  <si>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</si>
  <si>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</si>
  <si>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</si>
  <si>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</si>
  <si>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</si>
  <si>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</si>
  <si>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</si>
  <si>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</si>
  <si>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</si>
  <si>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</si>
  <si>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</si>
  <si>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</si>
  <si>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</si>
  <si>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</si>
  <si>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</si>
  <si>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</si>
  <si>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</si>
  <si>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</si>
  <si>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</si>
  <si>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</si>
  <si>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</si>
  <si>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</si>
  <si>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</si>
  <si>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</si>
  <si>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</si>
  <si>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</si>
  <si>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</si>
  <si>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</si>
  <si>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</si>
  <si>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</si>
  <si>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</si>
  <si>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</si>
  <si>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</si>
  <si>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</si>
  <si>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</si>
  <si>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</si>
  <si>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DrakeStMarys</t>
  </si>
  <si>
    <t>Vanessa Bradshaw</t>
  </si>
  <si>
    <t xml:space="preserve">                      100n</t>
  </si>
  <si>
    <t xml:space="preserve">                      201u </t>
  </si>
  <si>
    <t xml:space="preserve">                         400u</t>
  </si>
  <si>
    <t>SAP Daily Scrap Transactions NSW</t>
  </si>
  <si>
    <t>Ex OI Penrith</t>
  </si>
  <si>
    <t>Drake St Marys</t>
  </si>
  <si>
    <t>Drake Interstate</t>
  </si>
  <si>
    <t>Package Wash</t>
  </si>
  <si>
    <t>Visy</t>
  </si>
  <si>
    <t>To OI Penrith</t>
  </si>
  <si>
    <t>O-I Penrith</t>
  </si>
  <si>
    <t>Linfox</t>
  </si>
  <si>
    <t>K&amp;S Frieghters</t>
  </si>
  <si>
    <t>ACL</t>
  </si>
  <si>
    <t xml:space="preserve">Silverback </t>
  </si>
  <si>
    <t>NA</t>
  </si>
  <si>
    <t>Saxbys</t>
  </si>
  <si>
    <t>JM</t>
  </si>
  <si>
    <t>Wisemantel</t>
  </si>
  <si>
    <t>Tooheys</t>
  </si>
  <si>
    <t>Brewpack</t>
  </si>
  <si>
    <t>Pending</t>
  </si>
  <si>
    <t>Diageo</t>
  </si>
  <si>
    <t>KP</t>
  </si>
  <si>
    <t>Plasdene</t>
  </si>
  <si>
    <t>Berts Soft Drinks</t>
  </si>
  <si>
    <t>Schweppes</t>
  </si>
  <si>
    <t>AB</t>
  </si>
  <si>
    <t>AP</t>
  </si>
  <si>
    <t>BF</t>
  </si>
  <si>
    <t>DP</t>
  </si>
  <si>
    <t>KK</t>
  </si>
  <si>
    <t>NP</t>
  </si>
  <si>
    <t>RF</t>
  </si>
  <si>
    <t>RH</t>
  </si>
  <si>
    <t>PK</t>
  </si>
  <si>
    <t>CY</t>
  </si>
  <si>
    <t>SF &amp; RF</t>
  </si>
  <si>
    <t>Load returned</t>
  </si>
  <si>
    <t>Not processed</t>
  </si>
  <si>
    <t>Glass contamination</t>
  </si>
  <si>
    <t>Mars Foods</t>
  </si>
  <si>
    <t>CZ</t>
  </si>
  <si>
    <t>Hunter Bottling</t>
  </si>
  <si>
    <t>4500560093 / 12240271</t>
  </si>
  <si>
    <t>IN &amp; SF</t>
  </si>
  <si>
    <t>Beelgara Estate</t>
  </si>
  <si>
    <t>Milawa</t>
  </si>
  <si>
    <t>Malt Shovel Brewery</t>
  </si>
  <si>
    <t>Dwyer</t>
  </si>
  <si>
    <t>Three Threes</t>
  </si>
  <si>
    <t>NP &amp; RF</t>
  </si>
  <si>
    <t>Silverback</t>
  </si>
  <si>
    <t>O-I New Zealand</t>
  </si>
  <si>
    <t>Patricks</t>
  </si>
  <si>
    <t xml:space="preserve">CO 4827 RPD 23960 </t>
  </si>
  <si>
    <t>CO 4824 RPD 23966</t>
  </si>
  <si>
    <t>CO 1661 RPD 23967</t>
  </si>
  <si>
    <t>CO 4275 RPD 22983</t>
  </si>
  <si>
    <t>CO 4814 RPD 23968</t>
  </si>
  <si>
    <t>CO 3895 RPD 22984</t>
  </si>
  <si>
    <t>CO 3655 RPD 22985</t>
  </si>
  <si>
    <t>CO 4033 RPD 23969</t>
  </si>
  <si>
    <t>CO 1206 RPD 22986</t>
  </si>
  <si>
    <t>CO 1297 RPD 22987</t>
  </si>
  <si>
    <t>CO 4167 RPD 23970</t>
  </si>
  <si>
    <t>CO 1296 RPD 23971</t>
  </si>
  <si>
    <t>CO 4827 RPD 23972</t>
  </si>
  <si>
    <t>Refers to Prof *9606</t>
  </si>
  <si>
    <t>CO 1297 RPD 22990</t>
  </si>
  <si>
    <t>CO 1422 RPD 22989</t>
  </si>
  <si>
    <t>CO 4481 RPD 23975</t>
  </si>
  <si>
    <t>CO 4167 RPD 23977</t>
  </si>
  <si>
    <t>CO 4841 RPD 23976</t>
  </si>
  <si>
    <t>CO 1594 RPD 23978</t>
  </si>
  <si>
    <t>CO 3846 RPD 22992</t>
  </si>
  <si>
    <t>CO 1542 RPD 23979</t>
  </si>
  <si>
    <t>Printhie Wines</t>
  </si>
  <si>
    <t>Sadleirs</t>
  </si>
</sst>
</file>

<file path=xl/styles.xml><?xml version="1.0" encoding="utf-8"?>
<styleSheet xmlns="http://schemas.openxmlformats.org/spreadsheetml/2006/main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1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4" fontId="3" fillId="2" borderId="3" xfId="0" applyNumberFormat="1" applyFont="1" applyFill="1" applyBorder="1" applyAlignment="1">
      <alignment vertical="justify"/>
    </xf>
    <xf numFmtId="164" fontId="3" fillId="2" borderId="6" xfId="0" applyNumberFormat="1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15" borderId="13" xfId="0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Sort'!$Q$68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Sort'!$P$69:$P$77</c:f>
              <c:strCache>
                <c:ptCount val="9"/>
                <c:pt idx="0">
                  <c:v>AB</c:v>
                </c:pt>
                <c:pt idx="1">
                  <c:v>BF</c:v>
                </c:pt>
                <c:pt idx="2">
                  <c:v>DP</c:v>
                </c:pt>
                <c:pt idx="3">
                  <c:v>KK</c:v>
                </c:pt>
                <c:pt idx="4">
                  <c:v>KP</c:v>
                </c:pt>
                <c:pt idx="5">
                  <c:v>NP</c:v>
                </c:pt>
                <c:pt idx="6">
                  <c:v>PK</c:v>
                </c:pt>
                <c:pt idx="7">
                  <c:v>RF</c:v>
                </c:pt>
                <c:pt idx="8">
                  <c:v>RH</c:v>
                </c:pt>
              </c:strCache>
            </c:strRef>
          </c:cat>
          <c:val>
            <c:numRef>
              <c:f>'Divider Sort'!$Q$69:$Q$77</c:f>
              <c:numCache>
                <c:formatCode>General</c:formatCode>
                <c:ptCount val="9"/>
                <c:pt idx="0">
                  <c:v>388</c:v>
                </c:pt>
                <c:pt idx="1">
                  <c:v>259</c:v>
                </c:pt>
                <c:pt idx="2">
                  <c:v>186</c:v>
                </c:pt>
                <c:pt idx="3">
                  <c:v>2577</c:v>
                </c:pt>
                <c:pt idx="4">
                  <c:v>494</c:v>
                </c:pt>
                <c:pt idx="5">
                  <c:v>4969</c:v>
                </c:pt>
                <c:pt idx="6">
                  <c:v>2116</c:v>
                </c:pt>
                <c:pt idx="7">
                  <c:v>1957</c:v>
                </c:pt>
                <c:pt idx="8">
                  <c:v>388</c:v>
                </c:pt>
              </c:numCache>
            </c:numRef>
          </c:val>
        </c:ser>
        <c:marker val="1"/>
        <c:axId val="71077248"/>
        <c:axId val="71099520"/>
      </c:lineChart>
      <c:lineChart>
        <c:grouping val="stacked"/>
        <c:ser>
          <c:idx val="1"/>
          <c:order val="1"/>
          <c:tx>
            <c:strRef>
              <c:f>'Divider Sort'!$R$68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Sort'!$P$69:$P$77</c:f>
              <c:strCache>
                <c:ptCount val="9"/>
                <c:pt idx="0">
                  <c:v>AB</c:v>
                </c:pt>
                <c:pt idx="1">
                  <c:v>BF</c:v>
                </c:pt>
                <c:pt idx="2">
                  <c:v>DP</c:v>
                </c:pt>
                <c:pt idx="3">
                  <c:v>KK</c:v>
                </c:pt>
                <c:pt idx="4">
                  <c:v>KP</c:v>
                </c:pt>
                <c:pt idx="5">
                  <c:v>NP</c:v>
                </c:pt>
                <c:pt idx="6">
                  <c:v>PK</c:v>
                </c:pt>
                <c:pt idx="7">
                  <c:v>RF</c:v>
                </c:pt>
                <c:pt idx="8">
                  <c:v>RH</c:v>
                </c:pt>
              </c:strCache>
            </c:strRef>
          </c:cat>
          <c:val>
            <c:numRef>
              <c:f>'Divider Sort'!$R$69:$R$77</c:f>
              <c:numCache>
                <c:formatCode>0.0</c:formatCode>
                <c:ptCount val="9"/>
                <c:pt idx="0">
                  <c:v>0.66666666666666663</c:v>
                </c:pt>
                <c:pt idx="1">
                  <c:v>0.5</c:v>
                </c:pt>
                <c:pt idx="2">
                  <c:v>0.41666666666666669</c:v>
                </c:pt>
                <c:pt idx="3">
                  <c:v>4.5</c:v>
                </c:pt>
                <c:pt idx="4">
                  <c:v>1</c:v>
                </c:pt>
                <c:pt idx="5">
                  <c:v>8.8333333333333339</c:v>
                </c:pt>
                <c:pt idx="6">
                  <c:v>4</c:v>
                </c:pt>
                <c:pt idx="7">
                  <c:v>4.083333333333333</c:v>
                </c:pt>
                <c:pt idx="8">
                  <c:v>0.66666666666666663</c:v>
                </c:pt>
              </c:numCache>
            </c:numRef>
          </c:val>
        </c:ser>
        <c:ser>
          <c:idx val="2"/>
          <c:order val="2"/>
          <c:tx>
            <c:strRef>
              <c:f>'Divider Sort'!$S$68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Sort'!$P$69:$P$77</c:f>
              <c:strCache>
                <c:ptCount val="9"/>
                <c:pt idx="0">
                  <c:v>AB</c:v>
                </c:pt>
                <c:pt idx="1">
                  <c:v>BF</c:v>
                </c:pt>
                <c:pt idx="2">
                  <c:v>DP</c:v>
                </c:pt>
                <c:pt idx="3">
                  <c:v>KK</c:v>
                </c:pt>
                <c:pt idx="4">
                  <c:v>KP</c:v>
                </c:pt>
                <c:pt idx="5">
                  <c:v>NP</c:v>
                </c:pt>
                <c:pt idx="6">
                  <c:v>PK</c:v>
                </c:pt>
                <c:pt idx="7">
                  <c:v>RF</c:v>
                </c:pt>
                <c:pt idx="8">
                  <c:v>RH</c:v>
                </c:pt>
              </c:strCache>
            </c:strRef>
          </c:cat>
          <c:val>
            <c:numRef>
              <c:f>'Divider Sort'!$S$69:$S$77</c:f>
              <c:numCache>
                <c:formatCode>0</c:formatCode>
                <c:ptCount val="9"/>
                <c:pt idx="0">
                  <c:v>582</c:v>
                </c:pt>
                <c:pt idx="1">
                  <c:v>518</c:v>
                </c:pt>
                <c:pt idx="2">
                  <c:v>446.4</c:v>
                </c:pt>
                <c:pt idx="3">
                  <c:v>572.66666666666663</c:v>
                </c:pt>
                <c:pt idx="4">
                  <c:v>494</c:v>
                </c:pt>
                <c:pt idx="5">
                  <c:v>562.52830188679241</c:v>
                </c:pt>
                <c:pt idx="6">
                  <c:v>529</c:v>
                </c:pt>
                <c:pt idx="7">
                  <c:v>479.26530612244903</c:v>
                </c:pt>
                <c:pt idx="8">
                  <c:v>582</c:v>
                </c:pt>
              </c:numCache>
            </c:numRef>
          </c:val>
        </c:ser>
        <c:marker val="1"/>
        <c:axId val="73011584"/>
        <c:axId val="71101056"/>
      </c:lineChart>
      <c:catAx>
        <c:axId val="71077248"/>
        <c:scaling>
          <c:orientation val="minMax"/>
        </c:scaling>
        <c:axPos val="b"/>
        <c:numFmt formatCode="0%" sourceLinked="1"/>
        <c:tickLblPos val="nextTo"/>
        <c:crossAx val="71099520"/>
        <c:crosses val="autoZero"/>
        <c:auto val="1"/>
        <c:lblAlgn val="ctr"/>
        <c:lblOffset val="100"/>
      </c:catAx>
      <c:valAx>
        <c:axId val="71099520"/>
        <c:scaling>
          <c:orientation val="minMax"/>
        </c:scaling>
        <c:axPos val="l"/>
        <c:majorGridlines/>
        <c:numFmt formatCode="General" sourceLinked="1"/>
        <c:tickLblPos val="nextTo"/>
        <c:crossAx val="71077248"/>
        <c:crosses val="autoZero"/>
        <c:crossBetween val="between"/>
      </c:valAx>
      <c:valAx>
        <c:axId val="71101056"/>
        <c:scaling>
          <c:orientation val="minMax"/>
        </c:scaling>
        <c:axPos val="r"/>
        <c:numFmt formatCode="0.0" sourceLinked="1"/>
        <c:tickLblPos val="nextTo"/>
        <c:crossAx val="73011584"/>
        <c:crosses val="max"/>
        <c:crossBetween val="between"/>
      </c:valAx>
      <c:catAx>
        <c:axId val="73011584"/>
        <c:scaling>
          <c:orientation val="minMax"/>
        </c:scaling>
        <c:delete val="1"/>
        <c:axPos val="b"/>
        <c:numFmt formatCode="0%" sourceLinked="1"/>
        <c:tickLblPos val="none"/>
        <c:crossAx val="7110105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67</xdr:row>
      <xdr:rowOff>7620</xdr:rowOff>
    </xdr:from>
    <xdr:to>
      <xdr:col>27</xdr:col>
      <xdr:colOff>518160</xdr:colOff>
      <xdr:row>77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2"/>
  <sheetViews>
    <sheetView showGridLines="0" workbookViewId="0">
      <pane ySplit="3" topLeftCell="A43" activePane="bottomLeft" state="frozen"/>
      <selection pane="bottomLeft" activeCell="AK62" sqref="AK62"/>
    </sheetView>
  </sheetViews>
  <sheetFormatPr defaultRowHeight="15"/>
  <cols>
    <col min="1" max="1" width="4.5703125" style="83" customWidth="1"/>
    <col min="3" max="3" width="11.7109375" style="1" customWidth="1"/>
    <col min="4" max="4" width="26.42578125" customWidth="1"/>
    <col min="5" max="5" width="9.140625" customWidth="1"/>
    <col min="6" max="6" width="13.85546875" style="73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7" width="6.42578125" customWidth="1"/>
    <col min="38" max="38" width="6.42578125" hidden="1" customWidth="1"/>
    <col min="39" max="39" width="6.28515625" hidden="1" customWidth="1"/>
    <col min="40" max="40" width="10.140625" customWidth="1"/>
    <col min="41" max="41" width="9.85546875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customWidth="1"/>
    <col min="49" max="49" width="12.28515625" hidden="1" customWidth="1"/>
    <col min="50" max="50" width="15.42578125" hidden="1" customWidth="1"/>
    <col min="51" max="52" width="8.5703125" style="31" customWidth="1"/>
    <col min="53" max="53" width="24.28515625" customWidth="1"/>
    <col min="55" max="55" width="28.28515625" customWidth="1"/>
  </cols>
  <sheetData>
    <row r="1" spans="2:53" ht="15.75" thickBot="1"/>
    <row r="2" spans="2:53" ht="15.75" customHeight="1" thickTop="1">
      <c r="B2" s="42" t="s">
        <v>68</v>
      </c>
      <c r="C2" s="43" t="s">
        <v>69</v>
      </c>
      <c r="D2" s="45" t="s">
        <v>0</v>
      </c>
      <c r="E2" s="44" t="s">
        <v>11</v>
      </c>
      <c r="F2" s="74" t="s">
        <v>1</v>
      </c>
      <c r="G2" s="46" t="s">
        <v>70</v>
      </c>
      <c r="H2" s="44" t="s">
        <v>2</v>
      </c>
      <c r="I2" s="44" t="s">
        <v>3</v>
      </c>
      <c r="J2" s="39" t="s">
        <v>189</v>
      </c>
      <c r="K2" s="40"/>
      <c r="L2" s="40"/>
      <c r="M2" s="40"/>
      <c r="N2" s="40"/>
      <c r="O2" s="40"/>
      <c r="P2" s="41"/>
      <c r="Q2" s="311">
        <v>104</v>
      </c>
      <c r="R2" s="312"/>
      <c r="S2" s="312"/>
      <c r="T2" s="312"/>
      <c r="U2" s="312"/>
      <c r="V2" s="312"/>
      <c r="W2" s="313"/>
      <c r="X2" s="311" t="s">
        <v>61</v>
      </c>
      <c r="Y2" s="312"/>
      <c r="Z2" s="312"/>
      <c r="AA2" s="312"/>
      <c r="AB2" s="312"/>
      <c r="AC2" s="312"/>
      <c r="AD2" s="313"/>
      <c r="AE2" s="39" t="s">
        <v>160</v>
      </c>
      <c r="AF2" s="40" t="s">
        <v>190</v>
      </c>
      <c r="AG2" s="40"/>
      <c r="AH2" s="40"/>
      <c r="AI2" s="40"/>
      <c r="AJ2" s="41"/>
      <c r="AK2" s="39" t="s">
        <v>161</v>
      </c>
      <c r="AL2" s="40"/>
      <c r="AM2" s="40"/>
      <c r="AN2" s="40"/>
      <c r="AO2" s="41"/>
      <c r="AP2" s="39" t="s">
        <v>191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80" t="s">
        <v>162</v>
      </c>
    </row>
    <row r="3" spans="2:53" ht="39" customHeight="1" thickBot="1">
      <c r="B3" s="207" t="s">
        <v>67</v>
      </c>
      <c r="C3" s="208" t="s">
        <v>171</v>
      </c>
      <c r="D3" s="209"/>
      <c r="E3" s="209"/>
      <c r="F3" s="210"/>
      <c r="G3" s="211" t="s">
        <v>172</v>
      </c>
      <c r="H3" s="209"/>
      <c r="I3" s="209"/>
      <c r="J3" s="212" t="s">
        <v>44</v>
      </c>
      <c r="K3" s="212" t="s">
        <v>56</v>
      </c>
      <c r="L3" s="212" t="s">
        <v>22</v>
      </c>
      <c r="M3" s="213" t="s">
        <v>23</v>
      </c>
      <c r="N3" s="213" t="s">
        <v>29</v>
      </c>
      <c r="O3" s="213" t="s">
        <v>173</v>
      </c>
      <c r="P3" s="213" t="s">
        <v>174</v>
      </c>
      <c r="Q3" s="212" t="s">
        <v>44</v>
      </c>
      <c r="R3" s="212" t="s">
        <v>22</v>
      </c>
      <c r="S3" s="213" t="s">
        <v>23</v>
      </c>
      <c r="T3" s="213" t="s">
        <v>29</v>
      </c>
      <c r="U3" s="213" t="s">
        <v>173</v>
      </c>
      <c r="V3" s="213" t="s">
        <v>175</v>
      </c>
      <c r="W3" s="213" t="s">
        <v>174</v>
      </c>
      <c r="X3" s="212" t="s">
        <v>44</v>
      </c>
      <c r="Y3" s="212" t="s">
        <v>22</v>
      </c>
      <c r="Z3" s="213" t="s">
        <v>23</v>
      </c>
      <c r="AA3" s="213" t="s">
        <v>29</v>
      </c>
      <c r="AB3" s="213" t="s">
        <v>173</v>
      </c>
      <c r="AC3" s="213" t="s">
        <v>175</v>
      </c>
      <c r="AD3" s="213" t="s">
        <v>174</v>
      </c>
      <c r="AE3" s="212" t="s">
        <v>56</v>
      </c>
      <c r="AF3" s="212" t="s">
        <v>44</v>
      </c>
      <c r="AG3" s="212" t="s">
        <v>22</v>
      </c>
      <c r="AH3" s="213" t="s">
        <v>29</v>
      </c>
      <c r="AI3" s="213" t="s">
        <v>173</v>
      </c>
      <c r="AJ3" s="213" t="s">
        <v>174</v>
      </c>
      <c r="AK3" s="212" t="s">
        <v>44</v>
      </c>
      <c r="AL3" s="212" t="s">
        <v>22</v>
      </c>
      <c r="AM3" s="213" t="s">
        <v>29</v>
      </c>
      <c r="AN3" s="214" t="s">
        <v>173</v>
      </c>
      <c r="AO3" s="213" t="s">
        <v>174</v>
      </c>
      <c r="AP3" s="212" t="s">
        <v>44</v>
      </c>
      <c r="AQ3" s="212" t="s">
        <v>22</v>
      </c>
      <c r="AR3" s="213" t="s">
        <v>23</v>
      </c>
      <c r="AS3" s="213" t="s">
        <v>29</v>
      </c>
      <c r="AT3" s="213" t="s">
        <v>173</v>
      </c>
      <c r="AU3" s="213" t="s">
        <v>174</v>
      </c>
      <c r="AV3" s="209"/>
      <c r="AW3" s="209"/>
      <c r="AX3" s="209"/>
      <c r="AY3" s="215" t="s">
        <v>176</v>
      </c>
      <c r="AZ3" s="215" t="s">
        <v>177</v>
      </c>
      <c r="BA3" s="216"/>
    </row>
    <row r="4" spans="2:53" ht="15" customHeight="1" thickTop="1">
      <c r="B4" s="219">
        <v>414544</v>
      </c>
      <c r="C4" s="218">
        <v>42044</v>
      </c>
      <c r="D4" s="219" t="s">
        <v>205</v>
      </c>
      <c r="E4" s="219" t="s">
        <v>206</v>
      </c>
      <c r="F4" s="219">
        <v>60222109</v>
      </c>
      <c r="G4" s="219"/>
      <c r="H4" s="219"/>
      <c r="I4" s="219"/>
      <c r="J4" s="220">
        <v>8</v>
      </c>
      <c r="K4" s="220"/>
      <c r="L4" s="220"/>
      <c r="M4" s="220"/>
      <c r="N4" s="220"/>
      <c r="O4" s="220">
        <v>8</v>
      </c>
      <c r="P4" s="220">
        <v>8</v>
      </c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19" t="s">
        <v>207</v>
      </c>
      <c r="AW4" s="219"/>
      <c r="AX4" s="219"/>
      <c r="AY4" s="156">
        <v>0.45833333333333331</v>
      </c>
      <c r="AZ4" s="156">
        <v>0.46180555555555558</v>
      </c>
      <c r="BA4" s="219"/>
    </row>
    <row r="5" spans="2:53">
      <c r="B5" s="27">
        <v>222923</v>
      </c>
      <c r="C5" s="35">
        <v>42044</v>
      </c>
      <c r="D5" s="27" t="s">
        <v>208</v>
      </c>
      <c r="E5" s="27" t="s">
        <v>206</v>
      </c>
      <c r="F5" s="27">
        <v>60222111</v>
      </c>
      <c r="G5" s="27"/>
      <c r="H5" s="27"/>
      <c r="I5" s="27"/>
      <c r="J5" s="202">
        <v>144</v>
      </c>
      <c r="K5" s="202"/>
      <c r="L5" s="202"/>
      <c r="M5" s="202"/>
      <c r="N5" s="202"/>
      <c r="O5" s="202">
        <v>144</v>
      </c>
      <c r="P5" s="202">
        <v>144</v>
      </c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>
        <v>144</v>
      </c>
      <c r="AQ5" s="202"/>
      <c r="AR5" s="202"/>
      <c r="AS5" s="202"/>
      <c r="AT5" s="202">
        <v>144</v>
      </c>
      <c r="AU5" s="202">
        <v>144</v>
      </c>
      <c r="AV5" s="27" t="s">
        <v>200</v>
      </c>
      <c r="AW5" s="27"/>
      <c r="AX5" s="27"/>
      <c r="AY5" s="155">
        <v>0.46527777777777773</v>
      </c>
      <c r="AZ5" s="155">
        <v>0.47222222222222227</v>
      </c>
      <c r="BA5" s="27"/>
    </row>
    <row r="6" spans="2:53">
      <c r="B6" s="29">
        <v>232121</v>
      </c>
      <c r="C6" s="36">
        <v>42044</v>
      </c>
      <c r="D6" s="153" t="s">
        <v>209</v>
      </c>
      <c r="E6" s="153" t="s">
        <v>206</v>
      </c>
      <c r="F6" s="206">
        <v>60222169</v>
      </c>
      <c r="G6" s="29"/>
      <c r="H6" s="29"/>
      <c r="I6" s="29"/>
      <c r="J6" s="203">
        <v>229</v>
      </c>
      <c r="K6" s="203"/>
      <c r="L6" s="203"/>
      <c r="M6" s="203"/>
      <c r="N6" s="203"/>
      <c r="O6" s="203">
        <v>220</v>
      </c>
      <c r="P6" s="202">
        <v>229</v>
      </c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>
        <v>1849</v>
      </c>
      <c r="AG6" s="203"/>
      <c r="AH6" s="203"/>
      <c r="AI6" s="203">
        <v>1800</v>
      </c>
      <c r="AJ6" s="203">
        <v>1849</v>
      </c>
      <c r="AK6" s="203"/>
      <c r="AL6" s="203"/>
      <c r="AM6" s="203"/>
      <c r="AN6" s="203"/>
      <c r="AO6" s="202"/>
      <c r="AP6" s="203">
        <v>50</v>
      </c>
      <c r="AQ6" s="203"/>
      <c r="AR6" s="203"/>
      <c r="AS6" s="203"/>
      <c r="AT6" s="202">
        <v>50</v>
      </c>
      <c r="AU6" s="203">
        <v>50</v>
      </c>
      <c r="AV6" s="153" t="s">
        <v>200</v>
      </c>
      <c r="AW6" s="29"/>
      <c r="AX6" s="29"/>
      <c r="AY6" s="157">
        <v>7.6388888888888895E-2</v>
      </c>
      <c r="AZ6" s="157">
        <v>8.6805555555555566E-2</v>
      </c>
      <c r="BA6" s="153"/>
    </row>
    <row r="7" spans="2:53">
      <c r="B7" s="153">
        <v>231582</v>
      </c>
      <c r="C7" s="36">
        <v>42044</v>
      </c>
      <c r="D7" s="153" t="s">
        <v>211</v>
      </c>
      <c r="E7" s="153" t="s">
        <v>212</v>
      </c>
      <c r="F7" s="310" t="s">
        <v>210</v>
      </c>
      <c r="G7" s="153"/>
      <c r="H7" s="153"/>
      <c r="I7" s="153"/>
      <c r="J7" s="203">
        <v>273</v>
      </c>
      <c r="K7" s="203"/>
      <c r="L7" s="203"/>
      <c r="M7" s="203"/>
      <c r="N7" s="203"/>
      <c r="O7" s="203">
        <v>273</v>
      </c>
      <c r="P7" s="202">
        <v>273</v>
      </c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>
        <v>1440</v>
      </c>
      <c r="AG7" s="203"/>
      <c r="AH7" s="203"/>
      <c r="AI7" s="203">
        <v>1440</v>
      </c>
      <c r="AJ7" s="203"/>
      <c r="AK7" s="203"/>
      <c r="AL7" s="203"/>
      <c r="AM7" s="203"/>
      <c r="AN7" s="203"/>
      <c r="AO7" s="202"/>
      <c r="AP7" s="203"/>
      <c r="AQ7" s="203"/>
      <c r="AR7" s="203"/>
      <c r="AS7" s="203"/>
      <c r="AT7" s="202"/>
      <c r="AU7" s="203"/>
      <c r="AV7" s="153" t="s">
        <v>200</v>
      </c>
      <c r="AW7" s="153"/>
      <c r="AX7" s="153"/>
      <c r="AY7" s="157">
        <v>6.5972222222222224E-2</v>
      </c>
      <c r="AZ7" s="157">
        <v>7.6388888888888895E-2</v>
      </c>
      <c r="BA7" s="153"/>
    </row>
    <row r="8" spans="2:53">
      <c r="B8" s="29">
        <v>226814</v>
      </c>
      <c r="C8" s="36">
        <v>42044</v>
      </c>
      <c r="D8" s="153" t="s">
        <v>213</v>
      </c>
      <c r="E8" s="153" t="s">
        <v>212</v>
      </c>
      <c r="F8" s="153">
        <v>60222129</v>
      </c>
      <c r="G8" s="29"/>
      <c r="H8" s="29"/>
      <c r="I8" s="29"/>
      <c r="J8" s="203">
        <v>237</v>
      </c>
      <c r="K8" s="203"/>
      <c r="L8" s="203"/>
      <c r="M8" s="203"/>
      <c r="N8" s="203"/>
      <c r="O8" s="203">
        <v>240</v>
      </c>
      <c r="P8" s="202">
        <v>237</v>
      </c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>
        <v>1320</v>
      </c>
      <c r="AG8" s="203"/>
      <c r="AH8" s="203"/>
      <c r="AI8" s="203">
        <v>1400</v>
      </c>
      <c r="AJ8" s="203">
        <v>1320</v>
      </c>
      <c r="AK8" s="203"/>
      <c r="AL8" s="203"/>
      <c r="AM8" s="203"/>
      <c r="AN8" s="203"/>
      <c r="AO8" s="202"/>
      <c r="AP8" s="203">
        <v>40</v>
      </c>
      <c r="AQ8" s="203"/>
      <c r="AR8" s="203"/>
      <c r="AS8" s="203"/>
      <c r="AT8" s="202">
        <v>40</v>
      </c>
      <c r="AU8" s="203">
        <v>40</v>
      </c>
      <c r="AV8" s="153" t="s">
        <v>207</v>
      </c>
      <c r="AW8" s="29"/>
      <c r="AX8" s="29"/>
      <c r="AY8" s="157">
        <v>0.19097222222222221</v>
      </c>
      <c r="AZ8" s="157">
        <v>0.20138888888888887</v>
      </c>
      <c r="BA8" s="153" t="s">
        <v>214</v>
      </c>
    </row>
    <row r="9" spans="2:53">
      <c r="B9" s="29">
        <v>232728</v>
      </c>
      <c r="C9" s="36">
        <v>42044</v>
      </c>
      <c r="D9" s="153" t="s">
        <v>215</v>
      </c>
      <c r="E9" s="153" t="s">
        <v>206</v>
      </c>
      <c r="F9" s="310" t="s">
        <v>210</v>
      </c>
      <c r="G9" s="29"/>
      <c r="H9" s="29"/>
      <c r="I9" s="29"/>
      <c r="J9" s="203">
        <v>75</v>
      </c>
      <c r="K9" s="203"/>
      <c r="L9" s="203"/>
      <c r="M9" s="203"/>
      <c r="N9" s="203"/>
      <c r="O9" s="203">
        <v>75</v>
      </c>
      <c r="P9" s="202">
        <v>75</v>
      </c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>
        <v>564</v>
      </c>
      <c r="AG9" s="203"/>
      <c r="AH9" s="203"/>
      <c r="AI9" s="203">
        <v>564</v>
      </c>
      <c r="AJ9" s="203"/>
      <c r="AK9" s="203"/>
      <c r="AL9" s="203"/>
      <c r="AM9" s="203"/>
      <c r="AN9" s="203"/>
      <c r="AO9" s="202"/>
      <c r="AP9" s="203">
        <v>3</v>
      </c>
      <c r="AQ9" s="203"/>
      <c r="AR9" s="203"/>
      <c r="AS9" s="203"/>
      <c r="AT9" s="202">
        <v>3</v>
      </c>
      <c r="AU9" s="203">
        <v>3</v>
      </c>
      <c r="AV9" s="153" t="s">
        <v>200</v>
      </c>
      <c r="AW9" s="29"/>
      <c r="AX9" s="29"/>
      <c r="AY9" s="157">
        <v>0.44444444444444442</v>
      </c>
      <c r="AZ9" s="157">
        <v>0.4513888888888889</v>
      </c>
      <c r="BA9" s="153"/>
    </row>
    <row r="10" spans="2:53">
      <c r="B10" s="153">
        <v>415135</v>
      </c>
      <c r="C10" s="36">
        <v>42045</v>
      </c>
      <c r="D10" s="153" t="s">
        <v>230</v>
      </c>
      <c r="E10" s="153" t="s">
        <v>231</v>
      </c>
      <c r="F10" s="29">
        <v>60222128</v>
      </c>
      <c r="G10" s="29"/>
      <c r="H10" s="29"/>
      <c r="I10" s="29"/>
      <c r="J10" s="203">
        <v>6</v>
      </c>
      <c r="K10" s="203"/>
      <c r="L10" s="203"/>
      <c r="M10" s="203"/>
      <c r="N10" s="203"/>
      <c r="O10" s="203">
        <v>6</v>
      </c>
      <c r="P10" s="202">
        <v>6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>
        <v>1147</v>
      </c>
      <c r="AL10" s="203"/>
      <c r="AM10" s="203"/>
      <c r="AN10" s="203">
        <v>1147</v>
      </c>
      <c r="AO10" s="202">
        <v>1147</v>
      </c>
      <c r="AP10" s="203"/>
      <c r="AQ10" s="203"/>
      <c r="AR10" s="203"/>
      <c r="AS10" s="203"/>
      <c r="AT10" s="202"/>
      <c r="AU10" s="203"/>
      <c r="AV10" s="153" t="s">
        <v>200</v>
      </c>
      <c r="AW10" s="29"/>
      <c r="AX10" s="153"/>
      <c r="AY10" s="157">
        <v>0.25</v>
      </c>
      <c r="AZ10" s="157">
        <v>0.26041666666666669</v>
      </c>
      <c r="BA10" s="153"/>
    </row>
    <row r="11" spans="2:53">
      <c r="B11" s="153">
        <v>29341</v>
      </c>
      <c r="C11" s="36">
        <v>42045</v>
      </c>
      <c r="D11" s="153" t="s">
        <v>232</v>
      </c>
      <c r="E11" s="153" t="s">
        <v>212</v>
      </c>
      <c r="F11" s="310" t="s">
        <v>210</v>
      </c>
      <c r="G11" s="29"/>
      <c r="H11" s="29"/>
      <c r="I11" s="29"/>
      <c r="J11" s="203">
        <v>128</v>
      </c>
      <c r="K11" s="203"/>
      <c r="L11" s="203"/>
      <c r="M11" s="203"/>
      <c r="N11" s="203"/>
      <c r="O11" s="203">
        <v>128</v>
      </c>
      <c r="P11" s="202">
        <v>128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>
        <v>2800</v>
      </c>
      <c r="AG11" s="203"/>
      <c r="AH11" s="203"/>
      <c r="AI11" s="203">
        <v>2800</v>
      </c>
      <c r="AJ11" s="203"/>
      <c r="AK11" s="203"/>
      <c r="AL11" s="203"/>
      <c r="AM11" s="203"/>
      <c r="AN11" s="203"/>
      <c r="AO11" s="202"/>
      <c r="AP11" s="203"/>
      <c r="AQ11" s="203"/>
      <c r="AR11" s="203"/>
      <c r="AS11" s="203"/>
      <c r="AT11" s="202"/>
      <c r="AU11" s="203"/>
      <c r="AV11" s="153" t="s">
        <v>200</v>
      </c>
      <c r="AW11" s="29"/>
      <c r="AX11" s="29"/>
      <c r="AY11" s="157">
        <v>0.16319444444444445</v>
      </c>
      <c r="AZ11" s="157">
        <v>0.17361111111111113</v>
      </c>
      <c r="BA11" s="153"/>
    </row>
    <row r="12" spans="2:53">
      <c r="B12" s="29">
        <v>217257</v>
      </c>
      <c r="C12" s="36">
        <v>42045</v>
      </c>
      <c r="D12" s="153" t="s">
        <v>199</v>
      </c>
      <c r="E12" s="153" t="s">
        <v>212</v>
      </c>
      <c r="F12" s="206" t="s">
        <v>204</v>
      </c>
      <c r="G12" s="29"/>
      <c r="H12" s="29"/>
      <c r="I12" s="29"/>
      <c r="J12" s="203">
        <v>291</v>
      </c>
      <c r="K12" s="203"/>
      <c r="L12" s="203"/>
      <c r="M12" s="203"/>
      <c r="N12" s="203"/>
      <c r="O12" s="203">
        <v>291</v>
      </c>
      <c r="P12" s="202">
        <v>291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>
        <v>675</v>
      </c>
      <c r="AG12" s="203"/>
      <c r="AH12" s="203"/>
      <c r="AI12" s="203">
        <v>675</v>
      </c>
      <c r="AJ12" s="203">
        <v>675</v>
      </c>
      <c r="AK12" s="203">
        <v>407</v>
      </c>
      <c r="AL12" s="203"/>
      <c r="AM12" s="203"/>
      <c r="AN12" s="203">
        <v>407</v>
      </c>
      <c r="AO12" s="202">
        <v>407</v>
      </c>
      <c r="AP12" s="203">
        <v>46</v>
      </c>
      <c r="AQ12" s="203"/>
      <c r="AR12" s="203"/>
      <c r="AS12" s="203"/>
      <c r="AT12" s="202">
        <v>46</v>
      </c>
      <c r="AU12" s="203">
        <v>46</v>
      </c>
      <c r="AV12" s="153" t="s">
        <v>200</v>
      </c>
      <c r="AW12" s="29"/>
      <c r="AX12" s="29"/>
      <c r="AY12" s="157">
        <v>0.47916666666666669</v>
      </c>
      <c r="AZ12" s="157">
        <v>0.4861111111111111</v>
      </c>
      <c r="BA12" s="153"/>
    </row>
    <row r="13" spans="2:53">
      <c r="B13" s="153">
        <v>12240271</v>
      </c>
      <c r="C13" s="36">
        <v>42045</v>
      </c>
      <c r="D13" s="153" t="s">
        <v>197</v>
      </c>
      <c r="E13" s="153" t="s">
        <v>212</v>
      </c>
      <c r="F13" s="29">
        <v>5202707471</v>
      </c>
      <c r="G13" s="29"/>
      <c r="H13" s="29"/>
      <c r="I13" s="29"/>
      <c r="J13" s="203">
        <v>20</v>
      </c>
      <c r="K13" s="203"/>
      <c r="L13" s="203"/>
      <c r="M13" s="203"/>
      <c r="N13" s="203"/>
      <c r="O13" s="203">
        <v>20</v>
      </c>
      <c r="P13" s="202">
        <v>20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2"/>
      <c r="AP13" s="203"/>
      <c r="AQ13" s="203"/>
      <c r="AR13" s="203"/>
      <c r="AS13" s="203"/>
      <c r="AT13" s="202"/>
      <c r="AU13" s="203"/>
      <c r="AV13" s="29"/>
      <c r="AW13" s="29"/>
      <c r="AX13" s="29"/>
      <c r="AY13" s="157"/>
      <c r="AZ13" s="157"/>
      <c r="BA13" s="153"/>
    </row>
    <row r="14" spans="2:53">
      <c r="B14" s="153">
        <v>217258</v>
      </c>
      <c r="C14" s="36">
        <v>42046</v>
      </c>
      <c r="D14" s="153" t="s">
        <v>199</v>
      </c>
      <c r="E14" s="153" t="s">
        <v>212</v>
      </c>
      <c r="F14" s="153" t="s">
        <v>204</v>
      </c>
      <c r="G14" s="153"/>
      <c r="H14" s="153"/>
      <c r="I14" s="153"/>
      <c r="J14" s="203">
        <v>281</v>
      </c>
      <c r="K14" s="203"/>
      <c r="L14" s="203"/>
      <c r="M14" s="203"/>
      <c r="N14" s="203"/>
      <c r="O14" s="203">
        <v>281</v>
      </c>
      <c r="P14" s="202">
        <v>281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>
        <v>1084</v>
      </c>
      <c r="AG14" s="203"/>
      <c r="AH14" s="203"/>
      <c r="AI14" s="203">
        <v>1084</v>
      </c>
      <c r="AJ14" s="203">
        <v>1084</v>
      </c>
      <c r="AK14" s="203">
        <v>193</v>
      </c>
      <c r="AL14" s="203"/>
      <c r="AM14" s="203"/>
      <c r="AN14" s="203">
        <v>193</v>
      </c>
      <c r="AO14" s="202">
        <v>193</v>
      </c>
      <c r="AP14" s="203">
        <v>50</v>
      </c>
      <c r="AQ14" s="203"/>
      <c r="AR14" s="203"/>
      <c r="AS14" s="203"/>
      <c r="AT14" s="202">
        <v>50</v>
      </c>
      <c r="AU14" s="203">
        <v>50</v>
      </c>
      <c r="AV14" s="153" t="s">
        <v>200</v>
      </c>
      <c r="AW14" s="153"/>
      <c r="AX14" s="153"/>
      <c r="AY14" s="157">
        <v>8.3333333333333329E-2</v>
      </c>
      <c r="AZ14" s="157">
        <v>9.0277777777777776E-2</v>
      </c>
      <c r="BA14" s="153"/>
    </row>
    <row r="15" spans="2:53">
      <c r="B15" s="28">
        <v>222924</v>
      </c>
      <c r="C15" s="36">
        <v>42046</v>
      </c>
      <c r="D15" s="153" t="s">
        <v>208</v>
      </c>
      <c r="E15" s="153" t="s">
        <v>206</v>
      </c>
      <c r="F15" s="29">
        <v>60222170</v>
      </c>
      <c r="G15" s="29"/>
      <c r="H15" s="29"/>
      <c r="I15" s="29"/>
      <c r="J15" s="203">
        <v>144</v>
      </c>
      <c r="K15" s="203"/>
      <c r="L15" s="203"/>
      <c r="M15" s="203"/>
      <c r="N15" s="203"/>
      <c r="O15" s="203">
        <v>144</v>
      </c>
      <c r="P15" s="202">
        <v>144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2"/>
      <c r="AP15" s="203">
        <v>144</v>
      </c>
      <c r="AQ15" s="203"/>
      <c r="AR15" s="203"/>
      <c r="AS15" s="203"/>
      <c r="AT15" s="202">
        <v>144</v>
      </c>
      <c r="AU15" s="203">
        <v>144</v>
      </c>
      <c r="AV15" s="153" t="s">
        <v>200</v>
      </c>
      <c r="AW15" s="29"/>
      <c r="AX15" s="29"/>
      <c r="AY15" s="157">
        <v>0.40277777777777773</v>
      </c>
      <c r="AZ15" s="157">
        <v>0.40972222222222227</v>
      </c>
      <c r="BA15" s="153"/>
    </row>
    <row r="16" spans="2:53">
      <c r="B16" s="29">
        <v>228996</v>
      </c>
      <c r="C16" s="36">
        <v>42046</v>
      </c>
      <c r="D16" s="153" t="s">
        <v>208</v>
      </c>
      <c r="E16" s="153" t="s">
        <v>206</v>
      </c>
      <c r="F16" s="29">
        <v>60222171</v>
      </c>
      <c r="G16" s="29"/>
      <c r="H16" s="29"/>
      <c r="I16" s="29"/>
      <c r="J16" s="203">
        <v>104</v>
      </c>
      <c r="K16" s="203"/>
      <c r="L16" s="203"/>
      <c r="M16" s="203"/>
      <c r="N16" s="203"/>
      <c r="O16" s="203">
        <v>104</v>
      </c>
      <c r="P16" s="202">
        <v>104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2"/>
      <c r="AP16" s="203">
        <v>104</v>
      </c>
      <c r="AQ16" s="203"/>
      <c r="AR16" s="203"/>
      <c r="AS16" s="203"/>
      <c r="AT16" s="202">
        <v>104</v>
      </c>
      <c r="AU16" s="203">
        <v>104</v>
      </c>
      <c r="AV16" s="153" t="s">
        <v>200</v>
      </c>
      <c r="AW16" s="29"/>
      <c r="AX16" s="29"/>
      <c r="AY16" s="157"/>
      <c r="AZ16" s="157"/>
      <c r="BA16" s="153"/>
    </row>
    <row r="17" spans="2:53">
      <c r="B17" s="28">
        <v>231868</v>
      </c>
      <c r="C17" s="36">
        <v>42046</v>
      </c>
      <c r="D17" s="153" t="s">
        <v>208</v>
      </c>
      <c r="E17" s="153" t="s">
        <v>206</v>
      </c>
      <c r="F17" s="153">
        <v>60222172</v>
      </c>
      <c r="G17" s="153"/>
      <c r="H17" s="153"/>
      <c r="I17" s="153"/>
      <c r="J17" s="203">
        <v>144</v>
      </c>
      <c r="K17" s="203"/>
      <c r="L17" s="203"/>
      <c r="M17" s="203"/>
      <c r="N17" s="203"/>
      <c r="O17" s="203">
        <v>144</v>
      </c>
      <c r="P17" s="202">
        <v>144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2"/>
      <c r="AP17" s="203">
        <v>144</v>
      </c>
      <c r="AQ17" s="203"/>
      <c r="AR17" s="203"/>
      <c r="AS17" s="203"/>
      <c r="AT17" s="202">
        <v>144</v>
      </c>
      <c r="AU17" s="203">
        <v>144</v>
      </c>
      <c r="AV17" s="153" t="s">
        <v>200</v>
      </c>
      <c r="AW17" s="153"/>
      <c r="AX17" s="205"/>
      <c r="AY17" s="157">
        <v>0.22569444444444445</v>
      </c>
      <c r="AZ17" s="157">
        <v>0.23611111111111113</v>
      </c>
      <c r="BA17" s="205"/>
    </row>
    <row r="18" spans="2:53">
      <c r="B18" s="153">
        <v>231937</v>
      </c>
      <c r="C18" s="36">
        <v>42046</v>
      </c>
      <c r="D18" s="153" t="s">
        <v>208</v>
      </c>
      <c r="E18" s="153" t="s">
        <v>212</v>
      </c>
      <c r="F18" s="153">
        <v>60222173</v>
      </c>
      <c r="G18" s="153"/>
      <c r="H18" s="153"/>
      <c r="I18" s="153"/>
      <c r="J18" s="203">
        <v>144</v>
      </c>
      <c r="K18" s="203"/>
      <c r="L18" s="203"/>
      <c r="M18" s="203"/>
      <c r="N18" s="203"/>
      <c r="O18" s="203">
        <v>144</v>
      </c>
      <c r="P18" s="202">
        <v>144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2"/>
      <c r="AP18" s="203">
        <v>144</v>
      </c>
      <c r="AQ18" s="203"/>
      <c r="AR18" s="203"/>
      <c r="AS18" s="203"/>
      <c r="AT18" s="202">
        <v>144</v>
      </c>
      <c r="AU18" s="203">
        <v>144</v>
      </c>
      <c r="AV18" s="153" t="s">
        <v>200</v>
      </c>
      <c r="AW18" s="153"/>
      <c r="AX18" s="205"/>
      <c r="AY18" s="157">
        <v>0.12847222222222224</v>
      </c>
      <c r="AZ18" s="157">
        <v>0.14583333333333334</v>
      </c>
      <c r="BA18" s="153"/>
    </row>
    <row r="19" spans="2:53">
      <c r="B19" s="29">
        <v>415136</v>
      </c>
      <c r="C19" s="36">
        <v>42046</v>
      </c>
      <c r="D19" s="153" t="s">
        <v>208</v>
      </c>
      <c r="E19" s="153" t="s">
        <v>231</v>
      </c>
      <c r="F19" s="153">
        <v>60222174</v>
      </c>
      <c r="G19" s="29"/>
      <c r="H19" s="29"/>
      <c r="I19" s="29"/>
      <c r="J19" s="203"/>
      <c r="K19" s="203"/>
      <c r="L19" s="203"/>
      <c r="M19" s="203"/>
      <c r="N19" s="203"/>
      <c r="O19" s="203"/>
      <c r="P19" s="202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>
        <v>7455</v>
      </c>
      <c r="AG19" s="203"/>
      <c r="AH19" s="203"/>
      <c r="AI19" s="203">
        <v>7455</v>
      </c>
      <c r="AJ19" s="203">
        <v>7455</v>
      </c>
      <c r="AK19" s="203"/>
      <c r="AL19" s="203"/>
      <c r="AM19" s="203"/>
      <c r="AN19" s="203"/>
      <c r="AO19" s="202"/>
      <c r="AP19" s="203"/>
      <c r="AQ19" s="203"/>
      <c r="AR19" s="203"/>
      <c r="AS19" s="203"/>
      <c r="AT19" s="202"/>
      <c r="AU19" s="203"/>
      <c r="AV19" s="153" t="s">
        <v>200</v>
      </c>
      <c r="AW19" s="29"/>
      <c r="AX19" s="29"/>
      <c r="AY19" s="157">
        <v>0.25</v>
      </c>
      <c r="AZ19" s="157">
        <v>0.26041666666666669</v>
      </c>
      <c r="BA19" s="153"/>
    </row>
    <row r="20" spans="2:53">
      <c r="B20" s="29">
        <v>36714</v>
      </c>
      <c r="C20" s="36">
        <v>42046</v>
      </c>
      <c r="D20" s="153" t="s">
        <v>235</v>
      </c>
      <c r="E20" s="153" t="s">
        <v>206</v>
      </c>
      <c r="F20" s="310" t="s">
        <v>210</v>
      </c>
      <c r="G20" s="29"/>
      <c r="H20" s="29"/>
      <c r="I20" s="29"/>
      <c r="J20" s="203">
        <v>364</v>
      </c>
      <c r="K20" s="203"/>
      <c r="L20" s="203"/>
      <c r="M20" s="203"/>
      <c r="N20" s="203"/>
      <c r="O20" s="203">
        <v>364</v>
      </c>
      <c r="P20" s="202">
        <v>364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>
        <v>2100</v>
      </c>
      <c r="AG20" s="203"/>
      <c r="AH20" s="203"/>
      <c r="AI20" s="203">
        <v>2100</v>
      </c>
      <c r="AJ20" s="203"/>
      <c r="AK20" s="203"/>
      <c r="AL20" s="203"/>
      <c r="AM20" s="203"/>
      <c r="AN20" s="203"/>
      <c r="AO20" s="202"/>
      <c r="AP20" s="203"/>
      <c r="AQ20" s="203"/>
      <c r="AR20" s="203"/>
      <c r="AS20" s="203"/>
      <c r="AT20" s="202"/>
      <c r="AU20" s="203"/>
      <c r="AV20" s="153" t="s">
        <v>236</v>
      </c>
      <c r="AW20" s="29"/>
      <c r="AX20" s="29"/>
      <c r="AY20" s="157"/>
      <c r="AZ20" s="157"/>
      <c r="BA20" s="153"/>
    </row>
    <row r="21" spans="2:53">
      <c r="B21" s="29">
        <v>414546</v>
      </c>
      <c r="C21" s="36">
        <v>42046</v>
      </c>
      <c r="D21" s="153" t="s">
        <v>237</v>
      </c>
      <c r="E21" s="153" t="s">
        <v>206</v>
      </c>
      <c r="F21" s="310" t="s">
        <v>210</v>
      </c>
      <c r="G21" s="29"/>
      <c r="H21" s="29"/>
      <c r="I21" s="29"/>
      <c r="J21" s="203">
        <v>22</v>
      </c>
      <c r="K21" s="203"/>
      <c r="L21" s="203"/>
      <c r="M21" s="203"/>
      <c r="N21" s="203"/>
      <c r="O21" s="203">
        <v>22</v>
      </c>
      <c r="P21" s="202">
        <v>22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>
        <v>134</v>
      </c>
      <c r="AG21" s="203"/>
      <c r="AH21" s="203"/>
      <c r="AI21" s="203">
        <v>134</v>
      </c>
      <c r="AJ21" s="203"/>
      <c r="AK21" s="203"/>
      <c r="AL21" s="203"/>
      <c r="AM21" s="203"/>
      <c r="AN21" s="203"/>
      <c r="AO21" s="202"/>
      <c r="AP21" s="203"/>
      <c r="AQ21" s="203"/>
      <c r="AR21" s="203"/>
      <c r="AS21" s="203"/>
      <c r="AT21" s="202"/>
      <c r="AU21" s="203"/>
      <c r="AV21" s="153" t="s">
        <v>200</v>
      </c>
      <c r="AW21" s="29"/>
      <c r="AX21" s="29"/>
      <c r="AY21" s="157"/>
      <c r="AZ21" s="157"/>
      <c r="BA21" s="153"/>
    </row>
    <row r="22" spans="2:53">
      <c r="B22" s="29">
        <v>203016</v>
      </c>
      <c r="C22" s="36">
        <v>42046</v>
      </c>
      <c r="D22" s="153" t="s">
        <v>230</v>
      </c>
      <c r="E22" s="153" t="s">
        <v>206</v>
      </c>
      <c r="F22" s="310" t="s">
        <v>210</v>
      </c>
      <c r="G22" s="29"/>
      <c r="H22" s="29"/>
      <c r="I22" s="29"/>
      <c r="J22" s="203">
        <v>228</v>
      </c>
      <c r="K22" s="203"/>
      <c r="L22" s="203"/>
      <c r="M22" s="203"/>
      <c r="N22" s="203"/>
      <c r="O22" s="203">
        <v>228</v>
      </c>
      <c r="P22" s="202">
        <v>228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>
        <v>2880</v>
      </c>
      <c r="AL22" s="203"/>
      <c r="AM22" s="203"/>
      <c r="AN22" s="203">
        <v>2880</v>
      </c>
      <c r="AO22" s="202"/>
      <c r="AP22" s="203"/>
      <c r="AQ22" s="203"/>
      <c r="AR22" s="203"/>
      <c r="AS22" s="203"/>
      <c r="AT22" s="202"/>
      <c r="AU22" s="203"/>
      <c r="AV22" s="153" t="s">
        <v>200</v>
      </c>
      <c r="AW22" s="29"/>
      <c r="AX22" s="29"/>
      <c r="AY22" s="157">
        <v>0.47916666666666669</v>
      </c>
      <c r="AZ22" s="157">
        <v>0.48958333333333331</v>
      </c>
      <c r="BA22" s="153"/>
    </row>
    <row r="23" spans="2:53">
      <c r="B23" s="153">
        <v>414545</v>
      </c>
      <c r="C23" s="36">
        <v>42046</v>
      </c>
      <c r="D23" s="153" t="s">
        <v>266</v>
      </c>
      <c r="E23" s="153" t="s">
        <v>206</v>
      </c>
      <c r="F23" s="310" t="s">
        <v>210</v>
      </c>
      <c r="G23" s="29"/>
      <c r="H23" s="29"/>
      <c r="I23" s="29"/>
      <c r="J23" s="203">
        <v>139</v>
      </c>
      <c r="K23" s="203"/>
      <c r="L23" s="203"/>
      <c r="M23" s="203"/>
      <c r="N23" s="203"/>
      <c r="O23" s="203">
        <v>139</v>
      </c>
      <c r="P23" s="202">
        <v>139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>
        <v>520</v>
      </c>
      <c r="AG23" s="203"/>
      <c r="AH23" s="203"/>
      <c r="AI23" s="203">
        <v>520</v>
      </c>
      <c r="AJ23" s="203"/>
      <c r="AK23" s="203"/>
      <c r="AL23" s="203"/>
      <c r="AM23" s="203"/>
      <c r="AN23" s="203"/>
      <c r="AO23" s="202"/>
      <c r="AP23" s="203"/>
      <c r="AQ23" s="203"/>
      <c r="AR23" s="203"/>
      <c r="AS23" s="203"/>
      <c r="AT23" s="202"/>
      <c r="AU23" s="203"/>
      <c r="AV23" s="153" t="s">
        <v>238</v>
      </c>
      <c r="AW23" s="29"/>
      <c r="AX23" s="29"/>
      <c r="AY23" s="157">
        <v>0.39583333333333331</v>
      </c>
      <c r="AZ23" s="157">
        <v>0.40277777777777773</v>
      </c>
      <c r="BA23" s="153"/>
    </row>
    <row r="24" spans="2:53">
      <c r="B24" s="28">
        <v>223373</v>
      </c>
      <c r="C24" s="36">
        <v>42046</v>
      </c>
      <c r="D24" s="153" t="s">
        <v>239</v>
      </c>
      <c r="E24" s="153" t="s">
        <v>206</v>
      </c>
      <c r="F24" s="206">
        <v>60222189</v>
      </c>
      <c r="G24" s="29"/>
      <c r="H24" s="29"/>
      <c r="I24" s="29"/>
      <c r="J24" s="203">
        <v>179</v>
      </c>
      <c r="K24" s="203"/>
      <c r="L24" s="203"/>
      <c r="M24" s="203"/>
      <c r="N24" s="203"/>
      <c r="O24" s="203">
        <v>179</v>
      </c>
      <c r="P24" s="202">
        <v>179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>
        <v>1590</v>
      </c>
      <c r="AL24" s="203"/>
      <c r="AM24" s="203"/>
      <c r="AN24" s="203">
        <v>1590</v>
      </c>
      <c r="AO24" s="202">
        <v>1590</v>
      </c>
      <c r="AP24" s="203"/>
      <c r="AQ24" s="203"/>
      <c r="AR24" s="203"/>
      <c r="AS24" s="203"/>
      <c r="AT24" s="202"/>
      <c r="AU24" s="203"/>
      <c r="AV24" s="153" t="s">
        <v>200</v>
      </c>
      <c r="AW24" s="29"/>
      <c r="AX24" s="29"/>
      <c r="AY24" s="157">
        <v>0.46527777777777773</v>
      </c>
      <c r="AZ24" s="157">
        <v>0.47916666666666669</v>
      </c>
      <c r="BA24" s="153"/>
    </row>
    <row r="25" spans="2:53">
      <c r="B25" s="29">
        <v>231938</v>
      </c>
      <c r="C25" s="36">
        <v>42047</v>
      </c>
      <c r="D25" s="153" t="s">
        <v>208</v>
      </c>
      <c r="E25" s="153" t="s">
        <v>216</v>
      </c>
      <c r="F25" s="206">
        <v>60222190</v>
      </c>
      <c r="G25" s="29"/>
      <c r="H25" s="29"/>
      <c r="I25" s="29"/>
      <c r="J25" s="203">
        <v>144</v>
      </c>
      <c r="K25" s="203"/>
      <c r="L25" s="203"/>
      <c r="M25" s="203"/>
      <c r="N25" s="203"/>
      <c r="O25" s="203">
        <v>144</v>
      </c>
      <c r="P25" s="202">
        <v>144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2"/>
      <c r="AP25" s="203">
        <v>144</v>
      </c>
      <c r="AQ25" s="203"/>
      <c r="AR25" s="203"/>
      <c r="AS25" s="203"/>
      <c r="AT25" s="202">
        <v>144</v>
      </c>
      <c r="AU25" s="203">
        <v>144</v>
      </c>
      <c r="AV25" s="153" t="s">
        <v>200</v>
      </c>
      <c r="AW25" s="29"/>
      <c r="AX25" s="29"/>
      <c r="AY25" s="157">
        <v>0.30555555555555552</v>
      </c>
      <c r="AZ25" s="157">
        <v>0.31944444444444448</v>
      </c>
      <c r="BA25" s="153"/>
    </row>
    <row r="26" spans="2:53">
      <c r="B26" s="29">
        <v>231583</v>
      </c>
      <c r="C26" s="36">
        <v>42047</v>
      </c>
      <c r="D26" s="153" t="s">
        <v>211</v>
      </c>
      <c r="E26" s="153" t="s">
        <v>206</v>
      </c>
      <c r="F26" s="310" t="s">
        <v>210</v>
      </c>
      <c r="G26" s="29"/>
      <c r="H26" s="29"/>
      <c r="I26" s="29"/>
      <c r="J26" s="203">
        <v>256</v>
      </c>
      <c r="K26" s="203"/>
      <c r="L26" s="203"/>
      <c r="M26" s="203"/>
      <c r="N26" s="203"/>
      <c r="O26" s="203">
        <v>256</v>
      </c>
      <c r="P26" s="202">
        <v>256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>
        <v>1200</v>
      </c>
      <c r="AG26" s="203"/>
      <c r="AH26" s="203"/>
      <c r="AI26" s="203">
        <v>1200</v>
      </c>
      <c r="AJ26" s="203"/>
      <c r="AK26" s="203"/>
      <c r="AL26" s="203"/>
      <c r="AM26" s="203"/>
      <c r="AN26" s="203"/>
      <c r="AO26" s="202"/>
      <c r="AP26" s="203"/>
      <c r="AQ26" s="203"/>
      <c r="AR26" s="203"/>
      <c r="AS26" s="203"/>
      <c r="AT26" s="202"/>
      <c r="AU26" s="203"/>
      <c r="AV26" s="153" t="s">
        <v>200</v>
      </c>
      <c r="AW26" s="29"/>
      <c r="AX26" s="29"/>
      <c r="AY26" s="157">
        <v>0.51041666666666663</v>
      </c>
      <c r="AZ26" s="157">
        <v>0.52083333333333337</v>
      </c>
      <c r="BA26" s="153"/>
    </row>
    <row r="27" spans="2:53">
      <c r="B27" s="29">
        <v>203017</v>
      </c>
      <c r="C27" s="36">
        <v>42047</v>
      </c>
      <c r="D27" s="153" t="s">
        <v>230</v>
      </c>
      <c r="E27" s="153" t="s">
        <v>206</v>
      </c>
      <c r="F27" s="310" t="s">
        <v>210</v>
      </c>
      <c r="G27" s="29"/>
      <c r="H27" s="29"/>
      <c r="I27" s="29"/>
      <c r="J27" s="203">
        <v>246</v>
      </c>
      <c r="K27" s="203"/>
      <c r="L27" s="203"/>
      <c r="M27" s="203"/>
      <c r="N27" s="203"/>
      <c r="O27" s="203">
        <v>246</v>
      </c>
      <c r="P27" s="202">
        <v>246</v>
      </c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>
        <v>2160</v>
      </c>
      <c r="AL27" s="203"/>
      <c r="AM27" s="203"/>
      <c r="AN27" s="203">
        <v>2160</v>
      </c>
      <c r="AO27" s="202"/>
      <c r="AP27" s="203"/>
      <c r="AQ27" s="203"/>
      <c r="AR27" s="203"/>
      <c r="AS27" s="203"/>
      <c r="AT27" s="202"/>
      <c r="AU27" s="203"/>
      <c r="AV27" s="153" t="s">
        <v>200</v>
      </c>
      <c r="AW27" s="29"/>
      <c r="AX27" s="29"/>
      <c r="AY27" s="157">
        <v>0.3125</v>
      </c>
      <c r="AZ27" s="157">
        <v>0.31944444444444448</v>
      </c>
      <c r="BA27" s="153"/>
    </row>
    <row r="28" spans="2:53">
      <c r="B28" s="153">
        <v>203018</v>
      </c>
      <c r="C28" s="36">
        <v>42047</v>
      </c>
      <c r="D28" s="153" t="s">
        <v>230</v>
      </c>
      <c r="E28" s="153" t="s">
        <v>206</v>
      </c>
      <c r="F28" s="153">
        <v>60222191</v>
      </c>
      <c r="G28" s="153"/>
      <c r="H28" s="153"/>
      <c r="I28" s="153"/>
      <c r="J28" s="203">
        <v>180</v>
      </c>
      <c r="K28" s="203"/>
      <c r="L28" s="203"/>
      <c r="M28" s="203"/>
      <c r="N28" s="203"/>
      <c r="O28" s="203">
        <v>180</v>
      </c>
      <c r="P28" s="202">
        <v>180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2"/>
      <c r="AP28" s="203"/>
      <c r="AQ28" s="203"/>
      <c r="AR28" s="203"/>
      <c r="AS28" s="203"/>
      <c r="AT28" s="202"/>
      <c r="AU28" s="203"/>
      <c r="AV28" s="153" t="s">
        <v>200</v>
      </c>
      <c r="AW28" s="153"/>
      <c r="AX28" s="153"/>
      <c r="AY28" s="157">
        <v>0.38194444444444442</v>
      </c>
      <c r="AZ28" s="157">
        <v>0.3888888888888889</v>
      </c>
      <c r="BA28" s="153"/>
    </row>
    <row r="29" spans="2:53">
      <c r="B29" s="29">
        <v>414547</v>
      </c>
      <c r="C29" s="36">
        <v>42047</v>
      </c>
      <c r="D29" s="153" t="s">
        <v>242</v>
      </c>
      <c r="E29" s="153" t="s">
        <v>212</v>
      </c>
      <c r="F29" s="310" t="s">
        <v>210</v>
      </c>
      <c r="G29" s="29"/>
      <c r="H29" s="29"/>
      <c r="I29" s="29"/>
      <c r="J29" s="203">
        <v>192</v>
      </c>
      <c r="K29" s="203"/>
      <c r="L29" s="203"/>
      <c r="M29" s="203"/>
      <c r="N29" s="203"/>
      <c r="O29" s="203">
        <v>192</v>
      </c>
      <c r="P29" s="202">
        <v>192</v>
      </c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>
        <v>9620</v>
      </c>
      <c r="AG29" s="203"/>
      <c r="AH29" s="203"/>
      <c r="AI29" s="203">
        <v>9620</v>
      </c>
      <c r="AJ29" s="203"/>
      <c r="AK29" s="203"/>
      <c r="AL29" s="203"/>
      <c r="AM29" s="203"/>
      <c r="AN29" s="203"/>
      <c r="AO29" s="202"/>
      <c r="AP29" s="203">
        <v>1452</v>
      </c>
      <c r="AQ29" s="203"/>
      <c r="AR29" s="203"/>
      <c r="AS29" s="203"/>
      <c r="AT29" s="202">
        <v>1452</v>
      </c>
      <c r="AU29" s="203">
        <v>1452</v>
      </c>
      <c r="AV29" s="153" t="s">
        <v>243</v>
      </c>
      <c r="AW29" s="29"/>
      <c r="AX29" s="29"/>
      <c r="AY29" s="157"/>
      <c r="AZ29" s="157"/>
      <c r="BA29" s="153"/>
    </row>
    <row r="30" spans="2:53">
      <c r="B30" s="28">
        <v>228752</v>
      </c>
      <c r="C30" s="36">
        <v>42047</v>
      </c>
      <c r="D30" s="153" t="s">
        <v>213</v>
      </c>
      <c r="E30" s="153" t="s">
        <v>212</v>
      </c>
      <c r="F30" s="310" t="s">
        <v>210</v>
      </c>
      <c r="G30" s="29"/>
      <c r="H30" s="29"/>
      <c r="I30" s="29"/>
      <c r="J30" s="203">
        <v>3</v>
      </c>
      <c r="K30" s="203"/>
      <c r="L30" s="203"/>
      <c r="M30" s="203"/>
      <c r="N30" s="203"/>
      <c r="O30" s="203">
        <v>3</v>
      </c>
      <c r="P30" s="202">
        <v>3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>
        <v>18</v>
      </c>
      <c r="AG30" s="203"/>
      <c r="AH30" s="203"/>
      <c r="AI30" s="203">
        <v>18</v>
      </c>
      <c r="AJ30" s="203"/>
      <c r="AK30" s="203"/>
      <c r="AL30" s="203"/>
      <c r="AM30" s="203"/>
      <c r="AN30" s="203"/>
      <c r="AO30" s="202"/>
      <c r="AP30" s="203"/>
      <c r="AQ30" s="203"/>
      <c r="AR30" s="203"/>
      <c r="AS30" s="203"/>
      <c r="AT30" s="202"/>
      <c r="AU30" s="203"/>
      <c r="AV30" s="29"/>
      <c r="AW30" s="29"/>
      <c r="AX30" s="29"/>
      <c r="AY30" s="157"/>
      <c r="AZ30" s="157"/>
      <c r="BA30" s="153" t="s">
        <v>244</v>
      </c>
    </row>
    <row r="31" spans="2:53">
      <c r="B31" s="153">
        <v>228753</v>
      </c>
      <c r="C31" s="36">
        <v>42047</v>
      </c>
      <c r="D31" s="153" t="s">
        <v>213</v>
      </c>
      <c r="E31" s="153" t="s">
        <v>212</v>
      </c>
      <c r="F31" s="310" t="s">
        <v>210</v>
      </c>
      <c r="G31" s="153"/>
      <c r="H31" s="153"/>
      <c r="I31" s="153"/>
      <c r="J31" s="203">
        <v>5</v>
      </c>
      <c r="K31" s="203"/>
      <c r="L31" s="203"/>
      <c r="M31" s="203"/>
      <c r="N31" s="203"/>
      <c r="O31" s="203">
        <v>5</v>
      </c>
      <c r="P31" s="202">
        <v>5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>
        <v>27</v>
      </c>
      <c r="AG31" s="203"/>
      <c r="AH31" s="203"/>
      <c r="AI31" s="203">
        <v>27</v>
      </c>
      <c r="AJ31" s="203"/>
      <c r="AK31" s="203"/>
      <c r="AL31" s="203"/>
      <c r="AM31" s="203"/>
      <c r="AN31" s="203"/>
      <c r="AO31" s="202"/>
      <c r="AP31" s="203"/>
      <c r="AQ31" s="203"/>
      <c r="AR31" s="203"/>
      <c r="AS31" s="203"/>
      <c r="AT31" s="202"/>
      <c r="AU31" s="203"/>
      <c r="AV31" s="153"/>
      <c r="AW31" s="153"/>
      <c r="AX31" s="153"/>
      <c r="AY31" s="157"/>
      <c r="AZ31" s="157"/>
      <c r="BA31" s="153" t="s">
        <v>245</v>
      </c>
    </row>
    <row r="32" spans="2:53">
      <c r="B32" s="29">
        <v>228754</v>
      </c>
      <c r="C32" s="36">
        <v>42047</v>
      </c>
      <c r="D32" s="153" t="s">
        <v>213</v>
      </c>
      <c r="E32" s="153" t="s">
        <v>212</v>
      </c>
      <c r="F32" s="310" t="s">
        <v>210</v>
      </c>
      <c r="G32" s="29"/>
      <c r="H32" s="29"/>
      <c r="I32" s="29"/>
      <c r="J32" s="203">
        <v>2</v>
      </c>
      <c r="K32" s="203"/>
      <c r="L32" s="203"/>
      <c r="M32" s="203"/>
      <c r="N32" s="203"/>
      <c r="O32" s="203">
        <v>2</v>
      </c>
      <c r="P32" s="202">
        <v>2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>
        <v>9</v>
      </c>
      <c r="AL32" s="203"/>
      <c r="AM32" s="203"/>
      <c r="AN32" s="203">
        <v>9</v>
      </c>
      <c r="AO32" s="202"/>
      <c r="AP32" s="203"/>
      <c r="AQ32" s="203"/>
      <c r="AR32" s="203"/>
      <c r="AS32" s="203"/>
      <c r="AT32" s="202"/>
      <c r="AU32" s="203"/>
      <c r="AV32" s="29"/>
      <c r="AW32" s="29"/>
      <c r="AX32" s="29"/>
      <c r="AY32" s="157"/>
      <c r="AZ32" s="157"/>
      <c r="BA32" s="153" t="s">
        <v>246</v>
      </c>
    </row>
    <row r="33" spans="2:53">
      <c r="B33" s="29">
        <v>228755</v>
      </c>
      <c r="C33" s="36">
        <v>42047</v>
      </c>
      <c r="D33" s="153" t="s">
        <v>213</v>
      </c>
      <c r="E33" s="153" t="s">
        <v>212</v>
      </c>
      <c r="F33" s="310" t="s">
        <v>210</v>
      </c>
      <c r="G33" s="29"/>
      <c r="H33" s="29"/>
      <c r="I33" s="29"/>
      <c r="J33" s="203">
        <v>17</v>
      </c>
      <c r="K33" s="203"/>
      <c r="L33" s="203"/>
      <c r="M33" s="203"/>
      <c r="N33" s="203"/>
      <c r="O33" s="203">
        <v>17</v>
      </c>
      <c r="P33" s="202">
        <v>17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>
        <v>93</v>
      </c>
      <c r="AG33" s="203"/>
      <c r="AH33" s="203"/>
      <c r="AI33" s="203">
        <v>93</v>
      </c>
      <c r="AJ33" s="203"/>
      <c r="AK33" s="203"/>
      <c r="AL33" s="203"/>
      <c r="AM33" s="203"/>
      <c r="AN33" s="203"/>
      <c r="AO33" s="202"/>
      <c r="AP33" s="203">
        <v>7</v>
      </c>
      <c r="AQ33" s="203"/>
      <c r="AR33" s="203"/>
      <c r="AS33" s="203"/>
      <c r="AT33" s="202">
        <v>7</v>
      </c>
      <c r="AU33" s="203">
        <v>7</v>
      </c>
      <c r="AV33" s="29"/>
      <c r="AW33" s="29"/>
      <c r="AX33" s="29"/>
      <c r="AY33" s="157"/>
      <c r="AZ33" s="157"/>
      <c r="BA33" s="153" t="s">
        <v>247</v>
      </c>
    </row>
    <row r="34" spans="2:53">
      <c r="B34" s="153">
        <v>228756</v>
      </c>
      <c r="C34" s="36">
        <v>42047</v>
      </c>
      <c r="D34" s="153" t="s">
        <v>213</v>
      </c>
      <c r="E34" s="153" t="s">
        <v>212</v>
      </c>
      <c r="F34" s="310" t="s">
        <v>210</v>
      </c>
      <c r="G34" s="153"/>
      <c r="H34" s="153"/>
      <c r="I34" s="153"/>
      <c r="J34" s="203">
        <v>3</v>
      </c>
      <c r="K34" s="203"/>
      <c r="L34" s="203"/>
      <c r="M34" s="203"/>
      <c r="N34" s="203"/>
      <c r="O34" s="203">
        <v>3</v>
      </c>
      <c r="P34" s="202">
        <v>3</v>
      </c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>
        <v>11</v>
      </c>
      <c r="AG34" s="203"/>
      <c r="AH34" s="203"/>
      <c r="AI34" s="203">
        <v>11</v>
      </c>
      <c r="AJ34" s="203"/>
      <c r="AK34" s="203"/>
      <c r="AL34" s="203"/>
      <c r="AM34" s="203"/>
      <c r="AN34" s="203"/>
      <c r="AO34" s="202"/>
      <c r="AP34" s="203"/>
      <c r="AQ34" s="203"/>
      <c r="AR34" s="203"/>
      <c r="AS34" s="203"/>
      <c r="AT34" s="202"/>
      <c r="AU34" s="203"/>
      <c r="AV34" s="153"/>
      <c r="AW34" s="153"/>
      <c r="AX34" s="153"/>
      <c r="AY34" s="157"/>
      <c r="AZ34" s="157"/>
      <c r="BA34" s="153" t="s">
        <v>248</v>
      </c>
    </row>
    <row r="35" spans="2:53">
      <c r="B35" s="153">
        <v>228757</v>
      </c>
      <c r="C35" s="36">
        <v>42047</v>
      </c>
      <c r="D35" s="153" t="s">
        <v>213</v>
      </c>
      <c r="E35" s="153" t="s">
        <v>212</v>
      </c>
      <c r="F35" s="310" t="s">
        <v>210</v>
      </c>
      <c r="G35" s="29"/>
      <c r="H35" s="29"/>
      <c r="I35" s="29"/>
      <c r="J35" s="203">
        <v>21</v>
      </c>
      <c r="K35" s="203"/>
      <c r="L35" s="203"/>
      <c r="M35" s="203"/>
      <c r="N35" s="203"/>
      <c r="O35" s="203">
        <v>21</v>
      </c>
      <c r="P35" s="202">
        <v>21</v>
      </c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>
        <v>103</v>
      </c>
      <c r="AG35" s="203"/>
      <c r="AH35" s="203"/>
      <c r="AI35" s="203">
        <v>103</v>
      </c>
      <c r="AJ35" s="203"/>
      <c r="AK35" s="203"/>
      <c r="AL35" s="203"/>
      <c r="AM35" s="203"/>
      <c r="AN35" s="203"/>
      <c r="AO35" s="202"/>
      <c r="AP35" s="203"/>
      <c r="AQ35" s="203"/>
      <c r="AR35" s="203"/>
      <c r="AS35" s="203"/>
      <c r="AT35" s="202"/>
      <c r="AU35" s="203"/>
      <c r="AV35" s="29"/>
      <c r="AW35" s="29"/>
      <c r="AX35" s="29"/>
      <c r="AY35" s="157"/>
      <c r="AZ35" s="157"/>
      <c r="BA35" s="153" t="s">
        <v>249</v>
      </c>
    </row>
    <row r="36" spans="2:53">
      <c r="B36" s="29">
        <v>228758</v>
      </c>
      <c r="C36" s="36">
        <v>42047</v>
      </c>
      <c r="D36" s="153" t="s">
        <v>213</v>
      </c>
      <c r="E36" s="153" t="s">
        <v>212</v>
      </c>
      <c r="F36" s="310" t="s">
        <v>210</v>
      </c>
      <c r="G36" s="29"/>
      <c r="H36" s="29"/>
      <c r="I36" s="29"/>
      <c r="J36" s="203">
        <v>5</v>
      </c>
      <c r="K36" s="203"/>
      <c r="L36" s="203"/>
      <c r="M36" s="203"/>
      <c r="N36" s="203"/>
      <c r="O36" s="203">
        <v>5</v>
      </c>
      <c r="P36" s="202">
        <v>5</v>
      </c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>
        <v>25</v>
      </c>
      <c r="AG36" s="203"/>
      <c r="AH36" s="203"/>
      <c r="AI36" s="203">
        <v>25</v>
      </c>
      <c r="AJ36" s="203"/>
      <c r="AK36" s="203"/>
      <c r="AL36" s="203"/>
      <c r="AM36" s="203"/>
      <c r="AN36" s="203"/>
      <c r="AO36" s="202"/>
      <c r="AP36" s="203"/>
      <c r="AQ36" s="203"/>
      <c r="AR36" s="203"/>
      <c r="AS36" s="203"/>
      <c r="AT36" s="202"/>
      <c r="AU36" s="203"/>
      <c r="AV36" s="29"/>
      <c r="AW36" s="29"/>
      <c r="AX36" s="29"/>
      <c r="AY36" s="157"/>
      <c r="AZ36" s="157"/>
      <c r="BA36" s="153" t="s">
        <v>250</v>
      </c>
    </row>
    <row r="37" spans="2:53">
      <c r="B37" s="153">
        <v>228759</v>
      </c>
      <c r="C37" s="36">
        <v>42047</v>
      </c>
      <c r="D37" s="153" t="s">
        <v>213</v>
      </c>
      <c r="E37" s="153" t="s">
        <v>212</v>
      </c>
      <c r="F37" s="310" t="s">
        <v>210</v>
      </c>
      <c r="G37" s="29"/>
      <c r="H37" s="29"/>
      <c r="I37" s="29"/>
      <c r="J37" s="203">
        <v>2</v>
      </c>
      <c r="K37" s="203"/>
      <c r="L37" s="203"/>
      <c r="M37" s="203"/>
      <c r="N37" s="203"/>
      <c r="O37" s="203">
        <v>2</v>
      </c>
      <c r="P37" s="202">
        <v>2</v>
      </c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>
        <v>10</v>
      </c>
      <c r="AL37" s="203"/>
      <c r="AM37" s="203"/>
      <c r="AN37" s="203">
        <v>10</v>
      </c>
      <c r="AO37" s="202"/>
      <c r="AP37" s="203"/>
      <c r="AQ37" s="203"/>
      <c r="AR37" s="203"/>
      <c r="AS37" s="203"/>
      <c r="AT37" s="202"/>
      <c r="AU37" s="203"/>
      <c r="AV37" s="29"/>
      <c r="AW37" s="29"/>
      <c r="AX37" s="29"/>
      <c r="AY37" s="157"/>
      <c r="AZ37" s="157"/>
      <c r="BA37" s="153" t="s">
        <v>251</v>
      </c>
    </row>
    <row r="38" spans="2:53">
      <c r="B38" s="29">
        <v>228760</v>
      </c>
      <c r="C38" s="36">
        <v>42047</v>
      </c>
      <c r="D38" s="153" t="s">
        <v>213</v>
      </c>
      <c r="E38" s="153" t="s">
        <v>212</v>
      </c>
      <c r="F38" s="310" t="s">
        <v>210</v>
      </c>
      <c r="G38" s="29"/>
      <c r="H38" s="29"/>
      <c r="I38" s="29"/>
      <c r="J38" s="203"/>
      <c r="K38" s="203"/>
      <c r="L38" s="203"/>
      <c r="M38" s="203"/>
      <c r="N38" s="203"/>
      <c r="O38" s="203"/>
      <c r="P38" s="202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>
        <v>17</v>
      </c>
      <c r="AL38" s="203"/>
      <c r="AM38" s="203"/>
      <c r="AN38" s="203">
        <v>17</v>
      </c>
      <c r="AO38" s="202"/>
      <c r="AP38" s="203"/>
      <c r="AQ38" s="203"/>
      <c r="AR38" s="203"/>
      <c r="AS38" s="203"/>
      <c r="AT38" s="202"/>
      <c r="AU38" s="203"/>
      <c r="AV38" s="29"/>
      <c r="AW38" s="29"/>
      <c r="AX38" s="29"/>
      <c r="AY38" s="157"/>
      <c r="AZ38" s="157"/>
      <c r="BA38" s="153" t="s">
        <v>252</v>
      </c>
    </row>
    <row r="39" spans="2:53">
      <c r="B39" s="29">
        <v>228761</v>
      </c>
      <c r="C39" s="36">
        <v>42047</v>
      </c>
      <c r="D39" s="153" t="s">
        <v>213</v>
      </c>
      <c r="E39" s="153" t="s">
        <v>212</v>
      </c>
      <c r="F39" s="310" t="s">
        <v>210</v>
      </c>
      <c r="G39" s="29"/>
      <c r="H39" s="29"/>
      <c r="I39" s="29"/>
      <c r="J39" s="203">
        <v>9</v>
      </c>
      <c r="K39" s="203"/>
      <c r="L39" s="203"/>
      <c r="M39" s="203"/>
      <c r="N39" s="203"/>
      <c r="O39" s="203">
        <v>9</v>
      </c>
      <c r="P39" s="202">
        <v>9</v>
      </c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>
        <v>49</v>
      </c>
      <c r="AL39" s="203"/>
      <c r="AM39" s="203"/>
      <c r="AN39" s="203">
        <v>49</v>
      </c>
      <c r="AO39" s="202"/>
      <c r="AP39" s="203"/>
      <c r="AQ39" s="203"/>
      <c r="AR39" s="203"/>
      <c r="AS39" s="203"/>
      <c r="AT39" s="202"/>
      <c r="AU39" s="203"/>
      <c r="AV39" s="29"/>
      <c r="AW39" s="29"/>
      <c r="AX39" s="29"/>
      <c r="AY39" s="157"/>
      <c r="AZ39" s="157"/>
      <c r="BA39" s="153" t="s">
        <v>254</v>
      </c>
    </row>
    <row r="40" spans="2:53">
      <c r="B40" s="29">
        <v>228762</v>
      </c>
      <c r="C40" s="36">
        <v>42047</v>
      </c>
      <c r="D40" s="153" t="s">
        <v>213</v>
      </c>
      <c r="E40" s="153" t="s">
        <v>212</v>
      </c>
      <c r="F40" s="310" t="s">
        <v>210</v>
      </c>
      <c r="G40" s="29"/>
      <c r="H40" s="29"/>
      <c r="I40" s="29"/>
      <c r="J40" s="203">
        <v>2</v>
      </c>
      <c r="K40" s="203"/>
      <c r="L40" s="203"/>
      <c r="M40" s="203"/>
      <c r="N40" s="203"/>
      <c r="O40" s="203">
        <v>2</v>
      </c>
      <c r="P40" s="202">
        <v>2</v>
      </c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>
        <v>14</v>
      </c>
      <c r="AL40" s="203"/>
      <c r="AM40" s="203"/>
      <c r="AN40" s="203">
        <v>14</v>
      </c>
      <c r="AO40" s="202"/>
      <c r="AP40" s="203"/>
      <c r="AQ40" s="203"/>
      <c r="AR40" s="203"/>
      <c r="AS40" s="203"/>
      <c r="AT40" s="202"/>
      <c r="AU40" s="203"/>
      <c r="AV40" s="29"/>
      <c r="AW40" s="29"/>
      <c r="AX40" s="29"/>
      <c r="AY40" s="157"/>
      <c r="AZ40" s="157"/>
      <c r="BA40" s="153" t="s">
        <v>253</v>
      </c>
    </row>
    <row r="41" spans="2:53">
      <c r="B41" s="29">
        <v>228763</v>
      </c>
      <c r="C41" s="36">
        <v>42047</v>
      </c>
      <c r="D41" s="153" t="s">
        <v>213</v>
      </c>
      <c r="E41" s="153" t="s">
        <v>212</v>
      </c>
      <c r="F41" s="310" t="s">
        <v>210</v>
      </c>
      <c r="G41" s="29"/>
      <c r="H41" s="29"/>
      <c r="I41" s="29"/>
      <c r="J41" s="203">
        <v>2</v>
      </c>
      <c r="K41" s="203"/>
      <c r="L41" s="203"/>
      <c r="M41" s="203"/>
      <c r="N41" s="203"/>
      <c r="O41" s="203">
        <v>2</v>
      </c>
      <c r="P41" s="202">
        <v>2</v>
      </c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>
        <v>18</v>
      </c>
      <c r="AL41" s="203"/>
      <c r="AM41" s="203"/>
      <c r="AN41" s="203">
        <v>18</v>
      </c>
      <c r="AO41" s="202"/>
      <c r="AP41" s="203"/>
      <c r="AQ41" s="203"/>
      <c r="AR41" s="203"/>
      <c r="AS41" s="203"/>
      <c r="AT41" s="202"/>
      <c r="AU41" s="203"/>
      <c r="AV41" s="29"/>
      <c r="AW41" s="29"/>
      <c r="AX41" s="29"/>
      <c r="AY41" s="157"/>
      <c r="AZ41" s="157"/>
      <c r="BA41" s="153" t="s">
        <v>255</v>
      </c>
    </row>
    <row r="42" spans="2:53">
      <c r="B42" s="153">
        <v>228764</v>
      </c>
      <c r="C42" s="36">
        <v>42047</v>
      </c>
      <c r="D42" s="153" t="s">
        <v>213</v>
      </c>
      <c r="E42" s="153" t="s">
        <v>212</v>
      </c>
      <c r="F42" s="310" t="s">
        <v>210</v>
      </c>
      <c r="G42" s="153"/>
      <c r="H42" s="153"/>
      <c r="I42" s="153"/>
      <c r="J42" s="203">
        <v>64</v>
      </c>
      <c r="K42" s="203"/>
      <c r="L42" s="203"/>
      <c r="M42" s="203"/>
      <c r="N42" s="203"/>
      <c r="O42" s="203">
        <v>72</v>
      </c>
      <c r="P42" s="202">
        <v>64</v>
      </c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>
        <v>300</v>
      </c>
      <c r="AG42" s="203"/>
      <c r="AH42" s="203"/>
      <c r="AI42" s="203">
        <v>300</v>
      </c>
      <c r="AJ42" s="203"/>
      <c r="AK42" s="203">
        <v>400</v>
      </c>
      <c r="AL42" s="203"/>
      <c r="AM42" s="203"/>
      <c r="AN42" s="203">
        <v>400</v>
      </c>
      <c r="AO42" s="202"/>
      <c r="AP42" s="203"/>
      <c r="AQ42" s="203"/>
      <c r="AR42" s="203"/>
      <c r="AS42" s="203"/>
      <c r="AT42" s="202"/>
      <c r="AU42" s="203"/>
      <c r="AV42" s="153"/>
      <c r="AW42" s="153"/>
      <c r="AX42" s="153"/>
      <c r="AY42" s="157"/>
      <c r="AZ42" s="157"/>
      <c r="BA42" s="153"/>
    </row>
    <row r="43" spans="2:53">
      <c r="B43" s="29">
        <v>228765</v>
      </c>
      <c r="C43" s="36">
        <v>42047</v>
      </c>
      <c r="D43" s="153" t="s">
        <v>213</v>
      </c>
      <c r="E43" s="153" t="s">
        <v>212</v>
      </c>
      <c r="F43" s="310" t="s">
        <v>210</v>
      </c>
      <c r="G43" s="29"/>
      <c r="H43" s="29"/>
      <c r="I43" s="29"/>
      <c r="J43" s="203">
        <v>1</v>
      </c>
      <c r="K43" s="203"/>
      <c r="L43" s="203"/>
      <c r="M43" s="203"/>
      <c r="N43" s="203"/>
      <c r="O43" s="203">
        <v>1</v>
      </c>
      <c r="P43" s="202">
        <v>1</v>
      </c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>
        <v>6</v>
      </c>
      <c r="AG43" s="203"/>
      <c r="AH43" s="203"/>
      <c r="AI43" s="203">
        <v>6</v>
      </c>
      <c r="AJ43" s="203"/>
      <c r="AK43" s="203"/>
      <c r="AL43" s="203"/>
      <c r="AM43" s="203"/>
      <c r="AN43" s="203"/>
      <c r="AO43" s="202"/>
      <c r="AP43" s="203"/>
      <c r="AQ43" s="203"/>
      <c r="AR43" s="203"/>
      <c r="AS43" s="203"/>
      <c r="AT43" s="202"/>
      <c r="AU43" s="203"/>
      <c r="AV43" s="29"/>
      <c r="AW43" s="29"/>
      <c r="AX43" s="29"/>
      <c r="AY43" s="157"/>
      <c r="AZ43" s="157"/>
      <c r="BA43" s="153" t="s">
        <v>256</v>
      </c>
    </row>
    <row r="44" spans="2:53">
      <c r="B44" s="29">
        <v>228766</v>
      </c>
      <c r="C44" s="36">
        <v>42047</v>
      </c>
      <c r="D44" s="153" t="s">
        <v>213</v>
      </c>
      <c r="E44" s="153" t="s">
        <v>212</v>
      </c>
      <c r="F44" s="310" t="s">
        <v>210</v>
      </c>
      <c r="G44" s="29"/>
      <c r="H44" s="29"/>
      <c r="I44" s="29"/>
      <c r="J44" s="203">
        <v>20</v>
      </c>
      <c r="K44" s="203"/>
      <c r="L44" s="203"/>
      <c r="M44" s="203"/>
      <c r="N44" s="203"/>
      <c r="O44" s="203">
        <v>20</v>
      </c>
      <c r="P44" s="202">
        <v>20</v>
      </c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>
        <v>101</v>
      </c>
      <c r="AG44" s="203"/>
      <c r="AH44" s="203"/>
      <c r="AI44" s="203">
        <v>101</v>
      </c>
      <c r="AJ44" s="203"/>
      <c r="AK44" s="203"/>
      <c r="AL44" s="203"/>
      <c r="AM44" s="203"/>
      <c r="AN44" s="203"/>
      <c r="AO44" s="202"/>
      <c r="AP44" s="203"/>
      <c r="AQ44" s="203"/>
      <c r="AR44" s="203"/>
      <c r="AS44" s="203"/>
      <c r="AT44" s="202"/>
      <c r="AU44" s="203"/>
      <c r="AV44" s="29"/>
      <c r="AW44" s="29"/>
      <c r="AX44" s="29"/>
      <c r="AY44" s="157"/>
      <c r="AZ44" s="157"/>
      <c r="BA44" s="153"/>
    </row>
    <row r="45" spans="2:53">
      <c r="B45" s="29">
        <v>228767</v>
      </c>
      <c r="C45" s="36">
        <v>42047</v>
      </c>
      <c r="D45" s="153" t="s">
        <v>213</v>
      </c>
      <c r="E45" s="153" t="s">
        <v>212</v>
      </c>
      <c r="F45" s="310" t="s">
        <v>210</v>
      </c>
      <c r="G45" s="29"/>
      <c r="H45" s="29"/>
      <c r="I45" s="29"/>
      <c r="J45" s="203">
        <v>1</v>
      </c>
      <c r="K45" s="203"/>
      <c r="L45" s="203"/>
      <c r="M45" s="203"/>
      <c r="N45" s="203"/>
      <c r="O45" s="203">
        <v>1</v>
      </c>
      <c r="P45" s="202">
        <v>1</v>
      </c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2"/>
      <c r="AP45" s="203"/>
      <c r="AQ45" s="203"/>
      <c r="AR45" s="203"/>
      <c r="AS45" s="203"/>
      <c r="AT45" s="202"/>
      <c r="AU45" s="203"/>
      <c r="AV45" s="29"/>
      <c r="AW45" s="29"/>
      <c r="AX45" s="29"/>
      <c r="AY45" s="157"/>
      <c r="AZ45" s="157"/>
      <c r="BA45" s="153" t="s">
        <v>257</v>
      </c>
    </row>
    <row r="46" spans="2:53">
      <c r="B46" s="28">
        <v>228768</v>
      </c>
      <c r="C46" s="36">
        <v>42047</v>
      </c>
      <c r="D46" s="153" t="s">
        <v>213</v>
      </c>
      <c r="E46" s="153" t="s">
        <v>212</v>
      </c>
      <c r="F46" s="310" t="s">
        <v>210</v>
      </c>
      <c r="G46" s="29"/>
      <c r="H46" s="29"/>
      <c r="I46" s="29"/>
      <c r="J46" s="203">
        <v>11</v>
      </c>
      <c r="K46" s="203"/>
      <c r="L46" s="203"/>
      <c r="M46" s="203"/>
      <c r="N46" s="203"/>
      <c r="O46" s="203">
        <v>11</v>
      </c>
      <c r="P46" s="202">
        <v>11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>
        <v>53</v>
      </c>
      <c r="AL46" s="203"/>
      <c r="AM46" s="203"/>
      <c r="AN46" s="203">
        <v>53</v>
      </c>
      <c r="AO46" s="202"/>
      <c r="AP46" s="203"/>
      <c r="AQ46" s="203"/>
      <c r="AR46" s="203"/>
      <c r="AS46" s="203"/>
      <c r="AT46" s="202"/>
      <c r="AU46" s="203"/>
      <c r="AV46" s="29"/>
      <c r="AW46" s="29"/>
      <c r="AX46" s="29"/>
      <c r="AY46" s="157"/>
      <c r="AZ46" s="157"/>
      <c r="BA46" s="153"/>
    </row>
    <row r="47" spans="2:53">
      <c r="B47" s="153">
        <v>228769</v>
      </c>
      <c r="C47" s="36">
        <v>42047</v>
      </c>
      <c r="D47" s="153" t="s">
        <v>213</v>
      </c>
      <c r="E47" s="153" t="s">
        <v>212</v>
      </c>
      <c r="F47" s="310" t="s">
        <v>210</v>
      </c>
      <c r="G47" s="153"/>
      <c r="H47" s="153"/>
      <c r="I47" s="153"/>
      <c r="J47" s="203">
        <v>3</v>
      </c>
      <c r="K47" s="203"/>
      <c r="L47" s="203"/>
      <c r="M47" s="203"/>
      <c r="N47" s="203"/>
      <c r="O47" s="203">
        <v>3</v>
      </c>
      <c r="P47" s="202">
        <v>3</v>
      </c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>
        <v>18</v>
      </c>
      <c r="AG47" s="203"/>
      <c r="AH47" s="203"/>
      <c r="AI47" s="203">
        <v>18</v>
      </c>
      <c r="AJ47" s="203"/>
      <c r="AK47" s="203"/>
      <c r="AL47" s="203"/>
      <c r="AM47" s="203"/>
      <c r="AN47" s="203"/>
      <c r="AO47" s="202"/>
      <c r="AP47" s="203"/>
      <c r="AQ47" s="203"/>
      <c r="AR47" s="203"/>
      <c r="AS47" s="203"/>
      <c r="AT47" s="202"/>
      <c r="AU47" s="203"/>
      <c r="AV47" s="153"/>
      <c r="AW47" s="153"/>
      <c r="AX47" s="153"/>
      <c r="AY47" s="157"/>
      <c r="AZ47" s="157"/>
      <c r="BA47" s="153" t="s">
        <v>258</v>
      </c>
    </row>
    <row r="48" spans="2:53">
      <c r="B48" s="153">
        <v>228770</v>
      </c>
      <c r="C48" s="36">
        <v>42047</v>
      </c>
      <c r="D48" s="153" t="s">
        <v>213</v>
      </c>
      <c r="E48" s="153" t="s">
        <v>212</v>
      </c>
      <c r="F48" s="310" t="s">
        <v>210</v>
      </c>
      <c r="G48" s="153"/>
      <c r="H48" s="153"/>
      <c r="I48" s="153"/>
      <c r="J48" s="203">
        <v>24</v>
      </c>
      <c r="K48" s="203"/>
      <c r="L48" s="203"/>
      <c r="M48" s="203"/>
      <c r="N48" s="203"/>
      <c r="O48" s="203">
        <v>24</v>
      </c>
      <c r="P48" s="202">
        <v>24</v>
      </c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>
        <v>115</v>
      </c>
      <c r="AG48" s="203"/>
      <c r="AH48" s="203"/>
      <c r="AI48" s="203">
        <v>115</v>
      </c>
      <c r="AJ48" s="203"/>
      <c r="AK48" s="203">
        <v>11</v>
      </c>
      <c r="AL48" s="203"/>
      <c r="AM48" s="203"/>
      <c r="AN48" s="203">
        <v>11</v>
      </c>
      <c r="AO48" s="202"/>
      <c r="AP48" s="203"/>
      <c r="AQ48" s="203"/>
      <c r="AR48" s="203"/>
      <c r="AS48" s="203"/>
      <c r="AT48" s="202"/>
      <c r="AU48" s="203"/>
      <c r="AV48" s="153"/>
      <c r="AW48" s="153"/>
      <c r="AX48" s="153"/>
      <c r="AY48" s="157"/>
      <c r="AZ48" s="157"/>
      <c r="BA48" s="153" t="s">
        <v>259</v>
      </c>
    </row>
    <row r="49" spans="2:53">
      <c r="B49" s="153">
        <v>228771</v>
      </c>
      <c r="C49" s="36">
        <v>42047</v>
      </c>
      <c r="D49" s="153" t="s">
        <v>213</v>
      </c>
      <c r="E49" s="153" t="s">
        <v>212</v>
      </c>
      <c r="F49" s="310" t="s">
        <v>210</v>
      </c>
      <c r="G49" s="153"/>
      <c r="H49" s="153"/>
      <c r="I49" s="153"/>
      <c r="J49" s="203">
        <v>3</v>
      </c>
      <c r="K49" s="203"/>
      <c r="L49" s="203"/>
      <c r="M49" s="203"/>
      <c r="N49" s="203"/>
      <c r="O49" s="203">
        <v>3</v>
      </c>
      <c r="P49" s="202">
        <v>3</v>
      </c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>
        <v>34</v>
      </c>
      <c r="AL49" s="203"/>
      <c r="AM49" s="203"/>
      <c r="AN49" s="203">
        <v>34</v>
      </c>
      <c r="AO49" s="202"/>
      <c r="AP49" s="203"/>
      <c r="AQ49" s="203"/>
      <c r="AR49" s="203"/>
      <c r="AS49" s="203"/>
      <c r="AT49" s="202"/>
      <c r="AU49" s="203"/>
      <c r="AV49" s="153"/>
      <c r="AW49" s="153"/>
      <c r="AX49" s="153"/>
      <c r="AY49" s="157"/>
      <c r="AZ49" s="157"/>
      <c r="BA49" s="153" t="s">
        <v>260</v>
      </c>
    </row>
    <row r="50" spans="2:53">
      <c r="B50" s="153">
        <v>228772</v>
      </c>
      <c r="C50" s="36">
        <v>42047</v>
      </c>
      <c r="D50" s="153" t="s">
        <v>213</v>
      </c>
      <c r="E50" s="153" t="s">
        <v>212</v>
      </c>
      <c r="F50" s="310" t="s">
        <v>210</v>
      </c>
      <c r="G50" s="153"/>
      <c r="H50" s="153"/>
      <c r="I50" s="153"/>
      <c r="J50" s="203">
        <v>2</v>
      </c>
      <c r="K50" s="203"/>
      <c r="L50" s="203"/>
      <c r="M50" s="203"/>
      <c r="N50" s="203"/>
      <c r="O50" s="203">
        <v>2</v>
      </c>
      <c r="P50" s="202">
        <v>2</v>
      </c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>
        <v>19</v>
      </c>
      <c r="AL50" s="203"/>
      <c r="AM50" s="203"/>
      <c r="AN50" s="203">
        <v>19</v>
      </c>
      <c r="AO50" s="202"/>
      <c r="AP50" s="203"/>
      <c r="AQ50" s="203"/>
      <c r="AR50" s="203"/>
      <c r="AS50" s="203"/>
      <c r="AT50" s="202"/>
      <c r="AU50" s="203"/>
      <c r="AV50" s="153"/>
      <c r="AW50" s="153"/>
      <c r="AX50" s="153"/>
      <c r="AY50" s="157"/>
      <c r="AZ50" s="157"/>
      <c r="BA50" s="153" t="s">
        <v>261</v>
      </c>
    </row>
    <row r="51" spans="2:53">
      <c r="B51" s="153">
        <v>228773</v>
      </c>
      <c r="C51" s="36">
        <v>42047</v>
      </c>
      <c r="D51" s="153" t="s">
        <v>213</v>
      </c>
      <c r="E51" s="153" t="s">
        <v>212</v>
      </c>
      <c r="F51" s="310" t="s">
        <v>210</v>
      </c>
      <c r="G51" s="153"/>
      <c r="H51" s="153"/>
      <c r="I51" s="153"/>
      <c r="J51" s="203">
        <v>2</v>
      </c>
      <c r="K51" s="203"/>
      <c r="L51" s="203"/>
      <c r="M51" s="203"/>
      <c r="N51" s="203"/>
      <c r="O51" s="203">
        <v>2</v>
      </c>
      <c r="P51" s="202">
        <v>2</v>
      </c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>
        <v>13</v>
      </c>
      <c r="AG51" s="203"/>
      <c r="AH51" s="203"/>
      <c r="AI51" s="203">
        <v>13</v>
      </c>
      <c r="AJ51" s="203"/>
      <c r="AK51" s="203"/>
      <c r="AL51" s="203"/>
      <c r="AM51" s="203"/>
      <c r="AN51" s="203"/>
      <c r="AO51" s="202"/>
      <c r="AP51" s="203"/>
      <c r="AQ51" s="203"/>
      <c r="AR51" s="203"/>
      <c r="AS51" s="203"/>
      <c r="AT51" s="202"/>
      <c r="AU51" s="203"/>
      <c r="AV51" s="153"/>
      <c r="AW51" s="153"/>
      <c r="AX51" s="153"/>
      <c r="AY51" s="157"/>
      <c r="AZ51" s="157"/>
      <c r="BA51" s="153" t="s">
        <v>262</v>
      </c>
    </row>
    <row r="52" spans="2:53">
      <c r="B52" s="29">
        <v>228774</v>
      </c>
      <c r="C52" s="36">
        <v>42047</v>
      </c>
      <c r="D52" s="153" t="s">
        <v>213</v>
      </c>
      <c r="E52" s="153" t="s">
        <v>212</v>
      </c>
      <c r="F52" s="310" t="s">
        <v>210</v>
      </c>
      <c r="G52" s="29"/>
      <c r="H52" s="29"/>
      <c r="I52" s="29"/>
      <c r="J52" s="203">
        <v>5</v>
      </c>
      <c r="K52" s="203"/>
      <c r="L52" s="203"/>
      <c r="M52" s="203"/>
      <c r="N52" s="203"/>
      <c r="O52" s="203">
        <v>5</v>
      </c>
      <c r="P52" s="202">
        <v>5</v>
      </c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>
        <v>264</v>
      </c>
      <c r="AG52" s="203"/>
      <c r="AH52" s="203"/>
      <c r="AI52" s="203">
        <v>264</v>
      </c>
      <c r="AJ52" s="203"/>
      <c r="AK52" s="203"/>
      <c r="AL52" s="203"/>
      <c r="AM52" s="203"/>
      <c r="AN52" s="203"/>
      <c r="AO52" s="202"/>
      <c r="AP52" s="203"/>
      <c r="AQ52" s="203"/>
      <c r="AR52" s="203"/>
      <c r="AS52" s="203"/>
      <c r="AT52" s="202"/>
      <c r="AU52" s="203"/>
      <c r="AV52" s="29"/>
      <c r="AW52" s="29"/>
      <c r="AX52" s="29"/>
      <c r="AY52" s="157"/>
      <c r="AZ52" s="157"/>
      <c r="BA52" s="153" t="s">
        <v>263</v>
      </c>
    </row>
    <row r="53" spans="2:53">
      <c r="B53" s="153">
        <v>228775</v>
      </c>
      <c r="C53" s="36">
        <v>42047</v>
      </c>
      <c r="D53" s="153" t="s">
        <v>213</v>
      </c>
      <c r="E53" s="153" t="s">
        <v>212</v>
      </c>
      <c r="F53" s="310" t="s">
        <v>210</v>
      </c>
      <c r="G53" s="153"/>
      <c r="H53" s="153"/>
      <c r="I53" s="153"/>
      <c r="J53" s="203">
        <v>9</v>
      </c>
      <c r="K53" s="203"/>
      <c r="L53" s="203"/>
      <c r="M53" s="203"/>
      <c r="N53" s="203"/>
      <c r="O53" s="203">
        <v>9</v>
      </c>
      <c r="P53" s="202">
        <v>9</v>
      </c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>
        <v>29</v>
      </c>
      <c r="AG53" s="203"/>
      <c r="AH53" s="203"/>
      <c r="AI53" s="203">
        <v>29</v>
      </c>
      <c r="AJ53" s="203"/>
      <c r="AK53" s="203"/>
      <c r="AL53" s="203"/>
      <c r="AM53" s="203"/>
      <c r="AN53" s="203"/>
      <c r="AO53" s="202"/>
      <c r="AP53" s="203">
        <v>10</v>
      </c>
      <c r="AQ53" s="203"/>
      <c r="AR53" s="203"/>
      <c r="AS53" s="203"/>
      <c r="AT53" s="202">
        <v>10</v>
      </c>
      <c r="AU53" s="203">
        <v>10</v>
      </c>
      <c r="AV53" s="153"/>
      <c r="AW53" s="153"/>
      <c r="AX53" s="153"/>
      <c r="AY53" s="157"/>
      <c r="AZ53" s="157"/>
      <c r="BA53" s="153" t="s">
        <v>264</v>
      </c>
    </row>
    <row r="54" spans="2:53">
      <c r="B54" s="153">
        <v>228776</v>
      </c>
      <c r="C54" s="36">
        <v>42047</v>
      </c>
      <c r="D54" s="153" t="s">
        <v>213</v>
      </c>
      <c r="E54" s="153" t="s">
        <v>212</v>
      </c>
      <c r="F54" s="310" t="s">
        <v>210</v>
      </c>
      <c r="G54" s="153"/>
      <c r="H54" s="153"/>
      <c r="I54" s="153"/>
      <c r="J54" s="203">
        <v>1</v>
      </c>
      <c r="K54" s="203"/>
      <c r="L54" s="203"/>
      <c r="M54" s="203"/>
      <c r="N54" s="203"/>
      <c r="O54" s="203">
        <v>1</v>
      </c>
      <c r="P54" s="202">
        <v>1</v>
      </c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>
        <v>19</v>
      </c>
      <c r="AL54" s="203"/>
      <c r="AM54" s="203"/>
      <c r="AN54" s="203">
        <v>19</v>
      </c>
      <c r="AO54" s="202"/>
      <c r="AP54" s="203"/>
      <c r="AQ54" s="203"/>
      <c r="AR54" s="203"/>
      <c r="AS54" s="203"/>
      <c r="AT54" s="202"/>
      <c r="AU54" s="203"/>
      <c r="AV54" s="153"/>
      <c r="AW54" s="153"/>
      <c r="AX54" s="153"/>
      <c r="AY54" s="157"/>
      <c r="AZ54" s="157"/>
      <c r="BA54" s="153" t="s">
        <v>265</v>
      </c>
    </row>
    <row r="55" spans="2:53">
      <c r="B55" s="153">
        <v>217259</v>
      </c>
      <c r="C55" s="36">
        <v>42047</v>
      </c>
      <c r="D55" s="153" t="s">
        <v>199</v>
      </c>
      <c r="E55" s="153" t="s">
        <v>212</v>
      </c>
      <c r="F55" s="206" t="s">
        <v>204</v>
      </c>
      <c r="G55" s="153"/>
      <c r="H55" s="153"/>
      <c r="I55" s="153"/>
      <c r="J55" s="203">
        <v>294</v>
      </c>
      <c r="K55" s="203"/>
      <c r="L55" s="203"/>
      <c r="M55" s="203"/>
      <c r="N55" s="203"/>
      <c r="O55" s="203">
        <v>294</v>
      </c>
      <c r="P55" s="202">
        <v>294</v>
      </c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>
        <v>563</v>
      </c>
      <c r="AG55" s="203"/>
      <c r="AH55" s="203"/>
      <c r="AI55" s="203">
        <v>563</v>
      </c>
      <c r="AJ55" s="203">
        <v>563</v>
      </c>
      <c r="AK55" s="203">
        <v>356</v>
      </c>
      <c r="AL55" s="203"/>
      <c r="AM55" s="203"/>
      <c r="AN55" s="203">
        <v>356</v>
      </c>
      <c r="AO55" s="202">
        <v>356</v>
      </c>
      <c r="AP55" s="203">
        <v>40</v>
      </c>
      <c r="AQ55" s="203"/>
      <c r="AR55" s="203"/>
      <c r="AS55" s="203"/>
      <c r="AT55" s="202">
        <v>40</v>
      </c>
      <c r="AU55" s="203">
        <v>40</v>
      </c>
      <c r="AV55" s="153" t="s">
        <v>200</v>
      </c>
      <c r="AW55" s="153"/>
      <c r="AX55" s="153"/>
      <c r="AY55" s="157">
        <v>8.3333333333333329E-2</v>
      </c>
      <c r="AZ55" s="157">
        <v>9.375E-2</v>
      </c>
      <c r="BA55" s="153"/>
    </row>
    <row r="56" spans="2:53">
      <c r="B56" s="153"/>
      <c r="C56" s="36"/>
      <c r="D56" s="153"/>
      <c r="E56" s="153"/>
      <c r="F56" s="153"/>
      <c r="G56" s="153"/>
      <c r="H56" s="153"/>
      <c r="I56" s="153"/>
      <c r="J56" s="203"/>
      <c r="K56" s="203"/>
      <c r="L56" s="203"/>
      <c r="M56" s="203"/>
      <c r="N56" s="203"/>
      <c r="O56" s="203"/>
      <c r="P56" s="202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2"/>
      <c r="AP56" s="203"/>
      <c r="AQ56" s="203"/>
      <c r="AR56" s="203"/>
      <c r="AS56" s="203"/>
      <c r="AT56" s="202"/>
      <c r="AU56" s="203"/>
      <c r="AV56" s="153"/>
      <c r="AW56" s="153"/>
      <c r="AX56" s="153"/>
      <c r="AY56" s="157"/>
      <c r="AZ56" s="157"/>
      <c r="BA56" s="153"/>
    </row>
    <row r="57" spans="2:53">
      <c r="B57" s="153"/>
      <c r="C57" s="36"/>
      <c r="D57" s="153"/>
      <c r="E57" s="153"/>
      <c r="F57" s="153"/>
      <c r="G57" s="153"/>
      <c r="H57" s="153"/>
      <c r="I57" s="153"/>
      <c r="J57" s="203"/>
      <c r="K57" s="203"/>
      <c r="L57" s="203"/>
      <c r="M57" s="203"/>
      <c r="N57" s="203"/>
      <c r="O57" s="203"/>
      <c r="P57" s="202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2"/>
      <c r="AP57" s="203"/>
      <c r="AQ57" s="203"/>
      <c r="AR57" s="203"/>
      <c r="AS57" s="203"/>
      <c r="AT57" s="202"/>
      <c r="AU57" s="203"/>
      <c r="AV57" s="153"/>
      <c r="AW57" s="153"/>
      <c r="AX57" s="153"/>
      <c r="AY57" s="157"/>
      <c r="AZ57" s="157"/>
      <c r="BA57" s="153"/>
    </row>
    <row r="58" spans="2:53">
      <c r="B58" s="153"/>
      <c r="C58" s="36"/>
      <c r="D58" s="153"/>
      <c r="E58" s="153"/>
      <c r="F58" s="153"/>
      <c r="G58" s="153"/>
      <c r="H58" s="153"/>
      <c r="I58" s="153"/>
      <c r="J58" s="203"/>
      <c r="K58" s="203"/>
      <c r="L58" s="203"/>
      <c r="M58" s="203"/>
      <c r="N58" s="203"/>
      <c r="O58" s="203"/>
      <c r="P58" s="202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2"/>
      <c r="AP58" s="203"/>
      <c r="AQ58" s="203"/>
      <c r="AR58" s="203"/>
      <c r="AS58" s="203"/>
      <c r="AT58" s="202"/>
      <c r="AU58" s="203"/>
      <c r="AV58" s="153"/>
      <c r="AW58" s="153"/>
      <c r="AX58" s="153"/>
      <c r="AY58" s="157"/>
      <c r="AZ58" s="157"/>
      <c r="BA58" s="153"/>
    </row>
    <row r="59" spans="2:53">
      <c r="B59" s="153"/>
      <c r="C59" s="36"/>
      <c r="D59" s="153"/>
      <c r="E59" s="153"/>
      <c r="F59" s="153"/>
      <c r="G59" s="153"/>
      <c r="H59" s="153"/>
      <c r="I59" s="153"/>
      <c r="J59" s="203"/>
      <c r="K59" s="203"/>
      <c r="L59" s="203"/>
      <c r="M59" s="203"/>
      <c r="N59" s="203"/>
      <c r="O59" s="203"/>
      <c r="P59" s="202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2"/>
      <c r="AP59" s="203"/>
      <c r="AQ59" s="203"/>
      <c r="AR59" s="203"/>
      <c r="AS59" s="203"/>
      <c r="AT59" s="202"/>
      <c r="AU59" s="203"/>
      <c r="AV59" s="153"/>
      <c r="AW59" s="153"/>
      <c r="AX59" s="153"/>
      <c r="AY59" s="157"/>
      <c r="AZ59" s="157"/>
      <c r="BA59" s="153"/>
    </row>
    <row r="60" spans="2:53">
      <c r="B60" s="153"/>
      <c r="C60" s="36"/>
      <c r="D60" s="153"/>
      <c r="E60" s="153"/>
      <c r="F60" s="153"/>
      <c r="G60" s="153"/>
      <c r="H60" s="153"/>
      <c r="I60" s="153"/>
      <c r="J60" s="203"/>
      <c r="K60" s="203"/>
      <c r="L60" s="203"/>
      <c r="M60" s="203"/>
      <c r="N60" s="203"/>
      <c r="O60" s="203"/>
      <c r="P60" s="202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2"/>
      <c r="AP60" s="203"/>
      <c r="AQ60" s="203"/>
      <c r="AR60" s="203"/>
      <c r="AS60" s="203"/>
      <c r="AT60" s="202"/>
      <c r="AU60" s="203"/>
      <c r="AV60" s="153"/>
      <c r="AW60" s="153"/>
      <c r="AX60" s="153"/>
      <c r="AY60" s="157"/>
      <c r="AZ60" s="157"/>
      <c r="BA60" s="153"/>
    </row>
    <row r="61" spans="2:53">
      <c r="B61" s="29"/>
      <c r="C61" s="36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153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153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157"/>
      <c r="AZ61" s="157"/>
      <c r="BA61" s="153"/>
    </row>
    <row r="62" spans="2:53">
      <c r="B62" s="37"/>
      <c r="C62" s="38"/>
      <c r="D62" s="37"/>
      <c r="E62" s="37"/>
      <c r="F62" s="37"/>
      <c r="G62" s="37"/>
      <c r="H62" s="37"/>
      <c r="I62" s="37"/>
      <c r="J62" s="181">
        <f>SUM(J4:J61)</f>
        <v>4689</v>
      </c>
      <c r="K62" s="181">
        <f t="shared" ref="K62:AU62" si="0">SUM(K4:K61)</f>
        <v>0</v>
      </c>
      <c r="L62" s="181">
        <f t="shared" si="0"/>
        <v>0</v>
      </c>
      <c r="M62" s="181">
        <f t="shared" si="0"/>
        <v>0</v>
      </c>
      <c r="N62" s="181">
        <f t="shared" si="0"/>
        <v>0</v>
      </c>
      <c r="O62" s="181">
        <f t="shared" si="0"/>
        <v>4691</v>
      </c>
      <c r="P62" s="181">
        <f t="shared" si="0"/>
        <v>4689</v>
      </c>
      <c r="Q62" s="181">
        <f t="shared" si="0"/>
        <v>0</v>
      </c>
      <c r="R62" s="181">
        <f t="shared" si="0"/>
        <v>0</v>
      </c>
      <c r="S62" s="181">
        <f t="shared" si="0"/>
        <v>0</v>
      </c>
      <c r="T62" s="181">
        <f t="shared" si="0"/>
        <v>0</v>
      </c>
      <c r="U62" s="181">
        <f t="shared" si="0"/>
        <v>0</v>
      </c>
      <c r="V62" s="181">
        <f t="shared" si="0"/>
        <v>0</v>
      </c>
      <c r="W62" s="181">
        <f t="shared" si="0"/>
        <v>0</v>
      </c>
      <c r="X62" s="181">
        <f t="shared" si="0"/>
        <v>0</v>
      </c>
      <c r="Y62" s="181">
        <f t="shared" si="0"/>
        <v>0</v>
      </c>
      <c r="Z62" s="181">
        <f t="shared" si="0"/>
        <v>0</v>
      </c>
      <c r="AA62" s="181">
        <f t="shared" si="0"/>
        <v>0</v>
      </c>
      <c r="AB62" s="181">
        <f t="shared" si="0"/>
        <v>0</v>
      </c>
      <c r="AC62" s="181">
        <f t="shared" si="0"/>
        <v>0</v>
      </c>
      <c r="AD62" s="181">
        <f t="shared" si="0"/>
        <v>0</v>
      </c>
      <c r="AE62" s="181">
        <f t="shared" si="0"/>
        <v>0</v>
      </c>
      <c r="AF62" s="181">
        <f t="shared" si="0"/>
        <v>32447</v>
      </c>
      <c r="AG62" s="181">
        <f t="shared" si="0"/>
        <v>0</v>
      </c>
      <c r="AH62" s="181">
        <f t="shared" si="0"/>
        <v>0</v>
      </c>
      <c r="AI62" s="181">
        <f t="shared" si="0"/>
        <v>32478</v>
      </c>
      <c r="AJ62" s="181">
        <f t="shared" si="0"/>
        <v>12946</v>
      </c>
      <c r="AK62" s="181">
        <f t="shared" si="0"/>
        <v>9386</v>
      </c>
      <c r="AL62" s="181">
        <f t="shared" si="0"/>
        <v>0</v>
      </c>
      <c r="AM62" s="181">
        <f t="shared" si="0"/>
        <v>0</v>
      </c>
      <c r="AN62" s="181">
        <f t="shared" si="0"/>
        <v>9386</v>
      </c>
      <c r="AO62" s="181">
        <f t="shared" si="0"/>
        <v>3693</v>
      </c>
      <c r="AP62" s="181">
        <f t="shared" si="0"/>
        <v>2522</v>
      </c>
      <c r="AQ62" s="181">
        <f t="shared" si="0"/>
        <v>0</v>
      </c>
      <c r="AR62" s="181">
        <f t="shared" si="0"/>
        <v>0</v>
      </c>
      <c r="AS62" s="181">
        <f t="shared" si="0"/>
        <v>0</v>
      </c>
      <c r="AT62" s="181">
        <f t="shared" si="0"/>
        <v>2522</v>
      </c>
      <c r="AU62" s="181">
        <f t="shared" si="0"/>
        <v>2522</v>
      </c>
      <c r="AV62" s="181"/>
      <c r="AW62" s="181"/>
      <c r="AX62" s="181"/>
      <c r="AY62" s="182"/>
      <c r="AZ62" s="182"/>
      <c r="BA62" s="181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zoomScaleNormal="100" workbookViewId="0"/>
  </sheetViews>
  <sheetFormatPr defaultColWidth="8.85546875" defaultRowHeight="15.75"/>
  <cols>
    <col min="1" max="1" width="8.85546875" style="251"/>
    <col min="2" max="2" width="28.140625" style="251" customWidth="1"/>
    <col min="3" max="6" width="21.140625" style="251" customWidth="1"/>
    <col min="7" max="7" width="14.7109375" style="251" customWidth="1"/>
    <col min="8" max="8" width="8.85546875" style="251"/>
    <col min="9" max="9" width="13.85546875" style="251" bestFit="1" customWidth="1"/>
    <col min="10" max="10" width="14.28515625" style="251" customWidth="1"/>
    <col min="11" max="11" width="13" style="251" customWidth="1"/>
    <col min="12" max="12" width="16.85546875" style="251" customWidth="1"/>
    <col min="13" max="13" width="11.7109375" style="251" customWidth="1"/>
    <col min="14" max="16384" width="8.85546875" style="251"/>
  </cols>
  <sheetData>
    <row r="4" spans="2:12">
      <c r="B4" s="250" t="s">
        <v>121</v>
      </c>
      <c r="L4" s="252"/>
    </row>
    <row r="5" spans="2:12">
      <c r="B5" s="250"/>
    </row>
    <row r="6" spans="2:12">
      <c r="B6" s="251" t="s">
        <v>119</v>
      </c>
      <c r="C6" s="308" t="s">
        <v>187</v>
      </c>
      <c r="D6" s="280"/>
      <c r="E6" s="304" t="s">
        <v>186</v>
      </c>
      <c r="F6" s="305" t="s">
        <v>182</v>
      </c>
    </row>
    <row r="7" spans="2:12">
      <c r="B7" s="251" t="s">
        <v>93</v>
      </c>
      <c r="C7" s="281">
        <v>42044</v>
      </c>
      <c r="E7" s="329" t="s">
        <v>185</v>
      </c>
      <c r="F7" s="306" t="s">
        <v>184</v>
      </c>
    </row>
    <row r="8" spans="2:12">
      <c r="B8" s="251" t="s">
        <v>94</v>
      </c>
      <c r="C8" s="283" t="s">
        <v>188</v>
      </c>
      <c r="D8" s="284"/>
      <c r="E8" s="330"/>
      <c r="F8" s="307" t="s">
        <v>183</v>
      </c>
    </row>
    <row r="9" spans="2:12">
      <c r="C9" s="282"/>
    </row>
    <row r="10" spans="2:12" ht="31.9" customHeight="1">
      <c r="B10" s="253" t="s">
        <v>122</v>
      </c>
      <c r="C10" s="254" t="s">
        <v>123</v>
      </c>
      <c r="D10" s="254" t="s">
        <v>124</v>
      </c>
      <c r="E10" s="254" t="s">
        <v>125</v>
      </c>
      <c r="F10" s="254" t="s">
        <v>126</v>
      </c>
    </row>
    <row r="11" spans="2:12" s="255" customFormat="1" ht="14.45" customHeight="1">
      <c r="B11" s="255" t="s">
        <v>127</v>
      </c>
      <c r="C11" s="285">
        <v>3803</v>
      </c>
      <c r="D11" s="285">
        <v>30125</v>
      </c>
      <c r="E11" s="286">
        <v>8430</v>
      </c>
      <c r="F11" s="285">
        <v>2386</v>
      </c>
    </row>
    <row r="12" spans="2:12" s="255" customFormat="1" ht="14.45" customHeight="1">
      <c r="B12" s="255" t="s">
        <v>193</v>
      </c>
      <c r="C12" s="285">
        <v>866</v>
      </c>
      <c r="D12" s="285">
        <v>2322</v>
      </c>
      <c r="E12" s="286">
        <v>956</v>
      </c>
      <c r="F12" s="285">
        <v>136</v>
      </c>
    </row>
    <row r="13" spans="2:12" s="255" customFormat="1" ht="14.45" customHeight="1">
      <c r="B13" s="255" t="s">
        <v>194</v>
      </c>
      <c r="C13" s="285"/>
      <c r="D13" s="285"/>
      <c r="E13" s="286"/>
      <c r="F13" s="285"/>
    </row>
    <row r="14" spans="2:12" s="255" customFormat="1" ht="14.45" customHeight="1">
      <c r="B14" s="255" t="s">
        <v>195</v>
      </c>
      <c r="C14" s="285"/>
      <c r="D14" s="285"/>
      <c r="E14" s="286"/>
      <c r="F14" s="285"/>
    </row>
    <row r="15" spans="2:12" s="255" customFormat="1" ht="14.45" customHeight="1">
      <c r="B15" s="255" t="s">
        <v>197</v>
      </c>
      <c r="C15" s="285">
        <v>20</v>
      </c>
      <c r="D15" s="285"/>
      <c r="E15" s="286"/>
      <c r="F15" s="286"/>
      <c r="H15" s="256"/>
    </row>
    <row r="16" spans="2:12" s="255" customFormat="1" ht="14.45" customHeight="1">
      <c r="B16" s="255" t="s">
        <v>196</v>
      </c>
      <c r="C16" s="285"/>
      <c r="D16" s="286"/>
      <c r="E16" s="286"/>
      <c r="F16" s="286"/>
      <c r="H16" s="256"/>
    </row>
    <row r="17" spans="2:11" s="255" customFormat="1" ht="14.45" customHeight="1">
      <c r="B17" s="255" t="s">
        <v>128</v>
      </c>
      <c r="C17" s="287">
        <f>SUM(C11:C16)</f>
        <v>4689</v>
      </c>
      <c r="D17" s="287">
        <f>SUM(D11:D16)</f>
        <v>32447</v>
      </c>
      <c r="E17" s="287">
        <f>SUM(E11:E16)</f>
        <v>9386</v>
      </c>
      <c r="F17" s="287">
        <f>SUM(F11:F16)</f>
        <v>2522</v>
      </c>
      <c r="H17" s="256"/>
    </row>
    <row r="18" spans="2:11" s="255" customFormat="1" ht="14.45" customHeight="1">
      <c r="C18" s="257"/>
      <c r="D18" s="257"/>
      <c r="E18" s="257"/>
      <c r="F18" s="257"/>
      <c r="H18" s="256"/>
    </row>
    <row r="19" spans="2:11" s="255" customFormat="1" ht="14.45" customHeight="1">
      <c r="C19" s="258"/>
      <c r="D19" s="258"/>
      <c r="E19" s="258"/>
      <c r="F19" s="258"/>
      <c r="H19" s="279"/>
    </row>
    <row r="20" spans="2:11" s="255" customFormat="1" ht="31.9" customHeight="1">
      <c r="B20" s="253" t="s">
        <v>129</v>
      </c>
      <c r="C20" s="254" t="s">
        <v>149</v>
      </c>
      <c r="D20" s="254" t="s">
        <v>130</v>
      </c>
      <c r="E20" s="254" t="s">
        <v>131</v>
      </c>
      <c r="F20" s="254" t="s">
        <v>132</v>
      </c>
    </row>
    <row r="21" spans="2:11" s="255" customFormat="1" ht="14.45" customHeight="1">
      <c r="B21" s="255" t="s">
        <v>198</v>
      </c>
      <c r="C21" s="288">
        <v>5392</v>
      </c>
      <c r="D21" s="288">
        <v>10080</v>
      </c>
      <c r="E21" s="289">
        <f>'Despatch Advice'!S48</f>
        <v>17100</v>
      </c>
      <c r="F21" s="289">
        <f>'Despatch Advice'!X48</f>
        <v>3078</v>
      </c>
    </row>
    <row r="22" spans="2:11" s="259" customFormat="1" ht="14.45" customHeight="1"/>
    <row r="23" spans="2:11">
      <c r="B23" s="260" t="s">
        <v>116</v>
      </c>
      <c r="C23" s="261" t="s">
        <v>115</v>
      </c>
    </row>
    <row r="24" spans="2:11" ht="14.45" customHeight="1">
      <c r="C24" s="262" t="s">
        <v>22</v>
      </c>
      <c r="D24" s="262" t="s">
        <v>23</v>
      </c>
      <c r="E24" s="251" t="s">
        <v>133</v>
      </c>
    </row>
    <row r="25" spans="2:11">
      <c r="C25" s="290">
        <f>'Pallet &amp; Top Frame Sort'!E38</f>
        <v>4627</v>
      </c>
      <c r="D25" s="290">
        <f>'Pallet &amp; Top Frame Sort'!F38</f>
        <v>1017</v>
      </c>
      <c r="E25" s="287">
        <f>C25+D25</f>
        <v>5644</v>
      </c>
      <c r="G25" s="263"/>
      <c r="H25" s="263"/>
      <c r="I25" s="263"/>
      <c r="J25" s="263"/>
    </row>
    <row r="26" spans="2:11">
      <c r="D26" s="264"/>
      <c r="E26" s="263"/>
      <c r="G26" s="265"/>
    </row>
    <row r="27" spans="2:11">
      <c r="C27" s="261" t="s">
        <v>134</v>
      </c>
      <c r="D27" s="261"/>
      <c r="E27" s="263"/>
      <c r="K27" s="265"/>
    </row>
    <row r="28" spans="2:11">
      <c r="C28" s="262" t="s">
        <v>22</v>
      </c>
      <c r="D28" s="262" t="s">
        <v>29</v>
      </c>
      <c r="E28" s="263" t="s">
        <v>133</v>
      </c>
      <c r="K28" s="265"/>
    </row>
    <row r="29" spans="2:11">
      <c r="C29" s="290">
        <f>'Divider Sort'!F56</f>
        <v>11273</v>
      </c>
      <c r="D29" s="290">
        <f>'Divider Sort'!G56</f>
        <v>1673</v>
      </c>
      <c r="E29" s="287">
        <f>C29+D29</f>
        <v>12946</v>
      </c>
      <c r="K29" s="265"/>
    </row>
    <row r="30" spans="2:11">
      <c r="D30" s="264"/>
      <c r="E30" s="263"/>
      <c r="K30" s="265"/>
    </row>
    <row r="31" spans="2:11">
      <c r="C31" s="328" t="s">
        <v>135</v>
      </c>
      <c r="D31" s="328"/>
      <c r="E31" s="263"/>
      <c r="K31" s="265"/>
    </row>
    <row r="32" spans="2:11">
      <c r="C32" s="263" t="s">
        <v>22</v>
      </c>
      <c r="D32" s="263" t="s">
        <v>29</v>
      </c>
      <c r="E32" s="263" t="s">
        <v>133</v>
      </c>
      <c r="K32" s="265"/>
    </row>
    <row r="33" spans="2:11">
      <c r="C33" s="291">
        <f>'Divider Sort'!I56</f>
        <v>17082</v>
      </c>
      <c r="D33" s="291">
        <f>'Divider Sort'!J56</f>
        <v>1484</v>
      </c>
      <c r="E33" s="292">
        <f>C33+D33</f>
        <v>18566</v>
      </c>
      <c r="K33" s="265"/>
    </row>
    <row r="34" spans="2:11">
      <c r="E34" s="263"/>
      <c r="K34" s="265"/>
    </row>
    <row r="35" spans="2:11">
      <c r="C35" s="260" t="s">
        <v>136</v>
      </c>
      <c r="D35" s="266"/>
      <c r="E35" s="263"/>
      <c r="K35" s="265"/>
    </row>
    <row r="36" spans="2:11">
      <c r="C36" s="267" t="s">
        <v>22</v>
      </c>
      <c r="D36" s="263" t="s">
        <v>23</v>
      </c>
      <c r="E36" s="263" t="s">
        <v>133</v>
      </c>
      <c r="K36" s="265"/>
    </row>
    <row r="37" spans="2:11">
      <c r="C37" s="290">
        <f>'Pallet &amp; Top Frame Sort'!I38</f>
        <v>2160</v>
      </c>
      <c r="D37" s="291">
        <f>'Pallet &amp; Top Frame Sort'!J38</f>
        <v>50</v>
      </c>
      <c r="E37" s="292">
        <f>C37+D37</f>
        <v>2210</v>
      </c>
      <c r="K37" s="265"/>
    </row>
    <row r="38" spans="2:11">
      <c r="E38" s="263"/>
      <c r="K38" s="265"/>
    </row>
    <row r="39" spans="2:11">
      <c r="B39" s="260" t="s">
        <v>137</v>
      </c>
      <c r="C39" s="260" t="s">
        <v>138</v>
      </c>
      <c r="E39" s="263"/>
      <c r="K39" s="265"/>
    </row>
    <row r="40" spans="2:11">
      <c r="C40" s="263" t="s">
        <v>22</v>
      </c>
      <c r="D40" s="263" t="s">
        <v>29</v>
      </c>
      <c r="E40" s="263" t="s">
        <v>133</v>
      </c>
      <c r="K40" s="265"/>
    </row>
    <row r="41" spans="2:11">
      <c r="C41" s="291">
        <f>'Pallet &amp; TF Repair'!E26</f>
        <v>353</v>
      </c>
      <c r="D41" s="291">
        <f>'Pallet &amp; TF Repair'!F26</f>
        <v>200</v>
      </c>
      <c r="E41" s="292">
        <f>C41+D41</f>
        <v>553</v>
      </c>
      <c r="K41" s="265"/>
    </row>
    <row r="42" spans="2:11">
      <c r="K42" s="265"/>
    </row>
    <row r="43" spans="2:11">
      <c r="C43" s="260" t="s">
        <v>139</v>
      </c>
      <c r="K43" s="265"/>
    </row>
    <row r="44" spans="2:11">
      <c r="C44" s="251" t="s">
        <v>22</v>
      </c>
      <c r="D44" s="251" t="s">
        <v>29</v>
      </c>
      <c r="E44" s="251" t="s">
        <v>133</v>
      </c>
      <c r="K44" s="265"/>
    </row>
    <row r="45" spans="2:11">
      <c r="C45" s="294">
        <f>'Pallet &amp; TF Repair'!I26</f>
        <v>0</v>
      </c>
      <c r="D45" s="294">
        <f>'Pallet &amp; TF Repair'!J26</f>
        <v>0</v>
      </c>
      <c r="E45" s="292">
        <f>C45+D45</f>
        <v>0</v>
      </c>
      <c r="K45" s="265"/>
    </row>
    <row r="46" spans="2:11">
      <c r="E46" s="268"/>
      <c r="K46" s="265"/>
    </row>
    <row r="47" spans="2:11">
      <c r="B47" s="260" t="s">
        <v>140</v>
      </c>
      <c r="C47" s="260" t="s">
        <v>141</v>
      </c>
      <c r="E47" s="268"/>
      <c r="K47" s="265"/>
    </row>
    <row r="48" spans="2:11">
      <c r="C48" s="276">
        <f>'Pallet &amp; TF Repair'!F26</f>
        <v>200</v>
      </c>
      <c r="E48" s="268"/>
      <c r="K48" s="265"/>
    </row>
    <row r="49" spans="2:11">
      <c r="E49" s="268"/>
      <c r="K49" s="265"/>
    </row>
    <row r="50" spans="2:11">
      <c r="C50" s="269" t="s">
        <v>142</v>
      </c>
      <c r="K50" s="265"/>
    </row>
    <row r="51" spans="2:11">
      <c r="C51" s="278">
        <f>'Pallet &amp; TF Repair'!J26</f>
        <v>0</v>
      </c>
      <c r="K51" s="265"/>
    </row>
    <row r="52" spans="2:11">
      <c r="C52" s="301"/>
      <c r="K52" s="265"/>
    </row>
    <row r="53" spans="2:11">
      <c r="B53" s="251" t="s">
        <v>98</v>
      </c>
      <c r="C53" s="302">
        <v>27</v>
      </c>
      <c r="D53" s="251" t="s">
        <v>99</v>
      </c>
      <c r="E53" s="251" t="s">
        <v>100</v>
      </c>
      <c r="G53" s="270">
        <v>57.5</v>
      </c>
      <c r="K53" s="265"/>
    </row>
    <row r="54" spans="2:11">
      <c r="B54" s="251" t="s">
        <v>101</v>
      </c>
      <c r="C54" s="302">
        <v>28</v>
      </c>
      <c r="E54" s="251" t="s">
        <v>102</v>
      </c>
      <c r="G54" s="277">
        <f>C53+C54</f>
        <v>55</v>
      </c>
    </row>
    <row r="55" spans="2:11">
      <c r="B55" s="251" t="s">
        <v>103</v>
      </c>
      <c r="C55" s="303">
        <f>C53/C54</f>
        <v>0.9642857142857143</v>
      </c>
    </row>
    <row r="57" spans="2:11">
      <c r="B57" s="260" t="s">
        <v>104</v>
      </c>
      <c r="C57" s="260" t="s">
        <v>44</v>
      </c>
      <c r="D57" s="260" t="s">
        <v>22</v>
      </c>
      <c r="E57" s="260" t="s">
        <v>23</v>
      </c>
    </row>
    <row r="58" spans="2:11">
      <c r="B58" s="251" t="s">
        <v>105</v>
      </c>
      <c r="C58" s="294">
        <f>'Stocktake Adjustment'!F15</f>
        <v>5294</v>
      </c>
      <c r="D58" s="294">
        <f>'Stocktake Adjustment'!F17</f>
        <v>5403</v>
      </c>
      <c r="E58" s="294">
        <f>'Stocktake Adjustment'!F13</f>
        <v>220</v>
      </c>
    </row>
    <row r="59" spans="2:11">
      <c r="B59" s="251" t="s">
        <v>106</v>
      </c>
      <c r="C59" s="294">
        <f>'Stocktake Adjustment'!F28</f>
        <v>19801</v>
      </c>
      <c r="D59" s="294">
        <f>'Stocktake Adjustment'!F30</f>
        <v>36629</v>
      </c>
      <c r="E59" s="295">
        <v>0</v>
      </c>
    </row>
    <row r="60" spans="2:11">
      <c r="B60" s="251" t="s">
        <v>107</v>
      </c>
      <c r="C60" s="294">
        <f>'Stocktake Adjustment'!F31</f>
        <v>36256</v>
      </c>
      <c r="D60" s="294">
        <f>'Stocktake Adjustment'!F33</f>
        <v>56675</v>
      </c>
      <c r="E60" s="295">
        <v>0</v>
      </c>
    </row>
    <row r="61" spans="2:11">
      <c r="B61" s="251" t="s">
        <v>169</v>
      </c>
      <c r="C61" s="295">
        <v>0</v>
      </c>
      <c r="D61" s="294">
        <f>'Stocktake Adjustment'!F34</f>
        <v>32427</v>
      </c>
      <c r="E61" s="295">
        <v>0</v>
      </c>
    </row>
    <row r="62" spans="2:11">
      <c r="B62" s="251" t="s">
        <v>170</v>
      </c>
      <c r="C62" s="295">
        <v>0</v>
      </c>
      <c r="D62" s="294">
        <f>'Stocktake Adjustment'!F35</f>
        <v>7590</v>
      </c>
      <c r="E62" s="295">
        <v>0</v>
      </c>
    </row>
    <row r="63" spans="2:11">
      <c r="B63" s="251" t="s">
        <v>108</v>
      </c>
      <c r="C63" s="294">
        <f>'Stocktake Adjustment'!F37</f>
        <v>5862</v>
      </c>
      <c r="D63" s="294">
        <f>'Stocktake Adjustment'!F39</f>
        <v>3105</v>
      </c>
      <c r="E63" s="294">
        <f>'Stocktake Adjustment'!F36</f>
        <v>575</v>
      </c>
    </row>
    <row r="66" spans="2:8" ht="31.5">
      <c r="B66" s="272" t="s">
        <v>113</v>
      </c>
      <c r="C66" s="254" t="s">
        <v>143</v>
      </c>
      <c r="D66" s="254" t="s">
        <v>144</v>
      </c>
      <c r="E66" s="254" t="s">
        <v>145</v>
      </c>
      <c r="F66" s="254" t="s">
        <v>146</v>
      </c>
    </row>
    <row r="67" spans="2:8" ht="18.600000000000001" customHeight="1">
      <c r="B67" s="260"/>
      <c r="C67" s="276">
        <f>'Stocktake Adjustment'!F16</f>
        <v>1986</v>
      </c>
      <c r="D67" s="276">
        <f>'Stocktake Adjustment'!F29</f>
        <v>22007</v>
      </c>
      <c r="E67" s="276">
        <f>'Stocktake Adjustment'!F32</f>
        <v>6761</v>
      </c>
      <c r="F67" s="276">
        <f>'Stocktake Adjustment'!F38</f>
        <v>0</v>
      </c>
      <c r="G67" s="273"/>
      <c r="H67" s="273"/>
    </row>
    <row r="69" spans="2:8">
      <c r="C69" s="260" t="s">
        <v>109</v>
      </c>
      <c r="D69" s="260" t="s">
        <v>95</v>
      </c>
      <c r="E69" s="260" t="s">
        <v>96</v>
      </c>
      <c r="F69" s="260" t="s">
        <v>97</v>
      </c>
    </row>
    <row r="70" spans="2:8" ht="28.9" customHeight="1">
      <c r="B70" s="274" t="s">
        <v>110</v>
      </c>
      <c r="C70" s="296">
        <f>'Pallet &amp; Top Frame Sort'!F38/'Pallet &amp; Top Frame Sort'!D38</f>
        <v>0.18019135364989369</v>
      </c>
      <c r="D70" s="297">
        <v>0</v>
      </c>
      <c r="E70" s="297">
        <v>0</v>
      </c>
      <c r="F70" s="296">
        <f>'Pallet &amp; Top Frame Sort'!J38/'Pallet &amp; Top Frame Sort'!H38</f>
        <v>2.2624434389140271E-2</v>
      </c>
    </row>
    <row r="71" spans="2:8">
      <c r="B71" s="251" t="s">
        <v>111</v>
      </c>
      <c r="C71" s="296">
        <f>'Pallet &amp; TF Repair'!E26/'Pallet &amp; Top Frame Sort'!D38</f>
        <v>6.2544294826364283E-2</v>
      </c>
      <c r="D71" s="297">
        <v>0</v>
      </c>
      <c r="E71" s="297">
        <v>0</v>
      </c>
      <c r="F71" s="296">
        <v>0</v>
      </c>
    </row>
    <row r="72" spans="2:8">
      <c r="B72" s="251" t="s">
        <v>112</v>
      </c>
      <c r="C72" s="296">
        <f>'Pallet &amp; TF Repair'!F26/'Pallet &amp; Top Frame Sort'!D38</f>
        <v>3.543586109142452E-2</v>
      </c>
      <c r="D72" s="296">
        <f>'Divider Sort'!G56/('Divider Sort'!F56+'Divider Sort'!G56)</f>
        <v>0.12922910551521705</v>
      </c>
      <c r="E72" s="296">
        <f>'Divider Sort'!J56/('Divider Sort'!I56+'Divider Sort'!J56)</f>
        <v>7.9931056770440587E-2</v>
      </c>
      <c r="F72" s="296">
        <f>'Pallet &amp; TF Repair'!J26/'Pallet &amp; Top Frame Sort'!H38</f>
        <v>0</v>
      </c>
    </row>
    <row r="73" spans="2:8">
      <c r="C73" s="265"/>
      <c r="D73" s="265"/>
      <c r="E73" s="265"/>
    </row>
    <row r="74" spans="2:8">
      <c r="B74" s="260" t="s">
        <v>114</v>
      </c>
      <c r="C74" s="260" t="s">
        <v>115</v>
      </c>
      <c r="D74" s="260" t="s">
        <v>4</v>
      </c>
      <c r="E74" s="260" t="s">
        <v>5</v>
      </c>
      <c r="F74" s="260" t="s">
        <v>7</v>
      </c>
    </row>
    <row r="75" spans="2:8">
      <c r="C75" s="251" t="s">
        <v>116</v>
      </c>
      <c r="D75" s="251" t="s">
        <v>116</v>
      </c>
      <c r="E75" s="251" t="s">
        <v>116</v>
      </c>
      <c r="F75" s="251" t="s">
        <v>116</v>
      </c>
    </row>
    <row r="76" spans="2:8" s="260" customFormat="1">
      <c r="C76" s="292">
        <f>E25</f>
        <v>5644</v>
      </c>
      <c r="D76" s="292">
        <f>E29</f>
        <v>12946</v>
      </c>
      <c r="E76" s="292">
        <f>E33</f>
        <v>18566</v>
      </c>
      <c r="F76" s="292">
        <f>E37</f>
        <v>2210</v>
      </c>
    </row>
    <row r="77" spans="2:8">
      <c r="C77" s="251" t="s">
        <v>147</v>
      </c>
      <c r="D77" s="251" t="s">
        <v>117</v>
      </c>
      <c r="E77" s="251" t="s">
        <v>117</v>
      </c>
      <c r="F77" s="251" t="s">
        <v>117</v>
      </c>
    </row>
    <row r="78" spans="2:8" s="260" customFormat="1">
      <c r="C78" s="293">
        <f>(C76/C84)</f>
        <v>58.085763293310457</v>
      </c>
      <c r="D78" s="293">
        <f>(D76/D84)</f>
        <v>539.41666666666663</v>
      </c>
      <c r="E78" s="293">
        <f>(E76/E84)</f>
        <v>448.27364185110667</v>
      </c>
      <c r="F78" s="293">
        <f>(F76/F84)</f>
        <v>102.79069767441861</v>
      </c>
    </row>
    <row r="80" spans="2:8">
      <c r="B80" s="260" t="s">
        <v>118</v>
      </c>
      <c r="C80" s="260" t="s">
        <v>115</v>
      </c>
      <c r="D80" s="260" t="s">
        <v>4</v>
      </c>
      <c r="E80" s="260" t="s">
        <v>5</v>
      </c>
      <c r="F80" s="260" t="s">
        <v>7</v>
      </c>
    </row>
    <row r="81" spans="2:6">
      <c r="B81" s="271"/>
      <c r="C81" s="271" t="s">
        <v>148</v>
      </c>
      <c r="D81" s="271" t="s">
        <v>148</v>
      </c>
      <c r="E81" s="271" t="s">
        <v>148</v>
      </c>
      <c r="F81" s="271" t="s">
        <v>148</v>
      </c>
    </row>
    <row r="82" spans="2:6" s="260" customFormat="1">
      <c r="B82" s="275"/>
      <c r="C82" s="299">
        <v>6</v>
      </c>
      <c r="D82" s="300">
        <v>9</v>
      </c>
      <c r="E82" s="299">
        <v>3</v>
      </c>
      <c r="F82" s="299">
        <v>1</v>
      </c>
    </row>
    <row r="83" spans="2:6">
      <c r="C83" s="251" t="s">
        <v>118</v>
      </c>
      <c r="D83" s="251" t="s">
        <v>118</v>
      </c>
      <c r="E83" s="251" t="s">
        <v>118</v>
      </c>
      <c r="F83" s="251" t="s">
        <v>118</v>
      </c>
    </row>
    <row r="84" spans="2:6" s="260" customFormat="1">
      <c r="C84" s="298">
        <f>('Pallet &amp; Top Frame Sort'!G38/60)</f>
        <v>97.166666666666671</v>
      </c>
      <c r="D84" s="298">
        <f>('Divider Sort'!R65/60)</f>
        <v>24</v>
      </c>
      <c r="E84" s="298">
        <f>('Divider Sort'!AR65/60)</f>
        <v>41.416666666666664</v>
      </c>
      <c r="F84" s="298">
        <f>('Pallet &amp; Top Frame Sort'!K38/60)</f>
        <v>21.5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M79"/>
  <sheetViews>
    <sheetView workbookViewId="0">
      <pane ySplit="3" topLeftCell="A49" activePane="bottomLeft" state="frozen"/>
      <selection pane="bottomLeft" activeCell="O68" sqref="O68"/>
    </sheetView>
  </sheetViews>
  <sheetFormatPr defaultColWidth="8.85546875" defaultRowHeight="15"/>
  <cols>
    <col min="1" max="1" width="8.85546875" style="73"/>
    <col min="2" max="2" width="10.5703125" style="87" customWidth="1"/>
    <col min="3" max="3" width="8.85546875" style="73" customWidth="1"/>
    <col min="4" max="4" width="18.42578125" style="73" customWidth="1"/>
    <col min="5" max="5" width="8.5703125" style="73" customWidth="1"/>
    <col min="6" max="7" width="8.85546875" style="73" customWidth="1"/>
    <col min="8" max="8" width="8.5703125" style="73" customWidth="1"/>
    <col min="9" max="10" width="8.85546875" style="73" customWidth="1"/>
    <col min="11" max="13" width="9.140625" style="93" customWidth="1"/>
    <col min="14" max="14" width="9.140625" style="73" customWidth="1"/>
    <col min="15" max="15" width="9.5703125" style="87" customWidth="1"/>
    <col min="16" max="16" width="9.140625" style="73" customWidth="1"/>
    <col min="17" max="18" width="7.7109375" style="73" customWidth="1"/>
    <col min="19" max="19" width="9.42578125" style="73" customWidth="1"/>
    <col min="20" max="39" width="7.7109375" style="73" customWidth="1"/>
    <col min="40" max="40" width="6.7109375" style="73" customWidth="1"/>
    <col min="41" max="41" width="13" style="87" customWidth="1"/>
    <col min="42" max="42" width="9.140625" style="73" customWidth="1"/>
    <col min="43" max="65" width="7.7109375" style="73" customWidth="1"/>
    <col min="66" max="16384" width="8.85546875" style="73"/>
  </cols>
  <sheetData>
    <row r="1" spans="2:65" ht="15.75" thickBot="1">
      <c r="B1" s="129"/>
      <c r="C1" s="117"/>
      <c r="D1" s="117"/>
      <c r="E1" s="117"/>
      <c r="F1" s="117"/>
      <c r="G1" s="117"/>
      <c r="H1" s="117"/>
      <c r="I1" s="117"/>
      <c r="J1" s="117"/>
      <c r="K1" s="130"/>
      <c r="L1" s="130"/>
      <c r="M1" s="130"/>
      <c r="N1" s="117"/>
      <c r="O1" s="116" t="s">
        <v>91</v>
      </c>
      <c r="P1" s="101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O1" s="116" t="s">
        <v>91</v>
      </c>
      <c r="AP1" s="101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</row>
    <row r="2" spans="2:65" ht="15.75" thickTop="1">
      <c r="B2" s="131" t="s">
        <v>15</v>
      </c>
      <c r="C2" s="132" t="s">
        <v>14</v>
      </c>
      <c r="D2" s="132" t="s">
        <v>0</v>
      </c>
      <c r="E2" s="132" t="s">
        <v>90</v>
      </c>
      <c r="F2" s="132" t="s">
        <v>12</v>
      </c>
      <c r="G2" s="132" t="s">
        <v>13</v>
      </c>
      <c r="H2" s="132" t="s">
        <v>83</v>
      </c>
      <c r="I2" s="132" t="s">
        <v>12</v>
      </c>
      <c r="J2" s="132" t="s">
        <v>13</v>
      </c>
      <c r="K2" s="133" t="s">
        <v>80</v>
      </c>
      <c r="L2" s="134"/>
      <c r="M2" s="135"/>
      <c r="O2" s="87" t="s">
        <v>15</v>
      </c>
      <c r="P2" s="87" t="s">
        <v>82</v>
      </c>
      <c r="Q2" s="73" t="s">
        <v>45</v>
      </c>
      <c r="T2" s="93"/>
      <c r="AF2" s="93"/>
      <c r="AH2" s="93"/>
      <c r="AO2" s="87" t="s">
        <v>15</v>
      </c>
      <c r="AP2" s="87" t="s">
        <v>82</v>
      </c>
      <c r="AQ2" s="73" t="s">
        <v>45</v>
      </c>
      <c r="AT2" s="93"/>
      <c r="BF2" s="93"/>
      <c r="BH2" s="93"/>
    </row>
    <row r="3" spans="2:65" ht="15.75" thickBot="1">
      <c r="B3" s="136"/>
      <c r="C3" s="59"/>
      <c r="D3" s="59"/>
      <c r="E3" s="59" t="s">
        <v>84</v>
      </c>
      <c r="F3" s="59" t="s">
        <v>4</v>
      </c>
      <c r="G3" s="59" t="s">
        <v>65</v>
      </c>
      <c r="H3" s="59" t="s">
        <v>27</v>
      </c>
      <c r="I3" s="59" t="s">
        <v>5</v>
      </c>
      <c r="J3" s="59" t="s">
        <v>66</v>
      </c>
      <c r="K3" s="137" t="s">
        <v>16</v>
      </c>
      <c r="L3" s="137" t="s">
        <v>18</v>
      </c>
      <c r="M3" s="137" t="s">
        <v>17</v>
      </c>
      <c r="Q3" s="128" t="s">
        <v>4</v>
      </c>
      <c r="R3" s="98" t="s">
        <v>216</v>
      </c>
      <c r="S3" s="99" t="s">
        <v>92</v>
      </c>
      <c r="T3" s="106" t="s">
        <v>217</v>
      </c>
      <c r="U3" s="107" t="s">
        <v>92</v>
      </c>
      <c r="V3" s="97" t="s">
        <v>218</v>
      </c>
      <c r="W3" s="97" t="s">
        <v>92</v>
      </c>
      <c r="X3" s="112" t="s">
        <v>225</v>
      </c>
      <c r="Y3" s="113" t="s">
        <v>92</v>
      </c>
      <c r="Z3" s="100" t="s">
        <v>219</v>
      </c>
      <c r="AA3" s="101" t="s">
        <v>92</v>
      </c>
      <c r="AB3" s="96" t="s">
        <v>220</v>
      </c>
      <c r="AC3" s="119" t="s">
        <v>92</v>
      </c>
      <c r="AD3" s="114" t="s">
        <v>212</v>
      </c>
      <c r="AE3" s="115" t="s">
        <v>92</v>
      </c>
      <c r="AF3" s="108" t="s">
        <v>221</v>
      </c>
      <c r="AG3" s="109" t="s">
        <v>92</v>
      </c>
      <c r="AH3" s="102" t="s">
        <v>224</v>
      </c>
      <c r="AI3" s="103" t="s">
        <v>92</v>
      </c>
      <c r="AJ3" s="110" t="s">
        <v>222</v>
      </c>
      <c r="AK3" s="111" t="s">
        <v>92</v>
      </c>
      <c r="AL3" s="104" t="s">
        <v>223</v>
      </c>
      <c r="AM3" s="105" t="s">
        <v>92</v>
      </c>
      <c r="AQ3" s="128" t="s">
        <v>5</v>
      </c>
      <c r="AR3" s="98" t="s">
        <v>216</v>
      </c>
      <c r="AS3" s="99" t="s">
        <v>92</v>
      </c>
      <c r="AT3" s="106" t="s">
        <v>217</v>
      </c>
      <c r="AU3" s="107" t="s">
        <v>92</v>
      </c>
      <c r="AV3" s="97" t="s">
        <v>212</v>
      </c>
      <c r="AW3" s="97" t="s">
        <v>92</v>
      </c>
      <c r="AX3" s="112" t="s">
        <v>221</v>
      </c>
      <c r="AY3" s="113" t="s">
        <v>92</v>
      </c>
      <c r="AZ3" s="100"/>
      <c r="BA3" s="101"/>
      <c r="BB3" s="96"/>
      <c r="BC3" s="119"/>
      <c r="BD3" s="114"/>
      <c r="BE3" s="115"/>
      <c r="BF3" s="108"/>
      <c r="BG3" s="109"/>
      <c r="BH3" s="102"/>
      <c r="BI3" s="103"/>
      <c r="BJ3" s="110"/>
      <c r="BK3" s="111"/>
      <c r="BL3" s="104"/>
      <c r="BM3" s="105"/>
    </row>
    <row r="4" spans="2:65" ht="15.75" thickTop="1">
      <c r="B4" s="36">
        <v>42044</v>
      </c>
      <c r="C4" s="29">
        <v>223197</v>
      </c>
      <c r="D4" s="153" t="s">
        <v>196</v>
      </c>
      <c r="E4" s="29"/>
      <c r="F4" s="29"/>
      <c r="G4" s="29"/>
      <c r="H4" s="29">
        <v>8100</v>
      </c>
      <c r="I4" s="29">
        <v>7353</v>
      </c>
      <c r="J4" s="29">
        <v>355</v>
      </c>
      <c r="K4" s="95">
        <v>100</v>
      </c>
      <c r="L4" s="95">
        <v>0</v>
      </c>
      <c r="M4" s="95">
        <v>0</v>
      </c>
      <c r="O4" s="87">
        <f>B4</f>
        <v>42044</v>
      </c>
      <c r="P4" s="73">
        <f>C4</f>
        <v>223197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O4" s="87">
        <f t="shared" ref="AO4:AO11" si="0">B4</f>
        <v>42044</v>
      </c>
      <c r="AP4" s="73">
        <f t="shared" ref="AP4:AP11" si="1">C4</f>
        <v>223197</v>
      </c>
      <c r="AQ4" s="73">
        <v>7708</v>
      </c>
      <c r="AT4" s="73">
        <v>5108</v>
      </c>
      <c r="AU4" s="73">
        <v>640</v>
      </c>
      <c r="AX4" s="75">
        <v>2600</v>
      </c>
      <c r="AY4" s="73">
        <v>325</v>
      </c>
      <c r="BJ4" s="93"/>
      <c r="BL4" s="93"/>
    </row>
    <row r="5" spans="2:65">
      <c r="B5" s="36">
        <v>42045</v>
      </c>
      <c r="C5" s="29">
        <v>415135</v>
      </c>
      <c r="D5" s="153" t="s">
        <v>230</v>
      </c>
      <c r="E5" s="29"/>
      <c r="F5" s="29"/>
      <c r="G5" s="29"/>
      <c r="H5" s="29">
        <v>1147</v>
      </c>
      <c r="I5" s="29">
        <v>845</v>
      </c>
      <c r="J5" s="29">
        <v>302</v>
      </c>
      <c r="K5" s="95">
        <v>100</v>
      </c>
      <c r="L5" s="95">
        <v>0</v>
      </c>
      <c r="M5" s="95">
        <v>0</v>
      </c>
      <c r="O5" s="87">
        <f t="shared" ref="O5:O54" si="2">B5</f>
        <v>42045</v>
      </c>
      <c r="P5" s="73">
        <f t="shared" ref="P5:P54" si="3">C5</f>
        <v>415135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O5" s="87">
        <f t="shared" si="0"/>
        <v>42045</v>
      </c>
      <c r="AP5" s="73">
        <f t="shared" si="1"/>
        <v>415135</v>
      </c>
      <c r="AQ5" s="73">
        <v>1147</v>
      </c>
      <c r="AT5" s="73">
        <v>1147</v>
      </c>
      <c r="AU5" s="73">
        <v>190</v>
      </c>
      <c r="AX5" s="75"/>
      <c r="BJ5" s="93"/>
      <c r="BL5" s="93"/>
    </row>
    <row r="6" spans="2:65">
      <c r="B6" s="36">
        <v>42045</v>
      </c>
      <c r="C6" s="28">
        <v>226814</v>
      </c>
      <c r="D6" s="153" t="s">
        <v>213</v>
      </c>
      <c r="E6" s="29">
        <v>1320</v>
      </c>
      <c r="F6" s="29">
        <v>1105</v>
      </c>
      <c r="G6" s="29">
        <v>215</v>
      </c>
      <c r="H6" s="29"/>
      <c r="I6" s="29"/>
      <c r="J6" s="29"/>
      <c r="K6" s="95">
        <v>100</v>
      </c>
      <c r="L6" s="95">
        <v>0</v>
      </c>
      <c r="M6" s="95">
        <v>0</v>
      </c>
      <c r="O6" s="87">
        <f t="shared" si="2"/>
        <v>42045</v>
      </c>
      <c r="P6" s="73">
        <f t="shared" si="3"/>
        <v>226814</v>
      </c>
      <c r="Q6" s="75">
        <v>1320</v>
      </c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>
        <v>1320</v>
      </c>
      <c r="AK6" s="75">
        <v>165</v>
      </c>
      <c r="AL6" s="75"/>
      <c r="AM6" s="75"/>
      <c r="AO6" s="87">
        <f t="shared" si="0"/>
        <v>42045</v>
      </c>
      <c r="AP6" s="73">
        <f t="shared" si="1"/>
        <v>226814</v>
      </c>
      <c r="AX6" s="75"/>
      <c r="BJ6" s="93"/>
      <c r="BL6" s="93"/>
    </row>
    <row r="7" spans="2:65">
      <c r="B7" s="36">
        <v>42046</v>
      </c>
      <c r="C7" s="29">
        <v>232121</v>
      </c>
      <c r="D7" s="153" t="s">
        <v>209</v>
      </c>
      <c r="E7" s="29">
        <v>1849</v>
      </c>
      <c r="F7" s="29">
        <v>1535</v>
      </c>
      <c r="G7" s="29">
        <v>314</v>
      </c>
      <c r="H7" s="29"/>
      <c r="I7" s="29"/>
      <c r="J7" s="29"/>
      <c r="K7" s="95">
        <v>100</v>
      </c>
      <c r="L7" s="95">
        <v>0</v>
      </c>
      <c r="M7" s="95">
        <v>0</v>
      </c>
      <c r="O7" s="87">
        <f t="shared" si="2"/>
        <v>42046</v>
      </c>
      <c r="P7" s="73">
        <f t="shared" si="3"/>
        <v>232121</v>
      </c>
      <c r="Q7" s="75">
        <v>1849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>
        <v>1212</v>
      </c>
      <c r="AI7" s="75">
        <v>150</v>
      </c>
      <c r="AJ7" s="75">
        <v>637</v>
      </c>
      <c r="AK7" s="75">
        <v>80</v>
      </c>
      <c r="AL7" s="75"/>
      <c r="AM7" s="75"/>
      <c r="AO7" s="87">
        <f t="shared" si="0"/>
        <v>42046</v>
      </c>
      <c r="AP7" s="73">
        <f t="shared" si="1"/>
        <v>232121</v>
      </c>
      <c r="AX7" s="75"/>
      <c r="BJ7" s="93"/>
      <c r="BL7" s="93"/>
    </row>
    <row r="8" spans="2:65">
      <c r="B8" s="36">
        <v>42046</v>
      </c>
      <c r="C8" s="29">
        <v>415136</v>
      </c>
      <c r="D8" s="153" t="s">
        <v>208</v>
      </c>
      <c r="E8" s="29">
        <v>7455</v>
      </c>
      <c r="F8" s="29">
        <v>6686</v>
      </c>
      <c r="G8" s="29">
        <v>769</v>
      </c>
      <c r="H8" s="29"/>
      <c r="I8" s="29"/>
      <c r="J8" s="29"/>
      <c r="K8" s="95">
        <v>100</v>
      </c>
      <c r="L8" s="95">
        <v>0</v>
      </c>
      <c r="M8" s="95">
        <v>0</v>
      </c>
      <c r="O8" s="87">
        <f t="shared" si="2"/>
        <v>42046</v>
      </c>
      <c r="P8" s="73">
        <f t="shared" si="3"/>
        <v>415136</v>
      </c>
      <c r="Q8" s="75">
        <v>7455</v>
      </c>
      <c r="R8" s="75">
        <v>388</v>
      </c>
      <c r="S8" s="75">
        <v>40</v>
      </c>
      <c r="T8" s="75"/>
      <c r="U8" s="75"/>
      <c r="V8" s="75"/>
      <c r="W8" s="75"/>
      <c r="X8" s="75"/>
      <c r="Y8" s="75"/>
      <c r="Z8" s="75"/>
      <c r="AA8" s="75"/>
      <c r="AB8" s="75">
        <v>2235</v>
      </c>
      <c r="AC8" s="75">
        <v>225</v>
      </c>
      <c r="AD8" s="75"/>
      <c r="AE8" s="75"/>
      <c r="AF8" s="75">
        <v>3928</v>
      </c>
      <c r="AG8" s="75">
        <v>395</v>
      </c>
      <c r="AH8" s="75">
        <v>904</v>
      </c>
      <c r="AI8" s="75">
        <v>90</v>
      </c>
      <c r="AJ8" s="75"/>
      <c r="AK8" s="75"/>
      <c r="AL8" s="75"/>
      <c r="AM8" s="75"/>
      <c r="AO8" s="87">
        <f t="shared" si="0"/>
        <v>42046</v>
      </c>
      <c r="AP8" s="73">
        <f t="shared" si="1"/>
        <v>415136</v>
      </c>
      <c r="AX8" s="75"/>
      <c r="BJ8" s="93"/>
      <c r="BL8" s="93"/>
    </row>
    <row r="9" spans="2:65">
      <c r="B9" s="36">
        <v>42046</v>
      </c>
      <c r="C9" s="29">
        <v>223196</v>
      </c>
      <c r="D9" s="153" t="s">
        <v>196</v>
      </c>
      <c r="E9" s="29"/>
      <c r="F9" s="29"/>
      <c r="G9" s="29"/>
      <c r="H9" s="29">
        <v>7200</v>
      </c>
      <c r="I9" s="29">
        <v>6750</v>
      </c>
      <c r="J9" s="29">
        <v>415</v>
      </c>
      <c r="K9" s="95">
        <v>100</v>
      </c>
      <c r="L9" s="95">
        <v>0</v>
      </c>
      <c r="M9" s="95">
        <v>0</v>
      </c>
      <c r="O9" s="87">
        <f t="shared" si="2"/>
        <v>42046</v>
      </c>
      <c r="P9" s="73">
        <f t="shared" si="3"/>
        <v>223196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O9" s="87">
        <f t="shared" si="0"/>
        <v>42046</v>
      </c>
      <c r="AP9" s="73">
        <f t="shared" si="1"/>
        <v>223196</v>
      </c>
      <c r="AQ9" s="73">
        <v>7165</v>
      </c>
      <c r="AT9" s="73">
        <v>7165</v>
      </c>
      <c r="AU9" s="73">
        <v>895</v>
      </c>
      <c r="AX9" s="75"/>
      <c r="BJ9" s="93"/>
      <c r="BL9" s="93"/>
    </row>
    <row r="10" spans="2:65">
      <c r="B10" s="36">
        <v>42046</v>
      </c>
      <c r="C10" s="29">
        <v>217257</v>
      </c>
      <c r="D10" s="153" t="s">
        <v>199</v>
      </c>
      <c r="E10" s="29">
        <v>675</v>
      </c>
      <c r="F10" s="29">
        <v>573</v>
      </c>
      <c r="G10" s="29">
        <v>102</v>
      </c>
      <c r="H10" s="29">
        <v>407</v>
      </c>
      <c r="I10" s="29">
        <v>322</v>
      </c>
      <c r="J10" s="29">
        <v>85</v>
      </c>
      <c r="K10" s="95">
        <v>100</v>
      </c>
      <c r="L10" s="95">
        <v>0</v>
      </c>
      <c r="M10" s="95">
        <v>0</v>
      </c>
      <c r="O10" s="87">
        <f t="shared" si="2"/>
        <v>42046</v>
      </c>
      <c r="P10" s="73">
        <f t="shared" si="3"/>
        <v>217257</v>
      </c>
      <c r="Q10" s="75">
        <v>675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>
        <v>494</v>
      </c>
      <c r="AE10" s="75">
        <v>60</v>
      </c>
      <c r="AF10" s="75">
        <v>181</v>
      </c>
      <c r="AG10" s="75">
        <v>25</v>
      </c>
      <c r="AH10" s="75"/>
      <c r="AI10" s="75"/>
      <c r="AJ10" s="75"/>
      <c r="AK10" s="75"/>
      <c r="AL10" s="75"/>
      <c r="AM10" s="75"/>
      <c r="AO10" s="87">
        <f t="shared" si="0"/>
        <v>42046</v>
      </c>
      <c r="AP10" s="73">
        <f t="shared" si="1"/>
        <v>217257</v>
      </c>
      <c r="AQ10" s="73">
        <v>407</v>
      </c>
      <c r="AT10" s="73">
        <v>407</v>
      </c>
      <c r="AU10" s="73">
        <v>70</v>
      </c>
      <c r="AX10" s="75"/>
      <c r="BJ10" s="93"/>
      <c r="BL10" s="93"/>
    </row>
    <row r="11" spans="2:65">
      <c r="B11" s="36">
        <v>42046</v>
      </c>
      <c r="C11" s="29">
        <v>217258</v>
      </c>
      <c r="D11" s="153" t="s">
        <v>199</v>
      </c>
      <c r="E11" s="29">
        <v>1084</v>
      </c>
      <c r="F11" s="29">
        <v>933</v>
      </c>
      <c r="G11" s="29">
        <v>151</v>
      </c>
      <c r="H11" s="29">
        <v>193</v>
      </c>
      <c r="I11" s="29">
        <v>122</v>
      </c>
      <c r="J11" s="29">
        <v>71</v>
      </c>
      <c r="K11" s="95">
        <v>100</v>
      </c>
      <c r="L11" s="95">
        <v>0</v>
      </c>
      <c r="M11" s="95">
        <v>0</v>
      </c>
      <c r="O11" s="87">
        <f t="shared" si="2"/>
        <v>42046</v>
      </c>
      <c r="P11" s="73">
        <f t="shared" si="3"/>
        <v>217258</v>
      </c>
      <c r="Q11" s="75">
        <v>1084</v>
      </c>
      <c r="R11" s="75"/>
      <c r="S11" s="75"/>
      <c r="T11" s="75"/>
      <c r="U11" s="75"/>
      <c r="V11" s="75"/>
      <c r="W11" s="75"/>
      <c r="X11" s="75"/>
      <c r="Y11" s="75"/>
      <c r="Z11" s="75">
        <v>186</v>
      </c>
      <c r="AA11" s="75">
        <v>25</v>
      </c>
      <c r="AB11" s="75">
        <v>342</v>
      </c>
      <c r="AC11" s="75">
        <v>45</v>
      </c>
      <c r="AD11" s="75"/>
      <c r="AE11" s="75"/>
      <c r="AF11" s="75">
        <v>556</v>
      </c>
      <c r="AG11" s="75">
        <v>70</v>
      </c>
      <c r="AH11" s="75"/>
      <c r="AI11" s="75"/>
      <c r="AJ11" s="75"/>
      <c r="AK11" s="75"/>
      <c r="AL11" s="75"/>
      <c r="AM11" s="75"/>
      <c r="AO11" s="87">
        <f t="shared" si="0"/>
        <v>42046</v>
      </c>
      <c r="AP11" s="73">
        <f t="shared" si="1"/>
        <v>217258</v>
      </c>
      <c r="AQ11" s="73">
        <v>193</v>
      </c>
      <c r="AT11" s="73">
        <v>193</v>
      </c>
      <c r="AU11" s="73">
        <v>35</v>
      </c>
      <c r="AX11" s="75"/>
    </row>
    <row r="12" spans="2:65">
      <c r="B12" s="36">
        <v>42047</v>
      </c>
      <c r="C12" s="29">
        <v>223373</v>
      </c>
      <c r="D12" s="153" t="s">
        <v>239</v>
      </c>
      <c r="E12" s="29"/>
      <c r="F12" s="29"/>
      <c r="G12" s="29"/>
      <c r="H12" s="29">
        <v>1590</v>
      </c>
      <c r="I12" s="29">
        <v>1429</v>
      </c>
      <c r="J12" s="29">
        <v>161</v>
      </c>
      <c r="K12" s="95">
        <v>100</v>
      </c>
      <c r="L12" s="95">
        <v>0</v>
      </c>
      <c r="M12" s="95">
        <v>0</v>
      </c>
      <c r="O12" s="87">
        <f t="shared" si="2"/>
        <v>42047</v>
      </c>
      <c r="P12" s="73">
        <f t="shared" si="3"/>
        <v>223373</v>
      </c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O12" s="87">
        <f>B12</f>
        <v>42047</v>
      </c>
      <c r="AP12" s="73">
        <f>C12</f>
        <v>223373</v>
      </c>
      <c r="AQ12" s="73">
        <v>1590</v>
      </c>
      <c r="AR12" s="73">
        <v>1590</v>
      </c>
      <c r="AS12" s="73">
        <v>270</v>
      </c>
      <c r="AX12" s="75"/>
    </row>
    <row r="13" spans="2:65">
      <c r="B13" s="36">
        <v>42047</v>
      </c>
      <c r="C13" s="28">
        <v>217259</v>
      </c>
      <c r="D13" s="153" t="s">
        <v>199</v>
      </c>
      <c r="E13" s="29">
        <v>263</v>
      </c>
      <c r="F13" s="29">
        <v>441</v>
      </c>
      <c r="G13" s="29">
        <v>122</v>
      </c>
      <c r="H13" s="29">
        <v>356</v>
      </c>
      <c r="I13" s="29">
        <v>261</v>
      </c>
      <c r="J13" s="29">
        <v>95</v>
      </c>
      <c r="K13" s="95">
        <v>100</v>
      </c>
      <c r="L13" s="95">
        <v>0</v>
      </c>
      <c r="M13" s="95">
        <v>0</v>
      </c>
      <c r="O13" s="87">
        <f t="shared" si="2"/>
        <v>42047</v>
      </c>
      <c r="P13" s="73">
        <f t="shared" si="3"/>
        <v>217259</v>
      </c>
      <c r="Q13" s="75">
        <v>563</v>
      </c>
      <c r="R13" s="75"/>
      <c r="S13" s="75"/>
      <c r="T13" s="75"/>
      <c r="U13" s="75"/>
      <c r="V13" s="75">
        <v>259</v>
      </c>
      <c r="W13" s="75">
        <v>30</v>
      </c>
      <c r="X13" s="75"/>
      <c r="Y13" s="75"/>
      <c r="Z13" s="75"/>
      <c r="AA13" s="75"/>
      <c r="AB13" s="75"/>
      <c r="AC13" s="75"/>
      <c r="AD13" s="75"/>
      <c r="AE13" s="75"/>
      <c r="AF13" s="75">
        <v>304</v>
      </c>
      <c r="AG13" s="75">
        <v>40</v>
      </c>
      <c r="AH13" s="75"/>
      <c r="AI13" s="75"/>
      <c r="AJ13" s="75"/>
      <c r="AK13" s="75"/>
      <c r="AL13" s="75"/>
      <c r="AM13" s="75"/>
      <c r="AO13" s="87">
        <f t="shared" ref="AO13:AO54" si="4">B13</f>
        <v>42047</v>
      </c>
      <c r="AP13" s="73">
        <f t="shared" ref="AP13:AP54" si="5">C13</f>
        <v>217259</v>
      </c>
      <c r="AQ13" s="73">
        <v>356</v>
      </c>
      <c r="AT13" s="73">
        <v>356</v>
      </c>
      <c r="AU13" s="73">
        <v>60</v>
      </c>
      <c r="AX13" s="75"/>
      <c r="BJ13" s="93"/>
      <c r="BL13" s="93"/>
    </row>
    <row r="14" spans="2:65">
      <c r="B14" s="36"/>
      <c r="C14" s="29"/>
      <c r="D14" s="29"/>
      <c r="E14" s="29"/>
      <c r="F14" s="29"/>
      <c r="G14" s="29"/>
      <c r="H14" s="29"/>
      <c r="I14" s="29"/>
      <c r="J14" s="29"/>
      <c r="K14" s="95"/>
      <c r="L14" s="95"/>
      <c r="M14" s="95"/>
      <c r="O14" s="87">
        <f t="shared" si="2"/>
        <v>0</v>
      </c>
      <c r="P14" s="73">
        <f t="shared" si="3"/>
        <v>0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O14" s="87">
        <f t="shared" si="4"/>
        <v>0</v>
      </c>
      <c r="AP14" s="73">
        <f t="shared" si="5"/>
        <v>0</v>
      </c>
      <c r="AX14" s="75"/>
      <c r="BJ14" s="93"/>
      <c r="BL14" s="93"/>
    </row>
    <row r="15" spans="2:65">
      <c r="B15" s="36"/>
      <c r="C15" s="29"/>
      <c r="D15" s="29"/>
      <c r="E15" s="29"/>
      <c r="F15" s="29"/>
      <c r="G15" s="29"/>
      <c r="H15" s="29"/>
      <c r="I15" s="29"/>
      <c r="J15" s="29"/>
      <c r="K15" s="95"/>
      <c r="L15" s="95"/>
      <c r="M15" s="95"/>
      <c r="O15" s="87">
        <f t="shared" si="2"/>
        <v>0</v>
      </c>
      <c r="P15" s="73">
        <f t="shared" si="3"/>
        <v>0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O15" s="87">
        <f t="shared" si="4"/>
        <v>0</v>
      </c>
      <c r="AP15" s="73">
        <f t="shared" si="5"/>
        <v>0</v>
      </c>
      <c r="AX15" s="75"/>
      <c r="BJ15" s="93"/>
      <c r="BL15" s="93"/>
    </row>
    <row r="16" spans="2:65">
      <c r="B16" s="36"/>
      <c r="C16" s="29"/>
      <c r="D16" s="29"/>
      <c r="E16" s="29"/>
      <c r="F16" s="29"/>
      <c r="G16" s="29"/>
      <c r="H16" s="29"/>
      <c r="I16" s="29"/>
      <c r="J16" s="29"/>
      <c r="K16" s="95"/>
      <c r="L16" s="95"/>
      <c r="M16" s="95"/>
      <c r="O16" s="87">
        <f t="shared" si="2"/>
        <v>0</v>
      </c>
      <c r="P16" s="73">
        <f t="shared" si="3"/>
        <v>0</v>
      </c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O16" s="87">
        <f t="shared" si="4"/>
        <v>0</v>
      </c>
      <c r="AP16" s="73">
        <f t="shared" si="5"/>
        <v>0</v>
      </c>
      <c r="AX16" s="75"/>
      <c r="BJ16" s="93"/>
      <c r="BL16" s="93"/>
    </row>
    <row r="17" spans="2:64">
      <c r="B17" s="36"/>
      <c r="C17" s="29"/>
      <c r="D17" s="29"/>
      <c r="E17" s="29"/>
      <c r="F17" s="29"/>
      <c r="G17" s="29"/>
      <c r="H17" s="29"/>
      <c r="I17" s="29"/>
      <c r="J17" s="29"/>
      <c r="K17" s="95"/>
      <c r="L17" s="95"/>
      <c r="M17" s="95"/>
      <c r="O17" s="87">
        <f t="shared" si="2"/>
        <v>0</v>
      </c>
      <c r="P17" s="73">
        <f t="shared" si="3"/>
        <v>0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O17" s="87">
        <f t="shared" si="4"/>
        <v>0</v>
      </c>
      <c r="AP17" s="73">
        <f t="shared" si="5"/>
        <v>0</v>
      </c>
      <c r="AX17" s="75"/>
      <c r="BJ17" s="93"/>
      <c r="BL17" s="93"/>
    </row>
    <row r="18" spans="2:64">
      <c r="B18" s="36"/>
      <c r="C18" s="29"/>
      <c r="D18" s="29"/>
      <c r="E18" s="29"/>
      <c r="F18" s="29"/>
      <c r="G18" s="29"/>
      <c r="H18" s="29"/>
      <c r="I18" s="29"/>
      <c r="J18" s="29"/>
      <c r="K18" s="95"/>
      <c r="L18" s="95"/>
      <c r="M18" s="95"/>
      <c r="O18" s="87">
        <f t="shared" si="2"/>
        <v>0</v>
      </c>
      <c r="P18" s="73">
        <f t="shared" si="3"/>
        <v>0</v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O18" s="87">
        <f t="shared" si="4"/>
        <v>0</v>
      </c>
      <c r="AP18" s="73">
        <f t="shared" si="5"/>
        <v>0</v>
      </c>
      <c r="AX18" s="75"/>
      <c r="BJ18" s="93"/>
      <c r="BL18" s="93"/>
    </row>
    <row r="19" spans="2:64">
      <c r="B19" s="36"/>
      <c r="C19" s="29"/>
      <c r="D19" s="29"/>
      <c r="E19" s="29"/>
      <c r="F19" s="29"/>
      <c r="G19" s="29"/>
      <c r="H19" s="29"/>
      <c r="I19" s="29"/>
      <c r="J19" s="29"/>
      <c r="K19" s="95"/>
      <c r="L19" s="95"/>
      <c r="M19" s="95"/>
      <c r="O19" s="87">
        <f t="shared" si="2"/>
        <v>0</v>
      </c>
      <c r="P19" s="73">
        <f t="shared" si="3"/>
        <v>0</v>
      </c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O19" s="87">
        <f t="shared" si="4"/>
        <v>0</v>
      </c>
      <c r="AP19" s="73">
        <f t="shared" si="5"/>
        <v>0</v>
      </c>
      <c r="AX19" s="75"/>
    </row>
    <row r="20" spans="2:64">
      <c r="B20" s="36"/>
      <c r="C20" s="29"/>
      <c r="D20" s="29"/>
      <c r="E20" s="29"/>
      <c r="F20" s="29"/>
      <c r="G20" s="29"/>
      <c r="H20" s="29"/>
      <c r="I20" s="29"/>
      <c r="J20" s="29"/>
      <c r="K20" s="95"/>
      <c r="L20" s="95"/>
      <c r="M20" s="95"/>
      <c r="O20" s="87">
        <f t="shared" si="2"/>
        <v>0</v>
      </c>
      <c r="P20" s="73">
        <f t="shared" si="3"/>
        <v>0</v>
      </c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O20" s="87">
        <f t="shared" si="4"/>
        <v>0</v>
      </c>
      <c r="AP20" s="73">
        <f t="shared" si="5"/>
        <v>0</v>
      </c>
      <c r="AX20" s="75"/>
    </row>
    <row r="21" spans="2:64">
      <c r="B21" s="36"/>
      <c r="C21" s="29"/>
      <c r="D21" s="29"/>
      <c r="E21" s="29"/>
      <c r="F21" s="29"/>
      <c r="G21" s="29"/>
      <c r="H21" s="29"/>
      <c r="I21" s="29"/>
      <c r="J21" s="29"/>
      <c r="K21" s="95"/>
      <c r="L21" s="95"/>
      <c r="M21" s="95"/>
      <c r="O21" s="87">
        <f t="shared" si="2"/>
        <v>0</v>
      </c>
      <c r="P21" s="73">
        <f t="shared" si="3"/>
        <v>0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O21" s="87">
        <f t="shared" si="4"/>
        <v>0</v>
      </c>
      <c r="AP21" s="73">
        <f t="shared" si="5"/>
        <v>0</v>
      </c>
      <c r="AX21" s="75"/>
    </row>
    <row r="22" spans="2:64">
      <c r="B22" s="36"/>
      <c r="C22" s="29"/>
      <c r="D22" s="29"/>
      <c r="E22" s="29"/>
      <c r="F22" s="29"/>
      <c r="G22" s="29"/>
      <c r="H22" s="29"/>
      <c r="I22" s="29"/>
      <c r="J22" s="29"/>
      <c r="K22" s="95"/>
      <c r="L22" s="95"/>
      <c r="M22" s="95"/>
      <c r="O22" s="87">
        <f t="shared" si="2"/>
        <v>0</v>
      </c>
      <c r="P22" s="73">
        <f t="shared" si="3"/>
        <v>0</v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O22" s="87">
        <f t="shared" si="4"/>
        <v>0</v>
      </c>
      <c r="AP22" s="73">
        <f t="shared" si="5"/>
        <v>0</v>
      </c>
      <c r="AX22" s="75"/>
    </row>
    <row r="23" spans="2:64">
      <c r="B23" s="36"/>
      <c r="C23" s="29"/>
      <c r="D23" s="29"/>
      <c r="E23" s="29"/>
      <c r="F23" s="29"/>
      <c r="G23" s="29"/>
      <c r="H23" s="29"/>
      <c r="I23" s="29"/>
      <c r="J23" s="29"/>
      <c r="K23" s="95"/>
      <c r="L23" s="95"/>
      <c r="M23" s="95"/>
      <c r="O23" s="87">
        <f t="shared" si="2"/>
        <v>0</v>
      </c>
      <c r="P23" s="73">
        <f t="shared" si="3"/>
        <v>0</v>
      </c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O23" s="87">
        <f t="shared" si="4"/>
        <v>0</v>
      </c>
      <c r="AP23" s="73">
        <f t="shared" si="5"/>
        <v>0</v>
      </c>
      <c r="AX23" s="75"/>
    </row>
    <row r="24" spans="2:64">
      <c r="B24" s="36"/>
      <c r="C24" s="29"/>
      <c r="D24" s="29"/>
      <c r="E24" s="29"/>
      <c r="F24" s="29"/>
      <c r="G24" s="29"/>
      <c r="H24" s="29"/>
      <c r="I24" s="29"/>
      <c r="J24" s="29"/>
      <c r="K24" s="95"/>
      <c r="L24" s="95"/>
      <c r="M24" s="95"/>
      <c r="O24" s="87">
        <f t="shared" si="2"/>
        <v>0</v>
      </c>
      <c r="P24" s="73">
        <f t="shared" si="3"/>
        <v>0</v>
      </c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O24" s="87">
        <f t="shared" si="4"/>
        <v>0</v>
      </c>
      <c r="AP24" s="73">
        <f t="shared" si="5"/>
        <v>0</v>
      </c>
      <c r="AX24" s="75"/>
    </row>
    <row r="25" spans="2:64">
      <c r="B25" s="36"/>
      <c r="C25" s="29"/>
      <c r="D25" s="29"/>
      <c r="E25" s="29"/>
      <c r="F25" s="29"/>
      <c r="G25" s="29"/>
      <c r="H25" s="29"/>
      <c r="I25" s="29"/>
      <c r="J25" s="29"/>
      <c r="K25" s="95"/>
      <c r="L25" s="95"/>
      <c r="M25" s="95"/>
      <c r="O25" s="87">
        <f t="shared" si="2"/>
        <v>0</v>
      </c>
      <c r="P25" s="73">
        <f t="shared" si="3"/>
        <v>0</v>
      </c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O25" s="87">
        <f t="shared" si="4"/>
        <v>0</v>
      </c>
      <c r="AP25" s="73">
        <f t="shared" si="5"/>
        <v>0</v>
      </c>
      <c r="AX25" s="75"/>
    </row>
    <row r="26" spans="2:64">
      <c r="B26" s="36"/>
      <c r="C26" s="29"/>
      <c r="D26" s="29"/>
      <c r="E26" s="29"/>
      <c r="F26" s="29"/>
      <c r="G26" s="29"/>
      <c r="H26" s="29"/>
      <c r="I26" s="29"/>
      <c r="J26" s="29"/>
      <c r="K26" s="95"/>
      <c r="L26" s="95"/>
      <c r="M26" s="95"/>
      <c r="O26" s="87">
        <f t="shared" si="2"/>
        <v>0</v>
      </c>
      <c r="P26" s="73">
        <f t="shared" si="3"/>
        <v>0</v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O26" s="87">
        <f t="shared" si="4"/>
        <v>0</v>
      </c>
      <c r="AP26" s="73">
        <f t="shared" si="5"/>
        <v>0</v>
      </c>
      <c r="AX26" s="75"/>
    </row>
    <row r="27" spans="2:64">
      <c r="B27" s="36"/>
      <c r="C27" s="29"/>
      <c r="D27" s="29"/>
      <c r="E27" s="29"/>
      <c r="F27" s="29"/>
      <c r="G27" s="29"/>
      <c r="H27" s="29"/>
      <c r="I27" s="29"/>
      <c r="J27" s="29"/>
      <c r="K27" s="95"/>
      <c r="L27" s="95"/>
      <c r="M27" s="95"/>
      <c r="O27" s="87">
        <f t="shared" si="2"/>
        <v>0</v>
      </c>
      <c r="P27" s="73">
        <f t="shared" si="3"/>
        <v>0</v>
      </c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O27" s="87">
        <f t="shared" si="4"/>
        <v>0</v>
      </c>
      <c r="AP27" s="73">
        <f t="shared" si="5"/>
        <v>0</v>
      </c>
      <c r="AX27" s="75"/>
    </row>
    <row r="28" spans="2:64">
      <c r="B28" s="36"/>
      <c r="C28" s="29"/>
      <c r="D28" s="29"/>
      <c r="E28" s="29"/>
      <c r="F28" s="29"/>
      <c r="G28" s="29"/>
      <c r="H28" s="29"/>
      <c r="I28" s="29"/>
      <c r="J28" s="29"/>
      <c r="K28" s="95"/>
      <c r="L28" s="95"/>
      <c r="M28" s="95"/>
      <c r="O28" s="87">
        <f t="shared" si="2"/>
        <v>0</v>
      </c>
      <c r="P28" s="73">
        <f t="shared" si="3"/>
        <v>0</v>
      </c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O28" s="87">
        <f t="shared" si="4"/>
        <v>0</v>
      </c>
      <c r="AP28" s="73">
        <f t="shared" si="5"/>
        <v>0</v>
      </c>
    </row>
    <row r="29" spans="2:64">
      <c r="B29" s="36"/>
      <c r="C29" s="29"/>
      <c r="D29" s="29"/>
      <c r="E29" s="29"/>
      <c r="F29" s="29"/>
      <c r="G29" s="29"/>
      <c r="H29" s="29"/>
      <c r="I29" s="29"/>
      <c r="J29" s="29"/>
      <c r="K29" s="95"/>
      <c r="L29" s="95"/>
      <c r="M29" s="95"/>
      <c r="O29" s="87">
        <f t="shared" si="2"/>
        <v>0</v>
      </c>
      <c r="P29" s="73">
        <f t="shared" si="3"/>
        <v>0</v>
      </c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O29" s="87">
        <f t="shared" si="4"/>
        <v>0</v>
      </c>
      <c r="AP29" s="73">
        <f t="shared" si="5"/>
        <v>0</v>
      </c>
    </row>
    <row r="30" spans="2:64">
      <c r="B30" s="36"/>
      <c r="C30" s="29"/>
      <c r="D30" s="29"/>
      <c r="E30" s="29"/>
      <c r="F30" s="29"/>
      <c r="G30" s="29"/>
      <c r="H30" s="29"/>
      <c r="I30" s="29"/>
      <c r="J30" s="29"/>
      <c r="K30" s="95"/>
      <c r="L30" s="95"/>
      <c r="M30" s="95"/>
      <c r="O30" s="87">
        <f t="shared" si="2"/>
        <v>0</v>
      </c>
      <c r="P30" s="73">
        <f t="shared" si="3"/>
        <v>0</v>
      </c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O30" s="87">
        <f t="shared" si="4"/>
        <v>0</v>
      </c>
      <c r="AP30" s="73">
        <f t="shared" si="5"/>
        <v>0</v>
      </c>
    </row>
    <row r="31" spans="2:64">
      <c r="B31" s="36"/>
      <c r="C31" s="29"/>
      <c r="D31" s="29"/>
      <c r="E31" s="29"/>
      <c r="F31" s="29"/>
      <c r="G31" s="29"/>
      <c r="H31" s="29"/>
      <c r="I31" s="29"/>
      <c r="J31" s="29"/>
      <c r="K31" s="95"/>
      <c r="L31" s="95"/>
      <c r="M31" s="95"/>
      <c r="O31" s="87">
        <f t="shared" si="2"/>
        <v>0</v>
      </c>
      <c r="P31" s="73">
        <f t="shared" si="3"/>
        <v>0</v>
      </c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O31" s="87">
        <f t="shared" si="4"/>
        <v>0</v>
      </c>
      <c r="AP31" s="73">
        <f t="shared" si="5"/>
        <v>0</v>
      </c>
    </row>
    <row r="32" spans="2:64">
      <c r="B32" s="36"/>
      <c r="C32" s="29"/>
      <c r="D32" s="29"/>
      <c r="E32" s="29"/>
      <c r="F32" s="29"/>
      <c r="G32" s="29"/>
      <c r="H32" s="29"/>
      <c r="I32" s="29"/>
      <c r="J32" s="29"/>
      <c r="K32" s="95"/>
      <c r="L32" s="95"/>
      <c r="M32" s="95"/>
      <c r="O32" s="87">
        <f t="shared" si="2"/>
        <v>0</v>
      </c>
      <c r="P32" s="73">
        <f t="shared" si="3"/>
        <v>0</v>
      </c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O32" s="87">
        <f t="shared" si="4"/>
        <v>0</v>
      </c>
      <c r="AP32" s="73">
        <f t="shared" si="5"/>
        <v>0</v>
      </c>
    </row>
    <row r="33" spans="2:42">
      <c r="B33" s="36"/>
      <c r="C33" s="29"/>
      <c r="D33" s="29"/>
      <c r="E33" s="29"/>
      <c r="F33" s="29"/>
      <c r="G33" s="29"/>
      <c r="H33" s="29"/>
      <c r="I33" s="29"/>
      <c r="J33" s="29"/>
      <c r="K33" s="95"/>
      <c r="L33" s="95"/>
      <c r="M33" s="95"/>
      <c r="O33" s="87">
        <f t="shared" si="2"/>
        <v>0</v>
      </c>
      <c r="P33" s="73">
        <f t="shared" si="3"/>
        <v>0</v>
      </c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O33" s="87">
        <f t="shared" si="4"/>
        <v>0</v>
      </c>
      <c r="AP33" s="73">
        <f t="shared" si="5"/>
        <v>0</v>
      </c>
    </row>
    <row r="34" spans="2:42">
      <c r="B34" s="36"/>
      <c r="C34" s="29"/>
      <c r="D34" s="29"/>
      <c r="E34" s="29"/>
      <c r="F34" s="29"/>
      <c r="G34" s="29"/>
      <c r="H34" s="29"/>
      <c r="I34" s="29"/>
      <c r="J34" s="29"/>
      <c r="K34" s="95"/>
      <c r="L34" s="95"/>
      <c r="M34" s="95"/>
      <c r="O34" s="87">
        <f t="shared" si="2"/>
        <v>0</v>
      </c>
      <c r="P34" s="73">
        <f t="shared" si="3"/>
        <v>0</v>
      </c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O34" s="87">
        <f t="shared" si="4"/>
        <v>0</v>
      </c>
      <c r="AP34" s="73">
        <f t="shared" si="5"/>
        <v>0</v>
      </c>
    </row>
    <row r="35" spans="2:42">
      <c r="B35" s="36"/>
      <c r="C35" s="29"/>
      <c r="D35" s="29"/>
      <c r="E35" s="29"/>
      <c r="F35" s="29"/>
      <c r="G35" s="29"/>
      <c r="H35" s="29"/>
      <c r="I35" s="29"/>
      <c r="J35" s="29"/>
      <c r="K35" s="95"/>
      <c r="L35" s="95"/>
      <c r="M35" s="95"/>
      <c r="O35" s="87">
        <f t="shared" si="2"/>
        <v>0</v>
      </c>
      <c r="P35" s="73">
        <f t="shared" si="3"/>
        <v>0</v>
      </c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O35" s="87">
        <f t="shared" si="4"/>
        <v>0</v>
      </c>
      <c r="AP35" s="73">
        <f t="shared" si="5"/>
        <v>0</v>
      </c>
    </row>
    <row r="36" spans="2:42">
      <c r="B36" s="36"/>
      <c r="C36" s="29"/>
      <c r="D36" s="29"/>
      <c r="E36" s="29"/>
      <c r="F36" s="29"/>
      <c r="G36" s="29"/>
      <c r="H36" s="29"/>
      <c r="I36" s="29"/>
      <c r="J36" s="29"/>
      <c r="K36" s="95"/>
      <c r="L36" s="95"/>
      <c r="M36" s="95"/>
      <c r="O36" s="87">
        <f t="shared" si="2"/>
        <v>0</v>
      </c>
      <c r="P36" s="73">
        <f t="shared" si="3"/>
        <v>0</v>
      </c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O36" s="87">
        <f t="shared" si="4"/>
        <v>0</v>
      </c>
      <c r="AP36" s="73">
        <f t="shared" si="5"/>
        <v>0</v>
      </c>
    </row>
    <row r="37" spans="2:42">
      <c r="B37" s="36"/>
      <c r="C37" s="29"/>
      <c r="D37" s="29"/>
      <c r="E37" s="29"/>
      <c r="F37" s="29"/>
      <c r="G37" s="29"/>
      <c r="H37" s="29"/>
      <c r="I37" s="29"/>
      <c r="J37" s="29"/>
      <c r="K37" s="95"/>
      <c r="L37" s="95"/>
      <c r="M37" s="95"/>
      <c r="O37" s="87">
        <f t="shared" si="2"/>
        <v>0</v>
      </c>
      <c r="P37" s="73">
        <f t="shared" si="3"/>
        <v>0</v>
      </c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O37" s="87">
        <f t="shared" si="4"/>
        <v>0</v>
      </c>
      <c r="AP37" s="73">
        <f t="shared" si="5"/>
        <v>0</v>
      </c>
    </row>
    <row r="38" spans="2:42">
      <c r="B38" s="36"/>
      <c r="C38" s="29"/>
      <c r="D38" s="29"/>
      <c r="E38" s="29"/>
      <c r="F38" s="29"/>
      <c r="G38" s="29"/>
      <c r="H38" s="29"/>
      <c r="I38" s="29"/>
      <c r="J38" s="29"/>
      <c r="K38" s="95"/>
      <c r="L38" s="95"/>
      <c r="M38" s="95"/>
      <c r="O38" s="87">
        <f t="shared" si="2"/>
        <v>0</v>
      </c>
      <c r="P38" s="73">
        <f t="shared" si="3"/>
        <v>0</v>
      </c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O38" s="87">
        <f t="shared" si="4"/>
        <v>0</v>
      </c>
      <c r="AP38" s="73">
        <f t="shared" si="5"/>
        <v>0</v>
      </c>
    </row>
    <row r="39" spans="2:42">
      <c r="B39" s="36"/>
      <c r="C39" s="29"/>
      <c r="D39" s="29"/>
      <c r="E39" s="29"/>
      <c r="F39" s="29"/>
      <c r="G39" s="29"/>
      <c r="H39" s="29"/>
      <c r="I39" s="29"/>
      <c r="J39" s="29"/>
      <c r="K39" s="95"/>
      <c r="L39" s="95"/>
      <c r="M39" s="95"/>
      <c r="O39" s="87">
        <f t="shared" si="2"/>
        <v>0</v>
      </c>
      <c r="P39" s="73">
        <f t="shared" si="3"/>
        <v>0</v>
      </c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O39" s="87">
        <f t="shared" si="4"/>
        <v>0</v>
      </c>
      <c r="AP39" s="73">
        <f t="shared" si="5"/>
        <v>0</v>
      </c>
    </row>
    <row r="40" spans="2:42">
      <c r="B40" s="36"/>
      <c r="C40" s="29"/>
      <c r="D40" s="29"/>
      <c r="E40" s="29"/>
      <c r="F40" s="29"/>
      <c r="G40" s="29"/>
      <c r="H40" s="29"/>
      <c r="I40" s="29"/>
      <c r="J40" s="29"/>
      <c r="K40" s="95"/>
      <c r="L40" s="95"/>
      <c r="M40" s="95"/>
      <c r="O40" s="87">
        <f t="shared" si="2"/>
        <v>0</v>
      </c>
      <c r="P40" s="73">
        <f t="shared" si="3"/>
        <v>0</v>
      </c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O40" s="87">
        <f t="shared" si="4"/>
        <v>0</v>
      </c>
      <c r="AP40" s="73">
        <f t="shared" si="5"/>
        <v>0</v>
      </c>
    </row>
    <row r="41" spans="2:42">
      <c r="B41" s="36"/>
      <c r="C41" s="29"/>
      <c r="D41" s="29"/>
      <c r="E41" s="29"/>
      <c r="F41" s="29"/>
      <c r="G41" s="29"/>
      <c r="H41" s="29"/>
      <c r="I41" s="29"/>
      <c r="J41" s="29"/>
      <c r="K41" s="95"/>
      <c r="L41" s="95"/>
      <c r="M41" s="95"/>
      <c r="O41" s="87">
        <f t="shared" si="2"/>
        <v>0</v>
      </c>
      <c r="P41" s="73">
        <f t="shared" si="3"/>
        <v>0</v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O41" s="87">
        <f t="shared" si="4"/>
        <v>0</v>
      </c>
      <c r="AP41" s="73">
        <f t="shared" si="5"/>
        <v>0</v>
      </c>
    </row>
    <row r="42" spans="2:42">
      <c r="B42" s="36"/>
      <c r="C42" s="29"/>
      <c r="D42" s="29"/>
      <c r="E42" s="29"/>
      <c r="F42" s="29"/>
      <c r="G42" s="29"/>
      <c r="H42" s="29"/>
      <c r="I42" s="29"/>
      <c r="J42" s="29"/>
      <c r="K42" s="95"/>
      <c r="L42" s="95"/>
      <c r="M42" s="95"/>
      <c r="O42" s="87">
        <f t="shared" si="2"/>
        <v>0</v>
      </c>
      <c r="P42" s="73">
        <f t="shared" si="3"/>
        <v>0</v>
      </c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O42" s="87">
        <f t="shared" si="4"/>
        <v>0</v>
      </c>
      <c r="AP42" s="73">
        <f t="shared" si="5"/>
        <v>0</v>
      </c>
    </row>
    <row r="43" spans="2:42">
      <c r="B43" s="36"/>
      <c r="C43" s="29"/>
      <c r="D43" s="29"/>
      <c r="E43" s="29"/>
      <c r="F43" s="29"/>
      <c r="G43" s="29"/>
      <c r="H43" s="29"/>
      <c r="I43" s="29"/>
      <c r="J43" s="29"/>
      <c r="K43" s="95"/>
      <c r="L43" s="95"/>
      <c r="M43" s="95"/>
      <c r="O43" s="87">
        <f t="shared" si="2"/>
        <v>0</v>
      </c>
      <c r="P43" s="73">
        <f t="shared" si="3"/>
        <v>0</v>
      </c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O43" s="87">
        <f t="shared" si="4"/>
        <v>0</v>
      </c>
      <c r="AP43" s="73">
        <f t="shared" si="5"/>
        <v>0</v>
      </c>
    </row>
    <row r="44" spans="2:42">
      <c r="B44" s="36"/>
      <c r="C44" s="29"/>
      <c r="D44" s="29"/>
      <c r="E44" s="29"/>
      <c r="F44" s="29"/>
      <c r="G44" s="29"/>
      <c r="H44" s="29"/>
      <c r="I44" s="29"/>
      <c r="J44" s="29"/>
      <c r="K44" s="95"/>
      <c r="L44" s="95"/>
      <c r="M44" s="95"/>
      <c r="O44" s="87">
        <f t="shared" si="2"/>
        <v>0</v>
      </c>
      <c r="P44" s="73">
        <f t="shared" si="3"/>
        <v>0</v>
      </c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O44" s="87">
        <f t="shared" si="4"/>
        <v>0</v>
      </c>
      <c r="AP44" s="73">
        <f t="shared" si="5"/>
        <v>0</v>
      </c>
    </row>
    <row r="45" spans="2:42">
      <c r="B45" s="36"/>
      <c r="C45" s="29"/>
      <c r="D45" s="29"/>
      <c r="E45" s="29"/>
      <c r="F45" s="29"/>
      <c r="G45" s="29"/>
      <c r="H45" s="29"/>
      <c r="I45" s="29"/>
      <c r="J45" s="29"/>
      <c r="K45" s="95"/>
      <c r="L45" s="95"/>
      <c r="M45" s="95"/>
      <c r="O45" s="87">
        <f t="shared" si="2"/>
        <v>0</v>
      </c>
      <c r="P45" s="73">
        <f t="shared" si="3"/>
        <v>0</v>
      </c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O45" s="87">
        <f t="shared" si="4"/>
        <v>0</v>
      </c>
      <c r="AP45" s="73">
        <f t="shared" si="5"/>
        <v>0</v>
      </c>
    </row>
    <row r="46" spans="2:42">
      <c r="B46" s="36"/>
      <c r="C46" s="29"/>
      <c r="D46" s="29"/>
      <c r="E46" s="29"/>
      <c r="F46" s="29"/>
      <c r="G46" s="29"/>
      <c r="H46" s="29"/>
      <c r="I46" s="29"/>
      <c r="J46" s="29"/>
      <c r="K46" s="95"/>
      <c r="L46" s="95"/>
      <c r="M46" s="95"/>
      <c r="O46" s="87">
        <f t="shared" si="2"/>
        <v>0</v>
      </c>
      <c r="P46" s="73">
        <f t="shared" si="3"/>
        <v>0</v>
      </c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O46" s="87">
        <f t="shared" si="4"/>
        <v>0</v>
      </c>
      <c r="AP46" s="73">
        <f t="shared" si="5"/>
        <v>0</v>
      </c>
    </row>
    <row r="47" spans="2:42">
      <c r="B47" s="36"/>
      <c r="C47" s="29"/>
      <c r="D47" s="29"/>
      <c r="E47" s="29"/>
      <c r="F47" s="29"/>
      <c r="G47" s="29"/>
      <c r="H47" s="29"/>
      <c r="I47" s="29"/>
      <c r="J47" s="29"/>
      <c r="K47" s="95"/>
      <c r="L47" s="95"/>
      <c r="M47" s="95"/>
      <c r="O47" s="87">
        <f t="shared" si="2"/>
        <v>0</v>
      </c>
      <c r="P47" s="73">
        <f t="shared" si="3"/>
        <v>0</v>
      </c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O47" s="87">
        <f t="shared" si="4"/>
        <v>0</v>
      </c>
      <c r="AP47" s="73">
        <f t="shared" si="5"/>
        <v>0</v>
      </c>
    </row>
    <row r="48" spans="2:42">
      <c r="B48" s="36"/>
      <c r="C48" s="29"/>
      <c r="D48" s="29"/>
      <c r="E48" s="29"/>
      <c r="F48" s="29"/>
      <c r="G48" s="29"/>
      <c r="H48" s="29"/>
      <c r="I48" s="29"/>
      <c r="J48" s="29"/>
      <c r="K48" s="95"/>
      <c r="L48" s="95"/>
      <c r="M48" s="95"/>
      <c r="O48" s="87">
        <f t="shared" si="2"/>
        <v>0</v>
      </c>
      <c r="P48" s="73">
        <f t="shared" si="3"/>
        <v>0</v>
      </c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O48" s="87">
        <f t="shared" si="4"/>
        <v>0</v>
      </c>
      <c r="AP48" s="73">
        <f t="shared" si="5"/>
        <v>0</v>
      </c>
    </row>
    <row r="49" spans="2:65">
      <c r="B49" s="36"/>
      <c r="C49" s="29"/>
      <c r="D49" s="29"/>
      <c r="E49" s="29"/>
      <c r="F49" s="29"/>
      <c r="G49" s="29"/>
      <c r="H49" s="29"/>
      <c r="I49" s="29"/>
      <c r="J49" s="29"/>
      <c r="K49" s="95"/>
      <c r="L49" s="95"/>
      <c r="M49" s="95"/>
      <c r="O49" s="87">
        <f t="shared" si="2"/>
        <v>0</v>
      </c>
      <c r="P49" s="73">
        <f t="shared" si="3"/>
        <v>0</v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O49" s="87">
        <f t="shared" si="4"/>
        <v>0</v>
      </c>
      <c r="AP49" s="73">
        <f t="shared" si="5"/>
        <v>0</v>
      </c>
    </row>
    <row r="50" spans="2:65">
      <c r="B50" s="36"/>
      <c r="C50" s="29"/>
      <c r="D50" s="29"/>
      <c r="E50" s="29"/>
      <c r="F50" s="29"/>
      <c r="G50" s="29"/>
      <c r="H50" s="29"/>
      <c r="I50" s="29"/>
      <c r="J50" s="29"/>
      <c r="K50" s="95"/>
      <c r="L50" s="95"/>
      <c r="M50" s="95"/>
      <c r="O50" s="87">
        <f t="shared" si="2"/>
        <v>0</v>
      </c>
      <c r="P50" s="73">
        <f t="shared" si="3"/>
        <v>0</v>
      </c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O50" s="87">
        <f t="shared" si="4"/>
        <v>0</v>
      </c>
      <c r="AP50" s="73">
        <f t="shared" si="5"/>
        <v>0</v>
      </c>
    </row>
    <row r="51" spans="2:65">
      <c r="B51" s="36"/>
      <c r="C51" s="29"/>
      <c r="D51" s="29"/>
      <c r="E51" s="29"/>
      <c r="F51" s="29"/>
      <c r="G51" s="29"/>
      <c r="H51" s="29"/>
      <c r="I51" s="29"/>
      <c r="J51" s="29"/>
      <c r="K51" s="95"/>
      <c r="L51" s="95"/>
      <c r="M51" s="95"/>
      <c r="O51" s="87">
        <f t="shared" si="2"/>
        <v>0</v>
      </c>
      <c r="P51" s="73">
        <f t="shared" si="3"/>
        <v>0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O51" s="87">
        <f t="shared" si="4"/>
        <v>0</v>
      </c>
      <c r="AP51" s="73">
        <f t="shared" si="5"/>
        <v>0</v>
      </c>
    </row>
    <row r="52" spans="2:65">
      <c r="B52" s="36"/>
      <c r="C52" s="29"/>
      <c r="D52" s="29"/>
      <c r="E52" s="29"/>
      <c r="F52" s="29"/>
      <c r="G52" s="29"/>
      <c r="H52" s="29"/>
      <c r="I52" s="29"/>
      <c r="J52" s="29"/>
      <c r="K52" s="95"/>
      <c r="L52" s="95"/>
      <c r="M52" s="95"/>
      <c r="O52" s="87">
        <f t="shared" si="2"/>
        <v>0</v>
      </c>
      <c r="P52" s="73">
        <f t="shared" si="3"/>
        <v>0</v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O52" s="87">
        <f t="shared" si="4"/>
        <v>0</v>
      </c>
      <c r="AP52" s="73">
        <f t="shared" si="5"/>
        <v>0</v>
      </c>
    </row>
    <row r="53" spans="2:65">
      <c r="B53" s="36"/>
      <c r="C53" s="29"/>
      <c r="D53" s="29"/>
      <c r="E53" s="29"/>
      <c r="F53" s="29"/>
      <c r="G53" s="29"/>
      <c r="H53" s="29"/>
      <c r="I53" s="29"/>
      <c r="J53" s="29"/>
      <c r="K53" s="95"/>
      <c r="L53" s="95"/>
      <c r="M53" s="95"/>
      <c r="O53" s="87">
        <f t="shared" si="2"/>
        <v>0</v>
      </c>
      <c r="P53" s="73">
        <f t="shared" si="3"/>
        <v>0</v>
      </c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O53" s="87">
        <f t="shared" si="4"/>
        <v>0</v>
      </c>
      <c r="AP53" s="73">
        <f t="shared" si="5"/>
        <v>0</v>
      </c>
    </row>
    <row r="54" spans="2:65">
      <c r="B54" s="36"/>
      <c r="C54" s="29"/>
      <c r="D54" s="29"/>
      <c r="E54" s="29"/>
      <c r="F54" s="29"/>
      <c r="G54" s="29"/>
      <c r="H54" s="29"/>
      <c r="I54" s="29"/>
      <c r="J54" s="29"/>
      <c r="K54" s="138"/>
      <c r="L54" s="138"/>
      <c r="M54" s="138"/>
      <c r="O54" s="87">
        <f t="shared" si="2"/>
        <v>0</v>
      </c>
      <c r="P54" s="73">
        <f t="shared" si="3"/>
        <v>0</v>
      </c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O54" s="87">
        <f t="shared" si="4"/>
        <v>0</v>
      </c>
      <c r="AP54" s="73">
        <f t="shared" si="5"/>
        <v>0</v>
      </c>
    </row>
    <row r="55" spans="2:65" s="142" customFormat="1">
      <c r="B55" s="139"/>
      <c r="C55" s="140"/>
      <c r="D55" s="140"/>
      <c r="E55" s="29"/>
      <c r="F55" s="140"/>
      <c r="G55" s="140"/>
      <c r="H55" s="140"/>
      <c r="I55" s="140"/>
      <c r="J55" s="140"/>
      <c r="K55" s="141">
        <f>SUM(K4:K54)</f>
        <v>1000</v>
      </c>
      <c r="L55" s="141">
        <f>SUM(L4:L54)</f>
        <v>0</v>
      </c>
      <c r="M55" s="141">
        <f>SUM(M4:M54)</f>
        <v>0</v>
      </c>
      <c r="N55" s="73"/>
      <c r="O55" s="87"/>
      <c r="P55" s="73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3"/>
      <c r="AO55" s="87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</row>
    <row r="56" spans="2:65">
      <c r="B56" s="143"/>
      <c r="C56" s="29"/>
      <c r="D56" s="29"/>
      <c r="E56" s="29">
        <f t="shared" ref="E56:J56" si="6">SUM(E4:E55)</f>
        <v>12646</v>
      </c>
      <c r="F56" s="29">
        <f t="shared" si="6"/>
        <v>11273</v>
      </c>
      <c r="G56" s="29">
        <f t="shared" si="6"/>
        <v>1673</v>
      </c>
      <c r="H56" s="29">
        <f t="shared" si="6"/>
        <v>18993</v>
      </c>
      <c r="I56" s="29">
        <f t="shared" si="6"/>
        <v>17082</v>
      </c>
      <c r="J56" s="29">
        <f t="shared" si="6"/>
        <v>1484</v>
      </c>
      <c r="K56" s="138">
        <f>K55/SUM(K55:M55)</f>
        <v>1</v>
      </c>
      <c r="L56" s="138">
        <f>L55/SUM(K55:M55)</f>
        <v>0</v>
      </c>
      <c r="M56" s="138">
        <f>M55/SUM(K55:M55)</f>
        <v>0</v>
      </c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</row>
    <row r="57" spans="2:65" hidden="1">
      <c r="E57" s="73">
        <f>SUM(E4:E54)</f>
        <v>12646</v>
      </c>
      <c r="F57" s="73">
        <f>F56+G56</f>
        <v>12946</v>
      </c>
      <c r="H57" s="73">
        <f>SUM(H4:H54)</f>
        <v>18993</v>
      </c>
      <c r="I57" s="73">
        <f>I56+J56</f>
        <v>18566</v>
      </c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</row>
    <row r="58" spans="2:65"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</row>
    <row r="59" spans="2:65">
      <c r="K59" s="73"/>
      <c r="L59" s="73"/>
      <c r="M59" s="73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</row>
    <row r="60" spans="2:65">
      <c r="K60" s="73"/>
      <c r="L60" s="73"/>
      <c r="M60" s="73"/>
    </row>
    <row r="61" spans="2:65">
      <c r="K61" s="73"/>
      <c r="L61" s="73"/>
      <c r="M61" s="73"/>
      <c r="R61" s="73">
        <f>SUM(R4:R60)</f>
        <v>388</v>
      </c>
      <c r="S61" s="73">
        <f t="shared" ref="S61:AM61" si="7">SUM(S4:S60)</f>
        <v>40</v>
      </c>
      <c r="T61" s="73">
        <f t="shared" si="7"/>
        <v>0</v>
      </c>
      <c r="U61" s="73">
        <f t="shared" si="7"/>
        <v>0</v>
      </c>
      <c r="V61" s="73">
        <f t="shared" si="7"/>
        <v>259</v>
      </c>
      <c r="W61" s="73">
        <f t="shared" si="7"/>
        <v>30</v>
      </c>
      <c r="X61" s="73">
        <f t="shared" si="7"/>
        <v>0</v>
      </c>
      <c r="Y61" s="73">
        <f t="shared" si="7"/>
        <v>0</v>
      </c>
      <c r="Z61" s="73">
        <f t="shared" si="7"/>
        <v>186</v>
      </c>
      <c r="AA61" s="73">
        <f t="shared" si="7"/>
        <v>25</v>
      </c>
      <c r="AB61" s="73">
        <f t="shared" si="7"/>
        <v>2577</v>
      </c>
      <c r="AC61" s="73">
        <f t="shared" si="7"/>
        <v>270</v>
      </c>
      <c r="AD61" s="73">
        <f t="shared" si="7"/>
        <v>494</v>
      </c>
      <c r="AE61" s="73">
        <f t="shared" si="7"/>
        <v>60</v>
      </c>
      <c r="AF61" s="73">
        <f t="shared" si="7"/>
        <v>4969</v>
      </c>
      <c r="AG61" s="73">
        <f t="shared" si="7"/>
        <v>530</v>
      </c>
      <c r="AH61" s="73">
        <f t="shared" si="7"/>
        <v>2116</v>
      </c>
      <c r="AI61" s="73">
        <f t="shared" si="7"/>
        <v>240</v>
      </c>
      <c r="AJ61" s="73">
        <f t="shared" si="7"/>
        <v>1957</v>
      </c>
      <c r="AK61" s="73">
        <f t="shared" si="7"/>
        <v>245</v>
      </c>
      <c r="AL61" s="73">
        <f t="shared" si="7"/>
        <v>0</v>
      </c>
      <c r="AM61" s="73">
        <f t="shared" si="7"/>
        <v>0</v>
      </c>
      <c r="AR61" s="73">
        <f>SUM(AR4:AR60)</f>
        <v>1590</v>
      </c>
      <c r="AS61" s="73">
        <f t="shared" ref="AS61:BM61" si="8">SUM(AS4:AS60)</f>
        <v>270</v>
      </c>
      <c r="AT61" s="73">
        <f t="shared" si="8"/>
        <v>14376</v>
      </c>
      <c r="AU61" s="73">
        <f t="shared" si="8"/>
        <v>1890</v>
      </c>
      <c r="AV61" s="73">
        <f t="shared" si="8"/>
        <v>0</v>
      </c>
      <c r="AW61" s="73">
        <f t="shared" si="8"/>
        <v>0</v>
      </c>
      <c r="AX61" s="73">
        <f t="shared" si="8"/>
        <v>2600</v>
      </c>
      <c r="AY61" s="73">
        <f t="shared" si="8"/>
        <v>325</v>
      </c>
      <c r="AZ61" s="73">
        <f t="shared" si="8"/>
        <v>0</v>
      </c>
      <c r="BA61" s="73">
        <f t="shared" si="8"/>
        <v>0</v>
      </c>
      <c r="BB61" s="73">
        <f t="shared" si="8"/>
        <v>0</v>
      </c>
      <c r="BC61" s="73">
        <f t="shared" si="8"/>
        <v>0</v>
      </c>
      <c r="BD61" s="73">
        <f t="shared" si="8"/>
        <v>0</v>
      </c>
      <c r="BE61" s="73">
        <f t="shared" si="8"/>
        <v>0</v>
      </c>
      <c r="BF61" s="73">
        <f t="shared" si="8"/>
        <v>0</v>
      </c>
      <c r="BG61" s="73">
        <f t="shared" si="8"/>
        <v>0</v>
      </c>
      <c r="BH61" s="73">
        <f t="shared" si="8"/>
        <v>0</v>
      </c>
      <c r="BI61" s="73">
        <f t="shared" si="8"/>
        <v>0</v>
      </c>
      <c r="BJ61" s="73">
        <f t="shared" si="8"/>
        <v>0</v>
      </c>
      <c r="BK61" s="73">
        <f t="shared" si="8"/>
        <v>0</v>
      </c>
      <c r="BL61" s="73">
        <f t="shared" si="8"/>
        <v>0</v>
      </c>
      <c r="BM61" s="73">
        <f t="shared" si="8"/>
        <v>0</v>
      </c>
    </row>
    <row r="62" spans="2:65">
      <c r="K62" s="73"/>
      <c r="L62" s="73"/>
      <c r="M62" s="73"/>
      <c r="X62" s="93"/>
      <c r="AJ62" s="93"/>
      <c r="AL62" s="93"/>
      <c r="AX62" s="93"/>
      <c r="BJ62" s="93"/>
      <c r="BL62" s="93"/>
    </row>
    <row r="63" spans="2:65">
      <c r="K63" s="73"/>
      <c r="L63" s="73"/>
      <c r="M63" s="73"/>
      <c r="O63" s="73"/>
      <c r="P63" s="73" t="s">
        <v>150</v>
      </c>
      <c r="R63" s="154">
        <f>R61+T61+V61+X61+Z61+AB61+AD61+AF61+AH61+AJ61+AL61</f>
        <v>12946</v>
      </c>
      <c r="S63" s="120">
        <f>F56+G56</f>
        <v>12946</v>
      </c>
      <c r="T63" s="154"/>
      <c r="AO63" s="73"/>
      <c r="AR63" s="118">
        <f>AR61+AT61+AV61+AX61+AZ61+BB61+BD61+BF61+BH61+BJ61+BL61</f>
        <v>18566</v>
      </c>
      <c r="AS63" s="120">
        <f>I56+J56</f>
        <v>18566</v>
      </c>
    </row>
    <row r="64" spans="2:65" hidden="1">
      <c r="K64" s="73"/>
      <c r="L64" s="73"/>
      <c r="M64" s="73"/>
      <c r="O64" s="73"/>
      <c r="R64" s="118">
        <f>F57</f>
        <v>12946</v>
      </c>
      <c r="S64" s="120"/>
      <c r="AO64" s="73"/>
      <c r="AR64" s="118">
        <f>I57</f>
        <v>18566</v>
      </c>
      <c r="AS64" s="120"/>
    </row>
    <row r="65" spans="11:45">
      <c r="K65" s="73"/>
      <c r="L65" s="73"/>
      <c r="M65" s="73"/>
      <c r="P65" s="73" t="s">
        <v>120</v>
      </c>
      <c r="R65" s="73">
        <f>S61+U61+W61+Y61+AA61+AC61+AE61+AG61+AI61+AK61+AM61</f>
        <v>1440</v>
      </c>
      <c r="S65" s="120"/>
      <c r="AR65" s="73">
        <f>AS61+AU61+AW61+AY61+BA61+BC61+BE61+BG61+BI61+BK61+BM61</f>
        <v>2485</v>
      </c>
      <c r="AS65" s="120"/>
    </row>
    <row r="66" spans="11:45">
      <c r="K66" s="73"/>
      <c r="L66" s="73"/>
      <c r="M66" s="73"/>
    </row>
    <row r="67" spans="11:45">
      <c r="K67" s="73"/>
      <c r="L67" s="73"/>
      <c r="M67" s="73"/>
      <c r="T67" s="201"/>
    </row>
    <row r="68" spans="11:45" ht="15.75" thickBot="1">
      <c r="K68" s="73"/>
      <c r="L68" s="73"/>
      <c r="M68" s="73"/>
      <c r="P68" s="238" t="s">
        <v>19</v>
      </c>
      <c r="Q68" s="240" t="s">
        <v>178</v>
      </c>
      <c r="R68" s="240" t="s">
        <v>179</v>
      </c>
      <c r="S68" s="239" t="s">
        <v>180</v>
      </c>
      <c r="T68" s="201"/>
    </row>
    <row r="69" spans="11:45">
      <c r="K69" s="73"/>
      <c r="L69" s="73"/>
      <c r="M69" s="73"/>
      <c r="P69" s="234" t="str">
        <f>R3</f>
        <v>AB</v>
      </c>
      <c r="Q69" s="241">
        <f>R61</f>
        <v>388</v>
      </c>
      <c r="R69" s="242">
        <f>(S61/60)</f>
        <v>0.66666666666666663</v>
      </c>
      <c r="S69" s="235">
        <f>Q69/R69</f>
        <v>582</v>
      </c>
    </row>
    <row r="70" spans="11:45">
      <c r="K70" s="73"/>
      <c r="L70" s="73"/>
      <c r="M70" s="73"/>
      <c r="P70" s="244" t="str">
        <f>V3</f>
        <v>BF</v>
      </c>
      <c r="Q70" s="153">
        <f>V61</f>
        <v>259</v>
      </c>
      <c r="R70" s="245">
        <f>(W61/60)</f>
        <v>0.5</v>
      </c>
      <c r="S70" s="246">
        <f t="shared" ref="S70:S73" si="9">Q70/R70</f>
        <v>518</v>
      </c>
      <c r="AJ70" s="87"/>
      <c r="AO70" s="73"/>
    </row>
    <row r="71" spans="11:45">
      <c r="P71" s="244" t="str">
        <f>Z3</f>
        <v>DP</v>
      </c>
      <c r="Q71" s="153">
        <f>Z61</f>
        <v>186</v>
      </c>
      <c r="R71" s="245">
        <f>(AA61/60)</f>
        <v>0.41666666666666669</v>
      </c>
      <c r="S71" s="246">
        <f t="shared" si="9"/>
        <v>446.4</v>
      </c>
      <c r="AJ71" s="87"/>
      <c r="AL71" s="93"/>
      <c r="AO71" s="73"/>
    </row>
    <row r="72" spans="11:45">
      <c r="P72" s="244" t="str">
        <f>AB3</f>
        <v>KK</v>
      </c>
      <c r="Q72" s="153">
        <f>AB61</f>
        <v>2577</v>
      </c>
      <c r="R72" s="245">
        <f>(AC61/60)</f>
        <v>4.5</v>
      </c>
      <c r="S72" s="246">
        <f t="shared" si="9"/>
        <v>572.66666666666663</v>
      </c>
      <c r="AJ72" s="87"/>
      <c r="AO72" s="73"/>
    </row>
    <row r="73" spans="11:45">
      <c r="P73" s="244" t="str">
        <f>AD3</f>
        <v>KP</v>
      </c>
      <c r="Q73" s="153">
        <f>AD61</f>
        <v>494</v>
      </c>
      <c r="R73" s="245">
        <f>(AE61/60)</f>
        <v>1</v>
      </c>
      <c r="S73" s="246">
        <f t="shared" si="9"/>
        <v>494</v>
      </c>
      <c r="AJ73" s="87"/>
      <c r="AO73" s="73"/>
    </row>
    <row r="74" spans="11:45">
      <c r="P74" s="236" t="str">
        <f>AF3</f>
        <v>NP</v>
      </c>
      <c r="Q74" s="27">
        <f>AF61</f>
        <v>4969</v>
      </c>
      <c r="R74" s="243">
        <f>(AG61/60)</f>
        <v>8.8333333333333339</v>
      </c>
      <c r="S74" s="237">
        <f>Q74/R74</f>
        <v>562.52830188679241</v>
      </c>
      <c r="AJ74" s="87"/>
      <c r="AO74" s="73"/>
    </row>
    <row r="75" spans="11:45">
      <c r="P75" s="236" t="str">
        <f>AH3</f>
        <v>PK</v>
      </c>
      <c r="Q75" s="27">
        <f>AH61</f>
        <v>2116</v>
      </c>
      <c r="R75" s="243">
        <f>(AI61/60)</f>
        <v>4</v>
      </c>
      <c r="S75" s="237">
        <f t="shared" ref="S75:S76" si="10">Q75/R75</f>
        <v>529</v>
      </c>
      <c r="AJ75" s="87"/>
      <c r="AO75" s="73"/>
    </row>
    <row r="76" spans="11:45">
      <c r="P76" s="236" t="str">
        <f>AJ3</f>
        <v>RF</v>
      </c>
      <c r="Q76" s="27">
        <f>AJ61</f>
        <v>1957</v>
      </c>
      <c r="R76" s="243">
        <f>(AK61/60)</f>
        <v>4.083333333333333</v>
      </c>
      <c r="S76" s="237">
        <f t="shared" si="10"/>
        <v>479.26530612244903</v>
      </c>
    </row>
    <row r="77" spans="11:45">
      <c r="P77" s="138" t="str">
        <f>AL3</f>
        <v>RH</v>
      </c>
      <c r="Q77" s="153">
        <f>R61</f>
        <v>388</v>
      </c>
      <c r="R77" s="245">
        <f>(S61/60)</f>
        <v>0.66666666666666663</v>
      </c>
      <c r="S77" s="95">
        <f>Q77/R77</f>
        <v>582</v>
      </c>
    </row>
    <row r="79" spans="11:45">
      <c r="Q79" s="73" t="s">
        <v>181</v>
      </c>
      <c r="S79" s="233">
        <f>AVERAGE(S77:S77)</f>
        <v>582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4" activePane="bottomLeft" state="frozen"/>
      <selection pane="bottomLeft" activeCell="F10" sqref="F10"/>
    </sheetView>
  </sheetViews>
  <sheetFormatPr defaultRowHeight="15"/>
  <cols>
    <col min="1" max="1" width="4.5703125" style="73" customWidth="1"/>
    <col min="2" max="2" width="12.42578125" customWidth="1"/>
    <col min="3" max="3" width="21.42578125" style="1" customWidth="1"/>
    <col min="4" max="4" width="13.42578125" customWidth="1"/>
    <col min="5" max="5" width="11" customWidth="1"/>
    <col min="6" max="7" width="12.42578125" customWidth="1"/>
    <col min="8" max="8" width="14.28515625" style="73" customWidth="1"/>
    <col min="9" max="9" width="11" style="73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316" t="s">
        <v>151</v>
      </c>
      <c r="C2" s="318" t="s">
        <v>152</v>
      </c>
      <c r="D2" s="320" t="s">
        <v>153</v>
      </c>
      <c r="E2" s="321"/>
      <c r="F2" s="322" t="s">
        <v>154</v>
      </c>
      <c r="G2" s="322" t="s">
        <v>155</v>
      </c>
      <c r="H2" s="314" t="s">
        <v>156</v>
      </c>
      <c r="I2" s="324"/>
      <c r="J2" s="314" t="s">
        <v>157</v>
      </c>
      <c r="K2" s="315"/>
    </row>
    <row r="3" spans="1:11" ht="30.75" thickBot="1">
      <c r="A3"/>
      <c r="B3" s="317"/>
      <c r="C3" s="319"/>
      <c r="D3" s="173" t="s">
        <v>158</v>
      </c>
      <c r="E3" s="173" t="s">
        <v>159</v>
      </c>
      <c r="F3" s="323"/>
      <c r="G3" s="323"/>
      <c r="H3" s="173" t="s">
        <v>158</v>
      </c>
      <c r="I3" s="173" t="s">
        <v>159</v>
      </c>
      <c r="J3" s="173" t="s">
        <v>158</v>
      </c>
      <c r="K3" s="174" t="s">
        <v>159</v>
      </c>
    </row>
    <row r="4" spans="1:11" ht="15.75" thickTop="1">
      <c r="A4"/>
      <c r="B4" s="35">
        <v>42045</v>
      </c>
      <c r="C4" s="94" t="s">
        <v>233</v>
      </c>
      <c r="D4" s="175">
        <v>7650</v>
      </c>
      <c r="E4" s="175"/>
      <c r="F4" s="35">
        <v>42044</v>
      </c>
      <c r="G4" s="175">
        <f>5*150</f>
        <v>750</v>
      </c>
      <c r="H4" s="175">
        <v>750</v>
      </c>
      <c r="I4" s="175">
        <v>750</v>
      </c>
      <c r="J4" s="175"/>
      <c r="K4" s="175">
        <v>9</v>
      </c>
    </row>
    <row r="5" spans="1:11">
      <c r="A5"/>
      <c r="B5" s="36"/>
      <c r="C5" s="95"/>
      <c r="D5" s="176"/>
      <c r="E5" s="176"/>
      <c r="F5" s="36">
        <v>42044</v>
      </c>
      <c r="G5" s="176">
        <f>18*150</f>
        <v>2700</v>
      </c>
      <c r="H5" s="176">
        <v>2700</v>
      </c>
      <c r="I5" s="176">
        <v>2700</v>
      </c>
      <c r="J5" s="176">
        <v>5</v>
      </c>
      <c r="K5" s="176">
        <v>2</v>
      </c>
    </row>
    <row r="6" spans="1:11">
      <c r="A6"/>
      <c r="B6" s="36"/>
      <c r="C6" s="95"/>
      <c r="D6" s="176"/>
      <c r="E6" s="176"/>
      <c r="F6" s="36">
        <v>42045</v>
      </c>
      <c r="G6" s="176">
        <f>10*150</f>
        <v>1500</v>
      </c>
      <c r="H6" s="176">
        <v>1500</v>
      </c>
      <c r="I6" s="176">
        <v>1500</v>
      </c>
      <c r="J6" s="176"/>
      <c r="K6" s="176">
        <v>1</v>
      </c>
    </row>
    <row r="7" spans="1:11">
      <c r="A7"/>
      <c r="B7" s="36"/>
      <c r="C7" s="95"/>
      <c r="D7" s="176"/>
      <c r="E7" s="176"/>
      <c r="F7" s="36">
        <v>42046</v>
      </c>
      <c r="G7" s="176">
        <f>18*150</f>
        <v>2700</v>
      </c>
      <c r="H7" s="176">
        <v>2700</v>
      </c>
      <c r="I7" s="176">
        <v>2700</v>
      </c>
      <c r="J7" s="176">
        <v>5</v>
      </c>
      <c r="K7" s="176">
        <v>2</v>
      </c>
    </row>
    <row r="8" spans="1:11">
      <c r="A8"/>
      <c r="B8" s="36"/>
      <c r="C8" s="95"/>
      <c r="D8" s="176"/>
      <c r="E8" s="176"/>
      <c r="F8" s="36">
        <v>42047</v>
      </c>
      <c r="G8" s="176">
        <f>18*150</f>
        <v>2700</v>
      </c>
      <c r="H8" s="176">
        <v>2700</v>
      </c>
      <c r="I8" s="176">
        <v>2700</v>
      </c>
      <c r="J8" s="176">
        <v>3</v>
      </c>
      <c r="K8" s="176">
        <v>3</v>
      </c>
    </row>
    <row r="9" spans="1:11">
      <c r="A9"/>
      <c r="B9" s="36"/>
      <c r="C9" s="95"/>
      <c r="D9" s="176"/>
      <c r="E9" s="176"/>
      <c r="F9" s="36">
        <v>42047</v>
      </c>
      <c r="G9" s="176">
        <f>9*150</f>
        <v>1350</v>
      </c>
      <c r="H9" s="176">
        <v>1350</v>
      </c>
      <c r="I9" s="176">
        <v>1350</v>
      </c>
      <c r="J9" s="176"/>
      <c r="K9" s="176"/>
    </row>
    <row r="10" spans="1:11">
      <c r="A10"/>
      <c r="B10" s="36"/>
      <c r="C10" s="95"/>
      <c r="D10" s="176"/>
      <c r="E10" s="176"/>
      <c r="F10" s="36"/>
      <c r="G10" s="176"/>
      <c r="H10" s="176"/>
      <c r="I10" s="176"/>
      <c r="J10" s="176"/>
      <c r="K10" s="176"/>
    </row>
    <row r="11" spans="1:11">
      <c r="A11"/>
      <c r="B11" s="36"/>
      <c r="C11" s="95"/>
      <c r="D11" s="176"/>
      <c r="E11" s="176"/>
      <c r="F11" s="36"/>
      <c r="G11" s="176"/>
      <c r="H11" s="176"/>
      <c r="I11" s="176"/>
      <c r="J11" s="176"/>
      <c r="K11" s="176"/>
    </row>
    <row r="12" spans="1:11">
      <c r="A12"/>
      <c r="B12" s="36"/>
      <c r="C12" s="95"/>
      <c r="D12" s="176"/>
      <c r="E12" s="176"/>
      <c r="F12" s="36"/>
      <c r="G12" s="176"/>
      <c r="H12" s="176"/>
      <c r="I12" s="176"/>
      <c r="J12" s="176"/>
      <c r="K12" s="176"/>
    </row>
    <row r="13" spans="1:11">
      <c r="A13"/>
      <c r="B13" s="177"/>
      <c r="C13" s="95"/>
      <c r="D13" s="176"/>
      <c r="E13" s="176"/>
      <c r="F13" s="36"/>
      <c r="G13" s="176"/>
      <c r="H13" s="176"/>
      <c r="I13" s="176"/>
      <c r="J13" s="176"/>
      <c r="K13" s="176"/>
    </row>
    <row r="14" spans="1:11">
      <c r="A14"/>
      <c r="B14" s="36"/>
      <c r="C14" s="95"/>
      <c r="D14" s="178"/>
      <c r="E14" s="178"/>
      <c r="F14" s="36"/>
      <c r="G14" s="176"/>
      <c r="H14" s="176"/>
      <c r="I14" s="176"/>
      <c r="J14" s="176"/>
      <c r="K14" s="176"/>
    </row>
    <row r="15" spans="1:11">
      <c r="A15"/>
      <c r="B15" s="36"/>
      <c r="C15" s="95"/>
      <c r="D15" s="176"/>
      <c r="E15" s="176"/>
      <c r="F15" s="36"/>
      <c r="G15" s="176"/>
      <c r="H15" s="176"/>
      <c r="I15" s="176"/>
      <c r="J15" s="176"/>
      <c r="K15" s="176"/>
    </row>
    <row r="16" spans="1:11">
      <c r="A16"/>
      <c r="B16" s="177"/>
      <c r="C16" s="95"/>
      <c r="D16" s="176"/>
      <c r="E16" s="176"/>
      <c r="F16" s="36"/>
      <c r="G16" s="176"/>
      <c r="H16" s="176"/>
      <c r="I16" s="176"/>
      <c r="J16" s="176"/>
      <c r="K16" s="176"/>
    </row>
    <row r="17" spans="1:11">
      <c r="A17"/>
      <c r="B17" s="36"/>
      <c r="C17" s="95"/>
      <c r="D17" s="176"/>
      <c r="E17" s="176"/>
      <c r="F17" s="36"/>
      <c r="G17" s="176"/>
      <c r="H17" s="176"/>
      <c r="I17" s="176"/>
      <c r="J17" s="176"/>
      <c r="K17" s="176"/>
    </row>
    <row r="18" spans="1:11">
      <c r="A18"/>
      <c r="B18" s="36"/>
      <c r="C18" s="95"/>
      <c r="D18" s="176"/>
      <c r="E18" s="176"/>
      <c r="F18" s="36"/>
      <c r="G18" s="176"/>
      <c r="H18" s="176"/>
      <c r="I18" s="176"/>
      <c r="J18" s="176"/>
      <c r="K18" s="176"/>
    </row>
    <row r="19" spans="1:11">
      <c r="A19"/>
      <c r="B19" s="36"/>
      <c r="C19" s="95"/>
      <c r="D19" s="176"/>
      <c r="E19" s="176"/>
      <c r="F19" s="36"/>
      <c r="G19" s="176"/>
      <c r="H19" s="176"/>
      <c r="I19" s="176"/>
      <c r="J19" s="176"/>
      <c r="K19" s="176"/>
    </row>
    <row r="20" spans="1:11">
      <c r="A20"/>
      <c r="B20" s="36"/>
      <c r="C20" s="95"/>
      <c r="D20" s="176"/>
      <c r="E20" s="176"/>
      <c r="F20" s="36"/>
      <c r="G20" s="176"/>
      <c r="H20" s="176"/>
      <c r="I20" s="176"/>
      <c r="J20" s="176"/>
      <c r="K20" s="176"/>
    </row>
    <row r="21" spans="1:11">
      <c r="A21"/>
      <c r="B21" s="36"/>
      <c r="C21" s="95"/>
      <c r="D21" s="176"/>
      <c r="E21" s="176"/>
      <c r="F21" s="36"/>
      <c r="G21" s="176"/>
      <c r="H21" s="176"/>
      <c r="I21" s="176"/>
      <c r="J21" s="176"/>
      <c r="K21" s="176"/>
    </row>
    <row r="22" spans="1:11">
      <c r="A22"/>
      <c r="B22" s="36"/>
      <c r="C22" s="95"/>
      <c r="D22" s="176"/>
      <c r="E22" s="176"/>
      <c r="F22" s="36"/>
      <c r="G22" s="176"/>
      <c r="H22" s="176"/>
      <c r="I22" s="176"/>
      <c r="J22" s="176"/>
      <c r="K22" s="176"/>
    </row>
    <row r="23" spans="1:11">
      <c r="A23"/>
      <c r="B23" s="36"/>
      <c r="C23" s="95"/>
      <c r="D23" s="176"/>
      <c r="E23" s="176"/>
      <c r="F23" s="36"/>
      <c r="G23" s="176"/>
      <c r="H23" s="176"/>
      <c r="I23" s="176"/>
      <c r="J23" s="176"/>
      <c r="K23" s="176"/>
    </row>
    <row r="24" spans="1:11">
      <c r="A24"/>
      <c r="B24" s="36"/>
      <c r="C24" s="95"/>
      <c r="D24" s="176"/>
      <c r="E24" s="176"/>
      <c r="F24" s="36"/>
      <c r="G24" s="176"/>
      <c r="H24" s="176"/>
      <c r="I24" s="176"/>
      <c r="J24" s="176"/>
      <c r="K24" s="176"/>
    </row>
    <row r="25" spans="1:11">
      <c r="A25"/>
      <c r="B25" s="36"/>
      <c r="C25" s="95"/>
      <c r="D25" s="176"/>
      <c r="E25" s="176"/>
      <c r="F25" s="36"/>
      <c r="G25" s="176"/>
      <c r="H25" s="176"/>
      <c r="I25" s="176"/>
      <c r="J25" s="176"/>
      <c r="K25" s="176"/>
    </row>
    <row r="26" spans="1:11">
      <c r="A26"/>
      <c r="B26" s="37"/>
      <c r="C26" s="38"/>
      <c r="D26" s="179">
        <f>SUM(D4:D25)</f>
        <v>7650</v>
      </c>
      <c r="E26" s="179">
        <f>SUM(E4:E25)</f>
        <v>0</v>
      </c>
      <c r="F26" s="179"/>
      <c r="G26" s="179">
        <f t="shared" ref="G26:K26" si="0">SUM(G4:G25)</f>
        <v>11700</v>
      </c>
      <c r="H26" s="179">
        <f t="shared" si="0"/>
        <v>11700</v>
      </c>
      <c r="I26" s="179">
        <f t="shared" si="0"/>
        <v>11700</v>
      </c>
      <c r="J26" s="179">
        <f t="shared" si="0"/>
        <v>13</v>
      </c>
      <c r="K26" s="179">
        <f t="shared" si="0"/>
        <v>17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pane="bottomLeft" activeCell="B18" sqref="B18"/>
    </sheetView>
  </sheetViews>
  <sheetFormatPr defaultRowHeight="15"/>
  <cols>
    <col min="1" max="1" width="8.85546875" style="83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/>
    <row r="2" spans="2:13" customFormat="1" ht="15.75" customHeight="1" thickTop="1">
      <c r="B2" s="48" t="s">
        <v>21</v>
      </c>
      <c r="C2" s="50" t="s">
        <v>72</v>
      </c>
      <c r="D2" s="91"/>
      <c r="E2" s="52" t="s">
        <v>26</v>
      </c>
      <c r="F2" s="52"/>
      <c r="G2" s="92"/>
      <c r="H2" s="91"/>
      <c r="I2" s="52">
        <v>400</v>
      </c>
      <c r="J2" s="52"/>
      <c r="K2" s="92"/>
      <c r="L2" s="52" t="s">
        <v>73</v>
      </c>
      <c r="M2" s="53"/>
    </row>
    <row r="3" spans="2:13" customFormat="1" ht="15.75" thickBot="1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>
      <c r="B4" s="144">
        <v>42044</v>
      </c>
      <c r="C4" s="145" t="s">
        <v>226</v>
      </c>
      <c r="D4" s="145">
        <f>E4+F4</f>
        <v>1000</v>
      </c>
      <c r="E4" s="145">
        <v>847</v>
      </c>
      <c r="F4" s="145">
        <v>153</v>
      </c>
      <c r="G4" s="145">
        <v>840</v>
      </c>
      <c r="H4" s="145">
        <f t="shared" ref="H4:H37" si="0">I4+J4</f>
        <v>0</v>
      </c>
      <c r="I4" s="145"/>
      <c r="J4" s="145"/>
      <c r="K4" s="145"/>
      <c r="L4" s="145"/>
      <c r="M4" s="146"/>
    </row>
    <row r="5" spans="2:13" customFormat="1">
      <c r="B5" s="147">
        <v>42044</v>
      </c>
      <c r="C5" s="153" t="s">
        <v>224</v>
      </c>
      <c r="D5" s="29">
        <f>E5+F5</f>
        <v>180</v>
      </c>
      <c r="E5" s="29">
        <v>146</v>
      </c>
      <c r="F5" s="29">
        <v>34</v>
      </c>
      <c r="G5" s="29">
        <v>175</v>
      </c>
      <c r="H5" s="29">
        <f t="shared" si="0"/>
        <v>0</v>
      </c>
      <c r="I5" s="29"/>
      <c r="J5" s="29"/>
      <c r="K5" s="29"/>
      <c r="L5" s="29"/>
      <c r="M5" s="148"/>
    </row>
    <row r="6" spans="2:13" customFormat="1">
      <c r="B6" s="147">
        <v>42044</v>
      </c>
      <c r="C6" s="153" t="s">
        <v>220</v>
      </c>
      <c r="D6" s="153">
        <f t="shared" ref="D6:D38" si="1">E6+F6</f>
        <v>420</v>
      </c>
      <c r="E6" s="29">
        <v>340</v>
      </c>
      <c r="F6" s="29">
        <v>80</v>
      </c>
      <c r="G6" s="29">
        <v>370</v>
      </c>
      <c r="H6" s="153">
        <f t="shared" si="0"/>
        <v>0</v>
      </c>
      <c r="I6" s="29"/>
      <c r="J6" s="29"/>
      <c r="K6" s="29"/>
      <c r="L6" s="29"/>
      <c r="M6" s="148"/>
    </row>
    <row r="7" spans="2:13" customFormat="1">
      <c r="B7" s="147">
        <v>42044</v>
      </c>
      <c r="C7" s="153" t="s">
        <v>219</v>
      </c>
      <c r="D7" s="153">
        <f t="shared" si="1"/>
        <v>0</v>
      </c>
      <c r="E7" s="29"/>
      <c r="F7" s="29"/>
      <c r="G7" s="29"/>
      <c r="H7" s="153">
        <f t="shared" si="0"/>
        <v>860</v>
      </c>
      <c r="I7" s="29">
        <f>30*27</f>
        <v>810</v>
      </c>
      <c r="J7" s="29">
        <v>50</v>
      </c>
      <c r="K7" s="29">
        <v>450</v>
      </c>
      <c r="L7" s="29"/>
      <c r="M7" s="148"/>
    </row>
    <row r="8" spans="2:13" customFormat="1">
      <c r="B8" s="147">
        <v>42045</v>
      </c>
      <c r="C8" s="153" t="s">
        <v>234</v>
      </c>
      <c r="D8" s="153">
        <f t="shared" si="1"/>
        <v>400</v>
      </c>
      <c r="E8" s="29">
        <v>194</v>
      </c>
      <c r="F8" s="29">
        <v>206</v>
      </c>
      <c r="G8" s="29">
        <v>480</v>
      </c>
      <c r="H8" s="153">
        <f t="shared" si="0"/>
        <v>0</v>
      </c>
      <c r="I8" s="29"/>
      <c r="J8" s="29"/>
      <c r="K8" s="29"/>
      <c r="L8" s="29">
        <v>194</v>
      </c>
      <c r="M8" s="148"/>
    </row>
    <row r="9" spans="2:13" customFormat="1">
      <c r="B9" s="147">
        <v>42045</v>
      </c>
      <c r="C9" s="153" t="s">
        <v>220</v>
      </c>
      <c r="D9" s="153">
        <f t="shared" si="1"/>
        <v>600</v>
      </c>
      <c r="E9" s="29">
        <v>450</v>
      </c>
      <c r="F9" s="29">
        <v>150</v>
      </c>
      <c r="G9" s="29">
        <v>510</v>
      </c>
      <c r="H9" s="29">
        <v>0</v>
      </c>
      <c r="I9" s="29"/>
      <c r="J9" s="29"/>
      <c r="K9" s="29"/>
      <c r="L9" s="29"/>
      <c r="M9" s="148"/>
    </row>
    <row r="10" spans="2:13" customFormat="1">
      <c r="B10" s="147">
        <v>42046</v>
      </c>
      <c r="C10" s="153" t="s">
        <v>234</v>
      </c>
      <c r="D10" s="153">
        <f t="shared" si="1"/>
        <v>600</v>
      </c>
      <c r="E10" s="29">
        <v>571</v>
      </c>
      <c r="F10" s="29">
        <v>29</v>
      </c>
      <c r="G10" s="29">
        <v>840</v>
      </c>
      <c r="H10" s="29">
        <f t="shared" si="0"/>
        <v>0</v>
      </c>
      <c r="I10" s="29"/>
      <c r="J10" s="29"/>
      <c r="K10" s="29"/>
      <c r="L10" s="29">
        <v>571</v>
      </c>
      <c r="M10" s="148"/>
    </row>
    <row r="11" spans="2:13" customFormat="1">
      <c r="B11" s="147">
        <v>42046</v>
      </c>
      <c r="C11" s="153" t="s">
        <v>240</v>
      </c>
      <c r="D11" s="153">
        <f t="shared" si="1"/>
        <v>600</v>
      </c>
      <c r="E11" s="29">
        <v>556</v>
      </c>
      <c r="F11" s="29">
        <v>44</v>
      </c>
      <c r="G11" s="29">
        <v>840</v>
      </c>
      <c r="H11" s="29">
        <f t="shared" si="0"/>
        <v>0</v>
      </c>
      <c r="I11" s="29"/>
      <c r="J11" s="29"/>
      <c r="K11" s="29"/>
      <c r="L11" s="29">
        <v>556</v>
      </c>
      <c r="M11" s="148"/>
    </row>
    <row r="12" spans="2:13" customFormat="1">
      <c r="B12" s="147">
        <v>42046</v>
      </c>
      <c r="C12" s="153" t="s">
        <v>224</v>
      </c>
      <c r="D12" s="153">
        <f t="shared" si="1"/>
        <v>240</v>
      </c>
      <c r="E12" s="29">
        <v>215</v>
      </c>
      <c r="F12" s="29">
        <v>25</v>
      </c>
      <c r="G12" s="29">
        <v>180</v>
      </c>
      <c r="H12" s="29">
        <f t="shared" si="0"/>
        <v>0</v>
      </c>
      <c r="I12" s="29"/>
      <c r="J12" s="29"/>
      <c r="K12" s="29"/>
      <c r="L12" s="29"/>
      <c r="M12" s="148"/>
    </row>
    <row r="13" spans="2:13" customFormat="1">
      <c r="B13" s="147">
        <v>42046</v>
      </c>
      <c r="C13" s="153" t="s">
        <v>220</v>
      </c>
      <c r="D13" s="153">
        <f t="shared" si="1"/>
        <v>440</v>
      </c>
      <c r="E13" s="29">
        <v>360</v>
      </c>
      <c r="F13" s="29">
        <v>80</v>
      </c>
      <c r="G13" s="29">
        <v>370</v>
      </c>
      <c r="H13" s="29">
        <f t="shared" si="0"/>
        <v>0</v>
      </c>
      <c r="I13" s="29"/>
      <c r="J13" s="29"/>
      <c r="K13" s="29"/>
      <c r="L13" s="29"/>
      <c r="M13" s="148"/>
    </row>
    <row r="14" spans="2:13" customFormat="1">
      <c r="B14" s="147">
        <v>42046</v>
      </c>
      <c r="C14" s="153" t="s">
        <v>219</v>
      </c>
      <c r="D14" s="153">
        <f t="shared" si="1"/>
        <v>0</v>
      </c>
      <c r="E14" s="29"/>
      <c r="F14" s="29"/>
      <c r="G14" s="29"/>
      <c r="H14" s="29">
        <f t="shared" si="0"/>
        <v>810</v>
      </c>
      <c r="I14" s="29">
        <v>810</v>
      </c>
      <c r="J14" s="29">
        <v>0</v>
      </c>
      <c r="K14" s="29">
        <v>450</v>
      </c>
      <c r="L14" s="29"/>
      <c r="M14" s="148"/>
    </row>
    <row r="15" spans="2:13" customFormat="1">
      <c r="B15" s="147">
        <v>42047</v>
      </c>
      <c r="C15" s="153" t="s">
        <v>226</v>
      </c>
      <c r="D15" s="153">
        <f t="shared" si="1"/>
        <v>800</v>
      </c>
      <c r="E15" s="29">
        <v>648</v>
      </c>
      <c r="F15" s="29">
        <v>152</v>
      </c>
      <c r="G15" s="29">
        <v>840</v>
      </c>
      <c r="H15" s="29">
        <f t="shared" si="0"/>
        <v>0</v>
      </c>
      <c r="I15" s="29"/>
      <c r="J15" s="29"/>
      <c r="K15" s="29"/>
      <c r="L15" s="29">
        <v>648</v>
      </c>
      <c r="M15" s="148"/>
    </row>
    <row r="16" spans="2:13" customFormat="1">
      <c r="B16" s="147">
        <v>42047</v>
      </c>
      <c r="C16" s="153" t="s">
        <v>224</v>
      </c>
      <c r="D16" s="153">
        <f t="shared" si="1"/>
        <v>364</v>
      </c>
      <c r="E16" s="29">
        <v>300</v>
      </c>
      <c r="F16" s="29">
        <v>64</v>
      </c>
      <c r="G16" s="29">
        <v>385</v>
      </c>
      <c r="H16" s="29">
        <f t="shared" si="0"/>
        <v>0</v>
      </c>
      <c r="I16" s="29"/>
      <c r="J16" s="29"/>
      <c r="K16" s="29"/>
      <c r="L16" s="29"/>
      <c r="M16" s="148"/>
    </row>
    <row r="17" spans="2:13" customFormat="1">
      <c r="B17" s="147">
        <v>42047</v>
      </c>
      <c r="C17" s="153" t="s">
        <v>219</v>
      </c>
      <c r="D17" s="153">
        <f t="shared" si="1"/>
        <v>0</v>
      </c>
      <c r="E17" s="29"/>
      <c r="F17" s="29"/>
      <c r="G17" s="29"/>
      <c r="H17" s="29">
        <f t="shared" si="0"/>
        <v>540</v>
      </c>
      <c r="I17" s="29">
        <v>540</v>
      </c>
      <c r="J17" s="29">
        <v>0</v>
      </c>
      <c r="K17" s="29">
        <v>390</v>
      </c>
      <c r="L17" s="29"/>
      <c r="M17" s="148"/>
    </row>
    <row r="18" spans="2:13" customFormat="1">
      <c r="B18" s="147"/>
      <c r="C18" s="29"/>
      <c r="D18" s="153">
        <f t="shared" si="1"/>
        <v>0</v>
      </c>
      <c r="E18" s="29"/>
      <c r="F18" s="29"/>
      <c r="G18" s="29"/>
      <c r="H18" s="29">
        <f t="shared" si="0"/>
        <v>0</v>
      </c>
      <c r="I18" s="29"/>
      <c r="J18" s="29"/>
      <c r="K18" s="29"/>
      <c r="L18" s="29"/>
      <c r="M18" s="148"/>
    </row>
    <row r="19" spans="2:13" customFormat="1">
      <c r="B19" s="147"/>
      <c r="C19" s="29"/>
      <c r="D19" s="153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8"/>
    </row>
    <row r="20" spans="2:13" customFormat="1">
      <c r="B20" s="147"/>
      <c r="C20" s="29"/>
      <c r="D20" s="153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8"/>
    </row>
    <row r="21" spans="2:13" customFormat="1">
      <c r="B21" s="147"/>
      <c r="C21" s="29"/>
      <c r="D21" s="153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8"/>
    </row>
    <row r="22" spans="2:13" customFormat="1">
      <c r="B22" s="147"/>
      <c r="C22" s="29"/>
      <c r="D22" s="153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8"/>
    </row>
    <row r="23" spans="2:13" customFormat="1">
      <c r="B23" s="147"/>
      <c r="C23" s="29"/>
      <c r="D23" s="153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8"/>
    </row>
    <row r="24" spans="2:13" customFormat="1">
      <c r="B24" s="147"/>
      <c r="C24" s="29"/>
      <c r="D24" s="153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8"/>
    </row>
    <row r="25" spans="2:13" customFormat="1">
      <c r="B25" s="147"/>
      <c r="C25" s="29"/>
      <c r="D25" s="153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8"/>
    </row>
    <row r="26" spans="2:13" customFormat="1">
      <c r="B26" s="147"/>
      <c r="C26" s="29"/>
      <c r="D26" s="153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8"/>
    </row>
    <row r="27" spans="2:13" customFormat="1">
      <c r="B27" s="147"/>
      <c r="C27" s="29"/>
      <c r="D27" s="153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8"/>
    </row>
    <row r="28" spans="2:13" customFormat="1">
      <c r="B28" s="147"/>
      <c r="C28" s="29"/>
      <c r="D28" s="153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8"/>
    </row>
    <row r="29" spans="2:13" customFormat="1">
      <c r="B29" s="147"/>
      <c r="C29" s="29"/>
      <c r="D29" s="153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8"/>
    </row>
    <row r="30" spans="2:13" customFormat="1">
      <c r="B30" s="147"/>
      <c r="C30" s="29"/>
      <c r="D30" s="153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8"/>
    </row>
    <row r="31" spans="2:13" customFormat="1">
      <c r="B31" s="147"/>
      <c r="C31" s="29"/>
      <c r="D31" s="153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8"/>
    </row>
    <row r="32" spans="2:13" customFormat="1">
      <c r="B32" s="147"/>
      <c r="C32" s="29"/>
      <c r="D32" s="153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8"/>
    </row>
    <row r="33" spans="2:13" customFormat="1">
      <c r="B33" s="147"/>
      <c r="C33" s="29"/>
      <c r="D33" s="153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8"/>
    </row>
    <row r="34" spans="2:13" customFormat="1">
      <c r="B34" s="147"/>
      <c r="C34" s="29"/>
      <c r="D34" s="153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8"/>
    </row>
    <row r="35" spans="2:13" customFormat="1">
      <c r="B35" s="147"/>
      <c r="C35" s="29"/>
      <c r="D35" s="153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8"/>
    </row>
    <row r="36" spans="2:13" customFormat="1">
      <c r="B36" s="147"/>
      <c r="C36" s="29"/>
      <c r="D36" s="153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8"/>
    </row>
    <row r="37" spans="2:13" customFormat="1">
      <c r="B37" s="147"/>
      <c r="C37" s="29"/>
      <c r="D37" s="153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8"/>
    </row>
    <row r="38" spans="2:13" customFormat="1">
      <c r="B38" s="143"/>
      <c r="C38" s="27"/>
      <c r="D38" s="153">
        <f t="shared" si="1"/>
        <v>5644</v>
      </c>
      <c r="E38" s="27">
        <f t="shared" ref="E38:M38" si="2">SUM(E4:E37)</f>
        <v>4627</v>
      </c>
      <c r="F38" s="27">
        <f t="shared" si="2"/>
        <v>1017</v>
      </c>
      <c r="G38" s="27">
        <f t="shared" si="2"/>
        <v>5830</v>
      </c>
      <c r="H38" s="27">
        <f t="shared" si="2"/>
        <v>2210</v>
      </c>
      <c r="I38" s="27">
        <f t="shared" si="2"/>
        <v>2160</v>
      </c>
      <c r="J38" s="27">
        <f t="shared" si="2"/>
        <v>50</v>
      </c>
      <c r="K38" s="27">
        <f t="shared" si="2"/>
        <v>1290</v>
      </c>
      <c r="L38" s="27">
        <f t="shared" si="2"/>
        <v>1969</v>
      </c>
      <c r="M38" s="27">
        <f t="shared" si="2"/>
        <v>0</v>
      </c>
    </row>
    <row r="39" spans="2:13" customFormat="1">
      <c r="B39" s="1"/>
      <c r="G39" s="15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26"/>
  <sheetViews>
    <sheetView topLeftCell="B1" workbookViewId="0">
      <pane ySplit="3" topLeftCell="A4" activePane="bottomLeft" state="frozen"/>
      <selection pane="bottomLeft" activeCell="B11" sqref="B11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68"/>
      <c r="C2" s="50"/>
      <c r="D2" s="90"/>
      <c r="E2" s="52" t="s">
        <v>85</v>
      </c>
      <c r="F2" s="52"/>
      <c r="G2" s="89"/>
      <c r="H2" s="90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>
      <c r="B3" s="69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8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>
      <c r="B4" s="144">
        <v>42044</v>
      </c>
      <c r="C4" s="145" t="s">
        <v>224</v>
      </c>
      <c r="D4" s="145">
        <f>E4+F4</f>
        <v>34</v>
      </c>
      <c r="E4" s="145">
        <v>14</v>
      </c>
      <c r="F4" s="145">
        <v>20</v>
      </c>
      <c r="G4" s="145">
        <v>35</v>
      </c>
      <c r="H4" s="145">
        <f>I4+J4</f>
        <v>0</v>
      </c>
      <c r="I4" s="145"/>
      <c r="J4" s="145"/>
      <c r="K4" s="145"/>
      <c r="L4" s="150"/>
      <c r="M4" s="146"/>
      <c r="N4" s="146"/>
      <c r="O4" s="151"/>
      <c r="P4" s="146"/>
      <c r="Q4" s="146"/>
      <c r="R4" s="146"/>
      <c r="S4" s="146"/>
      <c r="T4" s="146"/>
      <c r="U4" s="146"/>
    </row>
    <row r="5" spans="2:21">
      <c r="B5" s="147">
        <v>42044</v>
      </c>
      <c r="C5" s="153" t="s">
        <v>220</v>
      </c>
      <c r="D5" s="29">
        <f>E5+F5</f>
        <v>80</v>
      </c>
      <c r="E5" s="29">
        <v>60</v>
      </c>
      <c r="F5" s="29">
        <v>20</v>
      </c>
      <c r="G5" s="29">
        <v>80</v>
      </c>
      <c r="H5" s="29">
        <f>I5+J5</f>
        <v>0</v>
      </c>
      <c r="I5" s="29"/>
      <c r="J5" s="29"/>
      <c r="K5" s="29"/>
      <c r="L5" s="148"/>
      <c r="M5" s="148"/>
      <c r="N5" s="148"/>
      <c r="O5" s="148"/>
      <c r="P5" s="148"/>
      <c r="Q5" s="148"/>
      <c r="R5" s="148"/>
      <c r="S5" s="148">
        <v>87</v>
      </c>
      <c r="T5" s="148">
        <v>17</v>
      </c>
      <c r="U5" s="148"/>
    </row>
    <row r="6" spans="2:21">
      <c r="B6" s="147">
        <v>42045</v>
      </c>
      <c r="C6" s="153" t="s">
        <v>220</v>
      </c>
      <c r="D6" s="153">
        <f t="shared" ref="D6:D25" si="0">E6+F6</f>
        <v>150</v>
      </c>
      <c r="E6" s="29">
        <v>90</v>
      </c>
      <c r="F6" s="29">
        <v>60</v>
      </c>
      <c r="G6" s="29">
        <v>150</v>
      </c>
      <c r="H6" s="153">
        <f t="shared" ref="H6:H24" si="1">I6+J6</f>
        <v>0</v>
      </c>
      <c r="I6" s="29"/>
      <c r="J6" s="29"/>
      <c r="K6" s="29"/>
      <c r="L6" s="29"/>
      <c r="M6" s="148"/>
      <c r="N6" s="148"/>
      <c r="O6" s="148"/>
      <c r="P6" s="148"/>
      <c r="Q6" s="148"/>
      <c r="R6" s="148"/>
      <c r="S6" s="148">
        <v>117</v>
      </c>
      <c r="T6" s="148">
        <v>7</v>
      </c>
      <c r="U6" s="148"/>
    </row>
    <row r="7" spans="2:21">
      <c r="B7" s="147">
        <v>42046</v>
      </c>
      <c r="C7" s="153" t="s">
        <v>224</v>
      </c>
      <c r="D7" s="153">
        <f t="shared" si="0"/>
        <v>25</v>
      </c>
      <c r="E7" s="29">
        <v>25</v>
      </c>
      <c r="F7" s="29">
        <v>0</v>
      </c>
      <c r="G7" s="29">
        <v>25</v>
      </c>
      <c r="H7" s="153">
        <f t="shared" si="1"/>
        <v>0</v>
      </c>
      <c r="I7" s="29"/>
      <c r="J7" s="29"/>
      <c r="K7" s="29"/>
      <c r="L7" s="29"/>
      <c r="M7" s="148"/>
      <c r="N7" s="148"/>
      <c r="O7" s="148"/>
      <c r="P7" s="148"/>
      <c r="Q7" s="148"/>
      <c r="R7" s="148"/>
      <c r="S7" s="148">
        <v>23</v>
      </c>
      <c r="T7" s="148"/>
      <c r="U7" s="148"/>
    </row>
    <row r="8" spans="2:21">
      <c r="B8" s="147">
        <v>42046</v>
      </c>
      <c r="C8" s="153" t="s">
        <v>220</v>
      </c>
      <c r="D8" s="153">
        <f t="shared" si="0"/>
        <v>80</v>
      </c>
      <c r="E8" s="29">
        <v>60</v>
      </c>
      <c r="F8" s="29">
        <v>20</v>
      </c>
      <c r="G8" s="29">
        <v>80</v>
      </c>
      <c r="H8" s="153">
        <f t="shared" si="1"/>
        <v>0</v>
      </c>
      <c r="I8" s="29"/>
      <c r="J8" s="29"/>
      <c r="K8" s="29"/>
      <c r="L8" s="29"/>
      <c r="M8" s="148"/>
      <c r="N8" s="148"/>
      <c r="O8" s="148"/>
      <c r="P8" s="148"/>
      <c r="Q8" s="148"/>
      <c r="R8" s="148"/>
      <c r="S8" s="148">
        <v>87</v>
      </c>
      <c r="T8" s="148">
        <v>7</v>
      </c>
      <c r="U8" s="148"/>
    </row>
    <row r="9" spans="2:21">
      <c r="B9" s="147">
        <v>42047</v>
      </c>
      <c r="C9" s="153" t="s">
        <v>224</v>
      </c>
      <c r="D9" s="153">
        <f t="shared" si="0"/>
        <v>64</v>
      </c>
      <c r="E9" s="29">
        <v>24</v>
      </c>
      <c r="F9" s="29">
        <v>40</v>
      </c>
      <c r="G9" s="29">
        <v>65</v>
      </c>
      <c r="H9" s="153">
        <f t="shared" si="1"/>
        <v>0</v>
      </c>
      <c r="I9" s="29"/>
      <c r="J9" s="29"/>
      <c r="K9" s="29"/>
      <c r="L9" s="29"/>
      <c r="M9" s="148"/>
      <c r="N9" s="148"/>
      <c r="O9" s="148"/>
      <c r="P9" s="148"/>
      <c r="Q9" s="148"/>
      <c r="R9" s="148"/>
      <c r="S9" s="148">
        <v>16</v>
      </c>
      <c r="T9" s="148"/>
      <c r="U9" s="148"/>
    </row>
    <row r="10" spans="2:21">
      <c r="B10" s="147">
        <v>42047</v>
      </c>
      <c r="C10" s="153" t="s">
        <v>220</v>
      </c>
      <c r="D10" s="153">
        <f t="shared" si="0"/>
        <v>120</v>
      </c>
      <c r="E10" s="29">
        <v>80</v>
      </c>
      <c r="F10" s="29">
        <v>40</v>
      </c>
      <c r="G10" s="29">
        <v>330</v>
      </c>
      <c r="H10" s="153">
        <f t="shared" si="1"/>
        <v>0</v>
      </c>
      <c r="I10" s="29"/>
      <c r="J10" s="29"/>
      <c r="K10" s="29"/>
      <c r="L10" s="29"/>
      <c r="M10" s="148"/>
      <c r="N10" s="148"/>
      <c r="O10" s="148"/>
      <c r="P10" s="148"/>
      <c r="Q10" s="148"/>
      <c r="R10" s="148"/>
      <c r="S10" s="148">
        <v>121</v>
      </c>
      <c r="T10" s="148">
        <v>7</v>
      </c>
      <c r="U10" s="148"/>
    </row>
    <row r="11" spans="2:21">
      <c r="B11" s="147"/>
      <c r="C11" s="29"/>
      <c r="D11" s="153">
        <f t="shared" si="0"/>
        <v>0</v>
      </c>
      <c r="E11" s="29"/>
      <c r="F11" s="29"/>
      <c r="G11" s="29"/>
      <c r="H11" s="153">
        <f t="shared" si="1"/>
        <v>0</v>
      </c>
      <c r="I11" s="29"/>
      <c r="J11" s="29"/>
      <c r="K11" s="29"/>
      <c r="L11" s="29"/>
      <c r="M11" s="148"/>
      <c r="N11" s="148"/>
      <c r="O11" s="148"/>
      <c r="P11" s="148"/>
      <c r="Q11" s="148"/>
      <c r="R11" s="148"/>
      <c r="S11" s="148"/>
      <c r="T11" s="148"/>
      <c r="U11" s="148"/>
    </row>
    <row r="12" spans="2:21">
      <c r="B12" s="147"/>
      <c r="C12" s="29"/>
      <c r="D12" s="153">
        <f t="shared" si="0"/>
        <v>0</v>
      </c>
      <c r="E12" s="29"/>
      <c r="F12" s="29"/>
      <c r="G12" s="29"/>
      <c r="H12" s="153">
        <f t="shared" si="1"/>
        <v>0</v>
      </c>
      <c r="I12" s="29"/>
      <c r="J12" s="29"/>
      <c r="K12" s="29"/>
      <c r="L12" s="29"/>
      <c r="M12" s="148"/>
      <c r="N12" s="148"/>
      <c r="O12" s="148"/>
      <c r="P12" s="148"/>
      <c r="Q12" s="148"/>
      <c r="R12" s="148"/>
      <c r="S12" s="148"/>
      <c r="T12" s="148"/>
      <c r="U12" s="148"/>
    </row>
    <row r="13" spans="2:21">
      <c r="B13" s="147"/>
      <c r="C13" s="29"/>
      <c r="D13" s="153">
        <f t="shared" si="0"/>
        <v>0</v>
      </c>
      <c r="E13" s="29"/>
      <c r="F13" s="29"/>
      <c r="G13" s="29"/>
      <c r="H13" s="153">
        <f t="shared" si="1"/>
        <v>0</v>
      </c>
      <c r="I13" s="29"/>
      <c r="J13" s="29"/>
      <c r="K13" s="29"/>
      <c r="L13" s="29"/>
      <c r="M13" s="148"/>
      <c r="N13" s="148"/>
      <c r="O13" s="148"/>
      <c r="P13" s="148"/>
      <c r="Q13" s="148"/>
      <c r="R13" s="148"/>
      <c r="S13" s="148"/>
      <c r="T13" s="148"/>
      <c r="U13" s="148"/>
    </row>
    <row r="14" spans="2:21">
      <c r="B14" s="147"/>
      <c r="C14" s="29"/>
      <c r="D14" s="153">
        <f t="shared" si="0"/>
        <v>0</v>
      </c>
      <c r="E14" s="29"/>
      <c r="F14" s="29"/>
      <c r="G14" s="29"/>
      <c r="H14" s="153">
        <f t="shared" si="1"/>
        <v>0</v>
      </c>
      <c r="I14" s="29"/>
      <c r="J14" s="29"/>
      <c r="K14" s="29"/>
      <c r="L14" s="29"/>
      <c r="M14" s="148"/>
      <c r="N14" s="148"/>
      <c r="O14" s="148"/>
      <c r="P14" s="148"/>
      <c r="Q14" s="148"/>
      <c r="R14" s="148"/>
      <c r="S14" s="148"/>
      <c r="T14" s="148"/>
      <c r="U14" s="148"/>
    </row>
    <row r="15" spans="2:21">
      <c r="B15" s="147"/>
      <c r="C15" s="29"/>
      <c r="D15" s="153">
        <f t="shared" si="0"/>
        <v>0</v>
      </c>
      <c r="E15" s="29"/>
      <c r="F15" s="29"/>
      <c r="G15" s="29"/>
      <c r="H15" s="153">
        <f t="shared" si="1"/>
        <v>0</v>
      </c>
      <c r="I15" s="29"/>
      <c r="J15" s="29"/>
      <c r="K15" s="29"/>
      <c r="L15" s="29"/>
      <c r="M15" s="148"/>
      <c r="N15" s="148"/>
      <c r="O15" s="148"/>
      <c r="P15" s="148"/>
      <c r="Q15" s="148"/>
      <c r="R15" s="148"/>
      <c r="S15" s="148"/>
      <c r="T15" s="148"/>
      <c r="U15" s="148"/>
    </row>
    <row r="16" spans="2:21">
      <c r="B16" s="147"/>
      <c r="C16" s="29"/>
      <c r="D16" s="153">
        <f t="shared" si="0"/>
        <v>0</v>
      </c>
      <c r="E16" s="29"/>
      <c r="F16" s="29"/>
      <c r="G16" s="29"/>
      <c r="H16" s="153">
        <f t="shared" si="1"/>
        <v>0</v>
      </c>
      <c r="I16" s="29"/>
      <c r="J16" s="29"/>
      <c r="K16" s="29"/>
      <c r="L16" s="29"/>
      <c r="M16" s="148"/>
      <c r="N16" s="148"/>
      <c r="O16" s="148"/>
      <c r="P16" s="148"/>
      <c r="Q16" s="148"/>
      <c r="R16" s="148"/>
      <c r="S16" s="148"/>
      <c r="T16" s="148"/>
      <c r="U16" s="148"/>
    </row>
    <row r="17" spans="2:21">
      <c r="B17" s="147"/>
      <c r="C17" s="29"/>
      <c r="D17" s="153">
        <f t="shared" si="0"/>
        <v>0</v>
      </c>
      <c r="E17" s="29"/>
      <c r="F17" s="29"/>
      <c r="G17" s="29"/>
      <c r="H17" s="153">
        <f t="shared" si="1"/>
        <v>0</v>
      </c>
      <c r="I17" s="29"/>
      <c r="J17" s="29"/>
      <c r="K17" s="29"/>
      <c r="L17" s="29"/>
      <c r="M17" s="148"/>
      <c r="N17" s="148"/>
      <c r="O17" s="148"/>
      <c r="P17" s="148"/>
      <c r="Q17" s="148"/>
      <c r="R17" s="148"/>
      <c r="S17" s="148"/>
      <c r="T17" s="148"/>
      <c r="U17" s="148"/>
    </row>
    <row r="18" spans="2:21">
      <c r="B18" s="147"/>
      <c r="C18" s="29"/>
      <c r="D18" s="153">
        <f t="shared" si="0"/>
        <v>0</v>
      </c>
      <c r="E18" s="29"/>
      <c r="F18" s="29"/>
      <c r="G18" s="29"/>
      <c r="H18" s="153">
        <f t="shared" si="1"/>
        <v>0</v>
      </c>
      <c r="I18" s="29"/>
      <c r="J18" s="29"/>
      <c r="K18" s="29"/>
      <c r="L18" s="29"/>
      <c r="M18" s="148"/>
      <c r="N18" s="148"/>
      <c r="O18" s="148"/>
      <c r="P18" s="148"/>
      <c r="Q18" s="148"/>
      <c r="R18" s="148"/>
      <c r="S18" s="148"/>
      <c r="T18" s="148"/>
      <c r="U18" s="148"/>
    </row>
    <row r="19" spans="2:21">
      <c r="B19" s="147"/>
      <c r="C19" s="29"/>
      <c r="D19" s="153">
        <f t="shared" si="0"/>
        <v>0</v>
      </c>
      <c r="E19" s="29"/>
      <c r="F19" s="29"/>
      <c r="G19" s="29"/>
      <c r="H19" s="153">
        <f t="shared" si="1"/>
        <v>0</v>
      </c>
      <c r="I19" s="29"/>
      <c r="J19" s="29"/>
      <c r="K19" s="29"/>
      <c r="L19" s="29"/>
      <c r="M19" s="148"/>
      <c r="N19" s="148"/>
      <c r="O19" s="148"/>
      <c r="P19" s="148"/>
      <c r="Q19" s="148"/>
      <c r="R19" s="148"/>
      <c r="S19" s="148"/>
      <c r="T19" s="148"/>
      <c r="U19" s="148"/>
    </row>
    <row r="20" spans="2:21">
      <c r="B20" s="147"/>
      <c r="C20" s="29"/>
      <c r="D20" s="153">
        <f t="shared" si="0"/>
        <v>0</v>
      </c>
      <c r="E20" s="29"/>
      <c r="F20" s="29"/>
      <c r="G20" s="29"/>
      <c r="H20" s="153">
        <f t="shared" si="1"/>
        <v>0</v>
      </c>
      <c r="I20" s="29"/>
      <c r="J20" s="29"/>
      <c r="K20" s="29"/>
      <c r="L20" s="29"/>
      <c r="M20" s="148"/>
      <c r="N20" s="148"/>
      <c r="O20" s="148"/>
      <c r="P20" s="148"/>
      <c r="Q20" s="148"/>
      <c r="R20" s="148"/>
      <c r="S20" s="148"/>
      <c r="T20" s="148"/>
      <c r="U20" s="148"/>
    </row>
    <row r="21" spans="2:21">
      <c r="B21" s="147"/>
      <c r="C21" s="29"/>
      <c r="D21" s="153">
        <f t="shared" si="0"/>
        <v>0</v>
      </c>
      <c r="E21" s="29"/>
      <c r="F21" s="29"/>
      <c r="G21" s="29"/>
      <c r="H21" s="153">
        <f t="shared" si="1"/>
        <v>0</v>
      </c>
      <c r="I21" s="29"/>
      <c r="J21" s="29"/>
      <c r="K21" s="29"/>
      <c r="L21" s="29"/>
      <c r="M21" s="148"/>
      <c r="N21" s="148"/>
      <c r="O21" s="148"/>
      <c r="P21" s="148"/>
      <c r="Q21" s="148"/>
      <c r="R21" s="148"/>
      <c r="S21" s="148"/>
      <c r="T21" s="148"/>
      <c r="U21" s="148"/>
    </row>
    <row r="22" spans="2:21">
      <c r="B22" s="147"/>
      <c r="C22" s="29"/>
      <c r="D22" s="153">
        <f t="shared" si="0"/>
        <v>0</v>
      </c>
      <c r="E22" s="29"/>
      <c r="F22" s="29"/>
      <c r="G22" s="29"/>
      <c r="H22" s="153">
        <f t="shared" si="1"/>
        <v>0</v>
      </c>
      <c r="I22" s="29"/>
      <c r="J22" s="29"/>
      <c r="K22" s="29"/>
      <c r="L22" s="29"/>
      <c r="M22" s="148"/>
      <c r="N22" s="148"/>
      <c r="O22" s="148"/>
      <c r="P22" s="148"/>
      <c r="Q22" s="148"/>
      <c r="R22" s="148"/>
      <c r="S22" s="148"/>
      <c r="T22" s="148"/>
      <c r="U22" s="148"/>
    </row>
    <row r="23" spans="2:21">
      <c r="B23" s="147"/>
      <c r="C23" s="29"/>
      <c r="D23" s="153">
        <f t="shared" si="0"/>
        <v>0</v>
      </c>
      <c r="E23" s="29"/>
      <c r="F23" s="29"/>
      <c r="G23" s="29"/>
      <c r="H23" s="153">
        <f t="shared" si="1"/>
        <v>0</v>
      </c>
      <c r="I23" s="29"/>
      <c r="J23" s="29"/>
      <c r="K23" s="29"/>
      <c r="L23" s="29"/>
      <c r="M23" s="148"/>
      <c r="N23" s="148"/>
      <c r="O23" s="148"/>
      <c r="P23" s="148"/>
      <c r="Q23" s="148"/>
      <c r="R23" s="148"/>
      <c r="S23" s="148"/>
      <c r="T23" s="148"/>
      <c r="U23" s="148"/>
    </row>
    <row r="24" spans="2:21">
      <c r="B24" s="147"/>
      <c r="C24" s="29"/>
      <c r="D24" s="153">
        <f t="shared" si="0"/>
        <v>0</v>
      </c>
      <c r="E24" s="29"/>
      <c r="F24" s="29"/>
      <c r="G24" s="29"/>
      <c r="H24" s="153">
        <f t="shared" si="1"/>
        <v>0</v>
      </c>
      <c r="I24" s="29"/>
      <c r="J24" s="29"/>
      <c r="K24" s="29"/>
      <c r="L24" s="29"/>
      <c r="M24" s="148"/>
      <c r="N24" s="148"/>
      <c r="O24" s="148"/>
      <c r="P24" s="148"/>
      <c r="Q24" s="148"/>
      <c r="R24" s="148"/>
      <c r="S24" s="148"/>
      <c r="T24" s="148"/>
      <c r="U24" s="148"/>
    </row>
    <row r="25" spans="2:21">
      <c r="B25" s="147"/>
      <c r="C25" s="29"/>
      <c r="D25" s="153">
        <f t="shared" si="0"/>
        <v>0</v>
      </c>
      <c r="E25" s="29"/>
      <c r="F25" s="29"/>
      <c r="G25" s="29"/>
      <c r="H25" s="153">
        <f t="shared" ref="H25" si="2">I25+J25</f>
        <v>0</v>
      </c>
      <c r="I25" s="29"/>
      <c r="J25" s="29"/>
      <c r="K25" s="29"/>
      <c r="L25" s="29"/>
      <c r="M25" s="148"/>
      <c r="N25" s="148"/>
      <c r="O25" s="148"/>
      <c r="P25" s="148"/>
      <c r="Q25" s="148"/>
      <c r="R25" s="149"/>
      <c r="S25" s="149"/>
      <c r="T25" s="149"/>
      <c r="U25" s="148"/>
    </row>
    <row r="26" spans="2:21">
      <c r="B26" s="143"/>
      <c r="C26" s="27"/>
      <c r="D26" s="27">
        <f t="shared" ref="D26:U26" si="3">SUM(D4:D25)</f>
        <v>553</v>
      </c>
      <c r="E26" s="27">
        <f t="shared" si="3"/>
        <v>353</v>
      </c>
      <c r="F26" s="27">
        <f t="shared" si="3"/>
        <v>200</v>
      </c>
      <c r="G26" s="27">
        <f t="shared" si="3"/>
        <v>765</v>
      </c>
      <c r="H26" s="27">
        <f t="shared" si="3"/>
        <v>0</v>
      </c>
      <c r="I26" s="27">
        <f t="shared" si="3"/>
        <v>0</v>
      </c>
      <c r="J26" s="27">
        <f t="shared" si="3"/>
        <v>0</v>
      </c>
      <c r="K26" s="27">
        <f t="shared" si="3"/>
        <v>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451</v>
      </c>
      <c r="T26" s="27">
        <f t="shared" si="3"/>
        <v>38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5"/>
  <sheetViews>
    <sheetView workbookViewId="0">
      <pane ySplit="3" topLeftCell="A4" activePane="bottomLeft" state="frozen"/>
      <selection pane="bottomLeft" activeCell="B5" sqref="B5"/>
    </sheetView>
  </sheetViews>
  <sheetFormatPr defaultRowHeight="15"/>
  <cols>
    <col min="2" max="2" width="12.140625" style="1" customWidth="1"/>
    <col min="3" max="3" width="10.5703125" style="83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68"/>
      <c r="C2" s="85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>
      <c r="B3" s="82" t="s">
        <v>40</v>
      </c>
      <c r="C3" s="84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6" t="s">
        <v>35</v>
      </c>
    </row>
    <row r="4" spans="2:10" ht="15.75" thickTop="1">
      <c r="B4" s="248">
        <v>42047</v>
      </c>
      <c r="C4" s="219" t="s">
        <v>225</v>
      </c>
      <c r="D4" s="219">
        <v>29</v>
      </c>
      <c r="E4" s="219">
        <v>165</v>
      </c>
      <c r="F4" s="219"/>
      <c r="G4" s="219"/>
      <c r="H4" s="249"/>
      <c r="I4" s="249">
        <v>111</v>
      </c>
      <c r="J4" s="249">
        <v>164</v>
      </c>
    </row>
    <row r="5" spans="2:10">
      <c r="B5" s="144"/>
      <c r="C5" s="241"/>
      <c r="D5" s="241"/>
      <c r="E5" s="241"/>
      <c r="F5" s="241"/>
      <c r="G5" s="241"/>
      <c r="H5" s="146"/>
      <c r="I5" s="146"/>
      <c r="J5" s="146"/>
    </row>
    <row r="6" spans="2:10">
      <c r="B6" s="147"/>
      <c r="C6" s="29"/>
      <c r="D6" s="29"/>
      <c r="E6" s="29"/>
      <c r="F6" s="29"/>
      <c r="G6" s="29"/>
      <c r="H6" s="148"/>
      <c r="I6" s="148"/>
      <c r="J6" s="148"/>
    </row>
    <row r="7" spans="2:10">
      <c r="B7" s="147"/>
      <c r="C7" s="29"/>
      <c r="D7" s="29"/>
      <c r="E7" s="29"/>
      <c r="F7" s="29"/>
      <c r="G7" s="29"/>
      <c r="H7" s="148"/>
      <c r="I7" s="148"/>
      <c r="J7" s="148"/>
    </row>
    <row r="8" spans="2:10">
      <c r="B8" s="147"/>
      <c r="C8" s="29"/>
      <c r="D8" s="29"/>
      <c r="E8" s="29"/>
      <c r="F8" s="29"/>
      <c r="G8" s="29"/>
      <c r="H8" s="148"/>
      <c r="I8" s="148"/>
      <c r="J8" s="148"/>
    </row>
    <row r="9" spans="2:10">
      <c r="B9" s="147"/>
      <c r="C9" s="29"/>
      <c r="D9" s="29"/>
      <c r="E9" s="29"/>
      <c r="F9" s="29"/>
      <c r="G9" s="29"/>
      <c r="H9" s="148"/>
      <c r="I9" s="148"/>
      <c r="J9" s="148"/>
    </row>
    <row r="10" spans="2:10">
      <c r="B10" s="147"/>
      <c r="C10" s="29"/>
      <c r="D10" s="29"/>
      <c r="E10" s="29"/>
      <c r="F10" s="29"/>
      <c r="G10" s="29"/>
      <c r="H10" s="148"/>
      <c r="I10" s="148"/>
      <c r="J10" s="148"/>
    </row>
    <row r="11" spans="2:10">
      <c r="B11" s="147"/>
      <c r="C11" s="29"/>
      <c r="D11" s="29"/>
      <c r="E11" s="29"/>
      <c r="F11" s="29"/>
      <c r="G11" s="29"/>
      <c r="H11" s="148"/>
      <c r="I11" s="148"/>
      <c r="J11" s="148"/>
    </row>
    <row r="12" spans="2:10">
      <c r="B12" s="147"/>
      <c r="C12" s="29"/>
      <c r="D12" s="29"/>
      <c r="E12" s="29"/>
      <c r="F12" s="29"/>
      <c r="G12" s="29"/>
      <c r="H12" s="148"/>
      <c r="I12" s="148"/>
      <c r="J12" s="148"/>
    </row>
    <row r="13" spans="2:10">
      <c r="B13" s="147"/>
      <c r="C13" s="29"/>
      <c r="D13" s="29"/>
      <c r="E13" s="29"/>
      <c r="F13" s="29"/>
      <c r="G13" s="29"/>
      <c r="H13" s="148"/>
      <c r="I13" s="148"/>
      <c r="J13" s="148"/>
    </row>
    <row r="14" spans="2:10">
      <c r="B14" s="147"/>
      <c r="C14" s="29"/>
      <c r="D14" s="29"/>
      <c r="E14" s="29"/>
      <c r="F14" s="29"/>
      <c r="G14" s="29"/>
      <c r="H14" s="148"/>
      <c r="I14" s="148"/>
      <c r="J14" s="148"/>
    </row>
    <row r="15" spans="2:10">
      <c r="B15" s="147"/>
      <c r="C15" s="29"/>
      <c r="D15" s="29"/>
      <c r="E15" s="29"/>
      <c r="F15" s="29"/>
      <c r="G15" s="29"/>
      <c r="H15" s="148"/>
      <c r="I15" s="148"/>
      <c r="J15" s="148"/>
    </row>
    <row r="16" spans="2:10">
      <c r="B16" s="147"/>
      <c r="C16" s="29"/>
      <c r="D16" s="29"/>
      <c r="E16" s="29"/>
      <c r="F16" s="29"/>
      <c r="G16" s="29"/>
      <c r="H16" s="148"/>
      <c r="I16" s="148"/>
      <c r="J16" s="148"/>
    </row>
    <row r="17" spans="2:10">
      <c r="B17" s="147"/>
      <c r="C17" s="29"/>
      <c r="D17" s="29"/>
      <c r="E17" s="29"/>
      <c r="F17" s="29"/>
      <c r="G17" s="29"/>
      <c r="H17" s="148"/>
      <c r="I17" s="148"/>
      <c r="J17" s="148"/>
    </row>
    <row r="18" spans="2:10">
      <c r="B18" s="147"/>
      <c r="C18" s="29"/>
      <c r="D18" s="29"/>
      <c r="E18" s="29"/>
      <c r="F18" s="29"/>
      <c r="G18" s="29"/>
      <c r="H18" s="148"/>
      <c r="I18" s="148"/>
      <c r="J18" s="148"/>
    </row>
    <row r="19" spans="2:10">
      <c r="B19" s="147"/>
      <c r="C19" s="29"/>
      <c r="D19" s="29"/>
      <c r="E19" s="29"/>
      <c r="F19" s="29"/>
      <c r="G19" s="29"/>
      <c r="H19" s="148"/>
      <c r="I19" s="148"/>
      <c r="J19" s="148"/>
    </row>
    <row r="20" spans="2:10">
      <c r="B20" s="147"/>
      <c r="C20" s="29"/>
      <c r="D20" s="29"/>
      <c r="E20" s="29"/>
      <c r="F20" s="29"/>
      <c r="G20" s="29"/>
      <c r="H20" s="148"/>
      <c r="I20" s="148"/>
      <c r="J20" s="148"/>
    </row>
    <row r="21" spans="2:10">
      <c r="B21" s="147"/>
      <c r="C21" s="29"/>
      <c r="D21" s="29"/>
      <c r="E21" s="29"/>
      <c r="F21" s="29"/>
      <c r="G21" s="29"/>
      <c r="H21" s="148"/>
      <c r="I21" s="148"/>
      <c r="J21" s="148"/>
    </row>
    <row r="22" spans="2:10">
      <c r="B22" s="147"/>
      <c r="C22" s="29"/>
      <c r="D22" s="29"/>
      <c r="E22" s="29"/>
      <c r="F22" s="29"/>
      <c r="G22" s="29"/>
      <c r="H22" s="148"/>
      <c r="I22" s="148"/>
      <c r="J22" s="148"/>
    </row>
    <row r="23" spans="2:10">
      <c r="B23" s="147"/>
      <c r="C23" s="29"/>
      <c r="D23" s="29"/>
      <c r="E23" s="29"/>
      <c r="F23" s="29"/>
      <c r="G23" s="29"/>
      <c r="H23" s="148"/>
      <c r="I23" s="148"/>
      <c r="J23" s="148"/>
    </row>
    <row r="24" spans="2:10">
      <c r="B24" s="147"/>
      <c r="C24" s="29"/>
      <c r="D24" s="29"/>
      <c r="E24" s="29"/>
      <c r="F24" s="29"/>
      <c r="G24" s="29"/>
      <c r="H24" s="149"/>
      <c r="I24" s="149"/>
      <c r="J24" s="149"/>
    </row>
    <row r="25" spans="2:10">
      <c r="B25" s="32"/>
      <c r="C25" s="33"/>
      <c r="D25" s="2">
        <f>SUM(D4:D24)</f>
        <v>29</v>
      </c>
      <c r="E25" s="2">
        <f t="shared" ref="E25:J25" si="0">SUM(E4:E24)</f>
        <v>165</v>
      </c>
      <c r="F25" s="2">
        <f t="shared" si="0"/>
        <v>0</v>
      </c>
      <c r="G25" s="2">
        <f t="shared" si="0"/>
        <v>0</v>
      </c>
      <c r="H25" s="2">
        <f t="shared" si="0"/>
        <v>0</v>
      </c>
      <c r="I25" s="2">
        <f t="shared" si="0"/>
        <v>111</v>
      </c>
      <c r="J25" s="2">
        <f t="shared" si="0"/>
        <v>164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topLeftCell="C1" workbookViewId="0">
      <pane ySplit="3" topLeftCell="A8" activePane="bottomLeft" state="frozen"/>
      <selection pane="bottomLeft" activeCell="C35" sqref="C35"/>
    </sheetView>
  </sheetViews>
  <sheetFormatPr defaultRowHeight="15"/>
  <cols>
    <col min="1" max="1" width="6.28515625" style="217" customWidth="1"/>
    <col min="2" max="2" width="13" style="73" customWidth="1"/>
    <col min="3" max="3" width="17.28515625" style="75" customWidth="1"/>
    <col min="4" max="4" width="14.7109375" style="34" bestFit="1" customWidth="1"/>
    <col min="5" max="5" width="17.7109375" customWidth="1"/>
    <col min="6" max="6" width="10.28515625" style="1" customWidth="1"/>
    <col min="7" max="7" width="13.42578125" style="18" customWidth="1"/>
    <col min="8" max="9" width="9.85546875" style="30" customWidth="1"/>
    <col min="10" max="10" width="8.28515625" customWidth="1"/>
    <col min="11" max="11" width="9.7109375" customWidth="1"/>
    <col min="12" max="14" width="8.28515625" hidden="1" customWidth="1"/>
    <col min="15" max="16" width="8.28515625" customWidth="1"/>
    <col min="17" max="17" width="8.28515625" hidden="1" customWidth="1"/>
    <col min="18" max="19" width="8.28515625" customWidth="1"/>
    <col min="20" max="20" width="8.28515625" hidden="1" customWidth="1"/>
    <col min="21" max="21" width="8.28515625" customWidth="1"/>
    <col min="22" max="23" width="8.28515625" hidden="1" customWidth="1"/>
    <col min="24" max="24" width="8.28515625" customWidth="1"/>
    <col min="25" max="26" width="8.28515625" hidden="1" customWidth="1"/>
    <col min="27" max="27" width="8.28515625" customWidth="1"/>
  </cols>
  <sheetData>
    <row r="1" spans="2:27" ht="15.75" thickBot="1"/>
    <row r="2" spans="2:27" ht="15.75" customHeight="1" thickTop="1">
      <c r="B2" s="80" t="s">
        <v>42</v>
      </c>
      <c r="C2" s="78" t="s">
        <v>76</v>
      </c>
      <c r="D2" s="61" t="s">
        <v>77</v>
      </c>
      <c r="E2" s="63" t="s">
        <v>0</v>
      </c>
      <c r="F2" s="65" t="s">
        <v>15</v>
      </c>
      <c r="G2" s="57" t="s">
        <v>43</v>
      </c>
      <c r="H2" s="66" t="s">
        <v>71</v>
      </c>
      <c r="I2" s="66" t="s">
        <v>71</v>
      </c>
      <c r="J2" s="90">
        <v>100</v>
      </c>
      <c r="K2" s="191"/>
      <c r="L2" s="192">
        <v>100</v>
      </c>
      <c r="M2" s="191"/>
      <c r="N2" s="92"/>
      <c r="O2" s="325">
        <v>201</v>
      </c>
      <c r="P2" s="326"/>
      <c r="Q2" s="326"/>
      <c r="R2" s="327"/>
      <c r="S2" s="10">
        <v>300</v>
      </c>
      <c r="T2" s="192">
        <v>300</v>
      </c>
      <c r="U2" s="191"/>
      <c r="V2" s="190">
        <v>301</v>
      </c>
      <c r="W2" s="196">
        <v>315</v>
      </c>
      <c r="X2" s="10">
        <v>400</v>
      </c>
      <c r="Y2" s="52">
        <v>400</v>
      </c>
      <c r="Z2" s="52"/>
      <c r="AA2" s="53"/>
    </row>
    <row r="3" spans="2:27" ht="13.5" customHeight="1" thickBot="1">
      <c r="B3" s="81"/>
      <c r="C3" s="79" t="s">
        <v>67</v>
      </c>
      <c r="D3" s="60" t="s">
        <v>67</v>
      </c>
      <c r="E3" s="62"/>
      <c r="F3" s="64"/>
      <c r="G3" s="56"/>
      <c r="H3" s="67" t="s">
        <v>78</v>
      </c>
      <c r="I3" s="67" t="s">
        <v>79</v>
      </c>
      <c r="J3" s="193" t="s">
        <v>22</v>
      </c>
      <c r="K3" s="193" t="s">
        <v>164</v>
      </c>
      <c r="L3" s="193" t="s">
        <v>44</v>
      </c>
      <c r="M3" s="193" t="s">
        <v>23</v>
      </c>
      <c r="N3" s="193" t="s">
        <v>29</v>
      </c>
      <c r="O3" s="194" t="s">
        <v>163</v>
      </c>
      <c r="P3" s="194" t="s">
        <v>22</v>
      </c>
      <c r="Q3" s="194" t="s">
        <v>44</v>
      </c>
      <c r="R3" s="193" t="s">
        <v>29</v>
      </c>
      <c r="S3" s="193" t="s">
        <v>22</v>
      </c>
      <c r="T3" s="193" t="s">
        <v>44</v>
      </c>
      <c r="U3" s="193" t="s">
        <v>29</v>
      </c>
      <c r="V3" s="193" t="s">
        <v>22</v>
      </c>
      <c r="W3" s="193" t="s">
        <v>22</v>
      </c>
      <c r="X3" s="193" t="s">
        <v>22</v>
      </c>
      <c r="Y3" s="193" t="s">
        <v>44</v>
      </c>
      <c r="Z3" s="193" t="s">
        <v>23</v>
      </c>
      <c r="AA3" s="195" t="s">
        <v>29</v>
      </c>
    </row>
    <row r="4" spans="2:27" ht="15.75" thickTop="1">
      <c r="B4" s="204">
        <v>2951</v>
      </c>
      <c r="C4" s="77">
        <v>5107644304</v>
      </c>
      <c r="D4" s="95">
        <v>4500566733</v>
      </c>
      <c r="E4" s="153" t="s">
        <v>199</v>
      </c>
      <c r="F4" s="36">
        <v>42044</v>
      </c>
      <c r="G4" s="221" t="s">
        <v>200</v>
      </c>
      <c r="H4" s="222">
        <v>0.3263888888888889</v>
      </c>
      <c r="I4" s="222">
        <v>0.34027777777777773</v>
      </c>
      <c r="J4" s="221">
        <v>400</v>
      </c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3"/>
    </row>
    <row r="5" spans="2:27">
      <c r="B5" s="183">
        <v>2953</v>
      </c>
      <c r="C5" s="77">
        <v>5107644304</v>
      </c>
      <c r="D5" s="95">
        <v>4500566733</v>
      </c>
      <c r="E5" s="153" t="s">
        <v>199</v>
      </c>
      <c r="F5" s="36">
        <v>42044</v>
      </c>
      <c r="G5" s="221" t="s">
        <v>200</v>
      </c>
      <c r="H5" s="222">
        <v>0.3576388888888889</v>
      </c>
      <c r="I5" s="222">
        <v>0.36805555555555558</v>
      </c>
      <c r="J5" s="221">
        <v>360</v>
      </c>
      <c r="K5" s="221">
        <v>360</v>
      </c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3"/>
    </row>
    <row r="6" spans="2:27">
      <c r="B6" s="183">
        <v>2954</v>
      </c>
      <c r="C6" s="77">
        <v>5107644304</v>
      </c>
      <c r="D6" s="95">
        <v>4500566733</v>
      </c>
      <c r="E6" s="153" t="s">
        <v>199</v>
      </c>
      <c r="F6" s="36">
        <v>42044</v>
      </c>
      <c r="G6" s="221" t="s">
        <v>200</v>
      </c>
      <c r="H6" s="222">
        <v>0.40625</v>
      </c>
      <c r="I6" s="222">
        <v>0.41666666666666669</v>
      </c>
      <c r="J6" s="221">
        <v>60</v>
      </c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>
        <v>1620</v>
      </c>
      <c r="Y6" s="221"/>
      <c r="Z6" s="221"/>
      <c r="AA6" s="223"/>
    </row>
    <row r="7" spans="2:27">
      <c r="B7" s="183">
        <v>2955</v>
      </c>
      <c r="C7" s="77">
        <v>5107644304</v>
      </c>
      <c r="D7" s="95">
        <v>4500566733</v>
      </c>
      <c r="E7" s="153" t="s">
        <v>199</v>
      </c>
      <c r="F7" s="36">
        <v>42044</v>
      </c>
      <c r="G7" s="221" t="s">
        <v>200</v>
      </c>
      <c r="H7" s="222">
        <v>0.44444444444444442</v>
      </c>
      <c r="I7" s="222">
        <v>0.45833333333333331</v>
      </c>
      <c r="J7" s="221">
        <v>60</v>
      </c>
      <c r="K7" s="221"/>
      <c r="L7" s="221"/>
      <c r="M7" s="221"/>
      <c r="N7" s="221"/>
      <c r="O7" s="221"/>
      <c r="P7" s="221"/>
      <c r="Q7" s="221"/>
      <c r="R7" s="221"/>
      <c r="S7" s="221">
        <v>9000</v>
      </c>
      <c r="T7" s="221"/>
      <c r="U7" s="221"/>
      <c r="V7" s="221"/>
      <c r="W7" s="221"/>
      <c r="X7" s="221"/>
      <c r="Y7" s="221"/>
      <c r="Z7" s="221"/>
      <c r="AA7" s="223"/>
    </row>
    <row r="8" spans="2:27">
      <c r="B8" s="184">
        <v>2956</v>
      </c>
      <c r="C8" s="77" t="s">
        <v>204</v>
      </c>
      <c r="D8" s="95" t="s">
        <v>204</v>
      </c>
      <c r="E8" s="27" t="s">
        <v>203</v>
      </c>
      <c r="F8" s="36">
        <v>42044</v>
      </c>
      <c r="G8" s="224" t="s">
        <v>201</v>
      </c>
      <c r="H8" s="222">
        <v>0.41319444444444442</v>
      </c>
      <c r="I8" s="222">
        <v>0.41666666666666669</v>
      </c>
      <c r="J8" s="224"/>
      <c r="K8" s="224"/>
      <c r="L8" s="224"/>
      <c r="M8" s="224"/>
      <c r="N8" s="224"/>
      <c r="O8" s="224"/>
      <c r="P8" s="224"/>
      <c r="Q8" s="224"/>
      <c r="R8" s="224">
        <v>450</v>
      </c>
      <c r="S8" s="224"/>
      <c r="T8" s="224"/>
      <c r="U8" s="224"/>
      <c r="V8" s="224"/>
      <c r="W8" s="224"/>
      <c r="X8" s="224"/>
      <c r="Y8" s="224"/>
      <c r="Z8" s="224"/>
      <c r="AA8" s="225"/>
    </row>
    <row r="9" spans="2:27">
      <c r="B9" s="183">
        <v>2957</v>
      </c>
      <c r="C9" s="77">
        <v>5107644304</v>
      </c>
      <c r="D9" s="95">
        <v>4500566733</v>
      </c>
      <c r="E9" s="153" t="s">
        <v>202</v>
      </c>
      <c r="F9" s="36">
        <v>42044</v>
      </c>
      <c r="G9" s="221" t="s">
        <v>202</v>
      </c>
      <c r="H9" s="222">
        <v>0.44444444444444442</v>
      </c>
      <c r="I9" s="222">
        <v>0.4458333333333333</v>
      </c>
      <c r="J9" s="221">
        <v>20</v>
      </c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3"/>
    </row>
    <row r="10" spans="2:27">
      <c r="B10" s="183">
        <v>2952</v>
      </c>
      <c r="C10" s="77">
        <v>5107645688</v>
      </c>
      <c r="D10" s="95">
        <v>4500566733</v>
      </c>
      <c r="E10" s="153" t="s">
        <v>202</v>
      </c>
      <c r="F10" s="36">
        <v>42045</v>
      </c>
      <c r="G10" s="221" t="s">
        <v>202</v>
      </c>
      <c r="H10" s="222">
        <v>0.35069444444444442</v>
      </c>
      <c r="I10" s="222">
        <v>0.3520833333333333</v>
      </c>
      <c r="J10" s="221">
        <v>20</v>
      </c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3"/>
    </row>
    <row r="11" spans="2:27">
      <c r="B11" s="183">
        <v>2958</v>
      </c>
      <c r="C11" s="77" t="s">
        <v>228</v>
      </c>
      <c r="D11" s="77" t="s">
        <v>227</v>
      </c>
      <c r="E11" s="153" t="s">
        <v>229</v>
      </c>
      <c r="F11" s="36">
        <v>42045</v>
      </c>
      <c r="G11" s="221" t="s">
        <v>200</v>
      </c>
      <c r="H11" s="222"/>
      <c r="I11" s="222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3"/>
    </row>
    <row r="12" spans="2:27">
      <c r="B12" s="183">
        <v>2959</v>
      </c>
      <c r="C12" s="77">
        <v>5107645688</v>
      </c>
      <c r="D12" s="95">
        <v>4500566733</v>
      </c>
      <c r="E12" s="153" t="s">
        <v>199</v>
      </c>
      <c r="F12" s="36">
        <v>42045</v>
      </c>
      <c r="G12" s="221" t="s">
        <v>200</v>
      </c>
      <c r="H12" s="222">
        <v>0.47916666666666669</v>
      </c>
      <c r="I12" s="222">
        <v>0.49305555555555558</v>
      </c>
      <c r="J12" s="221">
        <v>400</v>
      </c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3"/>
    </row>
    <row r="13" spans="2:27">
      <c r="B13" s="183">
        <v>2960</v>
      </c>
      <c r="C13" s="77">
        <v>5107645688</v>
      </c>
      <c r="D13" s="95">
        <v>4500566733</v>
      </c>
      <c r="E13" s="153" t="s">
        <v>199</v>
      </c>
      <c r="F13" s="36">
        <v>42045</v>
      </c>
      <c r="G13" s="221" t="s">
        <v>200</v>
      </c>
      <c r="H13" s="222">
        <v>0.3125</v>
      </c>
      <c r="I13" s="222">
        <v>0.3298611111111111</v>
      </c>
      <c r="J13" s="226">
        <v>360</v>
      </c>
      <c r="K13" s="221">
        <v>360</v>
      </c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3"/>
    </row>
    <row r="14" spans="2:27">
      <c r="B14" s="183">
        <v>2961</v>
      </c>
      <c r="C14" s="77">
        <v>5107645688</v>
      </c>
      <c r="D14" s="95">
        <v>4500566733</v>
      </c>
      <c r="E14" s="153" t="s">
        <v>199</v>
      </c>
      <c r="F14" s="36">
        <v>42045</v>
      </c>
      <c r="G14" s="221" t="s">
        <v>200</v>
      </c>
      <c r="H14" s="222">
        <v>0.3888888888888889</v>
      </c>
      <c r="I14" s="222">
        <v>0.40277777777777773</v>
      </c>
      <c r="J14" s="221">
        <v>400</v>
      </c>
      <c r="K14" s="221">
        <v>400</v>
      </c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3"/>
    </row>
    <row r="15" spans="2:27">
      <c r="B15" s="183">
        <v>2962</v>
      </c>
      <c r="C15" s="77">
        <v>5107645688</v>
      </c>
      <c r="D15" s="95">
        <v>4500566733</v>
      </c>
      <c r="E15" s="153" t="s">
        <v>199</v>
      </c>
      <c r="F15" s="36">
        <v>42045</v>
      </c>
      <c r="G15" s="221" t="s">
        <v>200</v>
      </c>
      <c r="H15" s="222">
        <v>0.40972222222222227</v>
      </c>
      <c r="I15" s="222">
        <v>0.4201388888888889</v>
      </c>
      <c r="J15" s="221">
        <v>108</v>
      </c>
      <c r="K15" s="221"/>
      <c r="L15" s="221"/>
      <c r="M15" s="221"/>
      <c r="N15" s="221"/>
      <c r="O15" s="221"/>
      <c r="P15" s="221">
        <v>3360</v>
      </c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3"/>
    </row>
    <row r="16" spans="2:27">
      <c r="B16" s="183">
        <v>2963</v>
      </c>
      <c r="C16" s="76" t="s">
        <v>204</v>
      </c>
      <c r="D16" s="95" t="s">
        <v>204</v>
      </c>
      <c r="E16" s="153" t="s">
        <v>197</v>
      </c>
      <c r="F16" s="36">
        <v>42045</v>
      </c>
      <c r="G16" s="221" t="s">
        <v>197</v>
      </c>
      <c r="H16" s="222">
        <v>0.11458333333333333</v>
      </c>
      <c r="I16" s="222">
        <v>0.125</v>
      </c>
      <c r="J16" s="221">
        <v>120</v>
      </c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3"/>
    </row>
    <row r="17" spans="2:27">
      <c r="B17" s="183">
        <v>2964</v>
      </c>
      <c r="C17" s="76">
        <v>5107647208</v>
      </c>
      <c r="D17" s="95">
        <v>4500566733</v>
      </c>
      <c r="E17" s="153" t="s">
        <v>199</v>
      </c>
      <c r="F17" s="36">
        <v>42046</v>
      </c>
      <c r="G17" s="221" t="s">
        <v>200</v>
      </c>
      <c r="H17" s="222">
        <v>0.21180555555555555</v>
      </c>
      <c r="I17" s="222">
        <v>0.22569444444444445</v>
      </c>
      <c r="J17" s="221">
        <v>54</v>
      </c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>
        <v>1458</v>
      </c>
      <c r="Y17" s="221"/>
      <c r="Z17" s="221"/>
      <c r="AA17" s="223"/>
    </row>
    <row r="18" spans="2:27">
      <c r="B18" s="183">
        <v>2965</v>
      </c>
      <c r="C18" s="76">
        <v>5107647208</v>
      </c>
      <c r="D18" s="95">
        <v>4500566733</v>
      </c>
      <c r="E18" s="153" t="s">
        <v>202</v>
      </c>
      <c r="F18" s="36">
        <v>42046</v>
      </c>
      <c r="G18" s="221" t="s">
        <v>202</v>
      </c>
      <c r="H18" s="222">
        <v>0.33333333333333331</v>
      </c>
      <c r="I18" s="222">
        <v>0.33680555555555558</v>
      </c>
      <c r="J18" s="221">
        <v>20</v>
      </c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3"/>
    </row>
    <row r="19" spans="2:27">
      <c r="B19" s="183">
        <v>2966</v>
      </c>
      <c r="C19" s="76">
        <v>5107647208</v>
      </c>
      <c r="D19" s="95">
        <v>4500566733</v>
      </c>
      <c r="E19" s="153" t="s">
        <v>202</v>
      </c>
      <c r="F19" s="36">
        <v>42046</v>
      </c>
      <c r="G19" s="221" t="s">
        <v>202</v>
      </c>
      <c r="H19" s="222">
        <v>0.375</v>
      </c>
      <c r="I19" s="222">
        <v>0.37847222222222227</v>
      </c>
      <c r="J19" s="221">
        <v>20</v>
      </c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3"/>
    </row>
    <row r="20" spans="2:27">
      <c r="B20" s="183">
        <v>2967</v>
      </c>
      <c r="C20" s="76">
        <v>5107647208</v>
      </c>
      <c r="D20" s="95">
        <v>4500566733</v>
      </c>
      <c r="E20" s="153" t="s">
        <v>199</v>
      </c>
      <c r="F20" s="36">
        <v>42046</v>
      </c>
      <c r="G20" s="221" t="s">
        <v>200</v>
      </c>
      <c r="H20" s="222">
        <v>0.4236111111111111</v>
      </c>
      <c r="I20" s="222">
        <v>0.4375</v>
      </c>
      <c r="J20" s="221">
        <v>54</v>
      </c>
      <c r="K20" s="221"/>
      <c r="L20" s="221"/>
      <c r="M20" s="221"/>
      <c r="N20" s="221"/>
      <c r="O20" s="221"/>
      <c r="P20" s="221"/>
      <c r="Q20" s="221"/>
      <c r="R20" s="221"/>
      <c r="S20" s="221">
        <v>8100</v>
      </c>
      <c r="T20" s="221"/>
      <c r="U20" s="221"/>
      <c r="V20" s="221"/>
      <c r="W20" s="221"/>
      <c r="X20" s="221"/>
      <c r="Y20" s="221"/>
      <c r="Z20" s="221"/>
      <c r="AA20" s="223"/>
    </row>
    <row r="21" spans="2:27">
      <c r="B21" s="183">
        <v>2968</v>
      </c>
      <c r="C21" s="76">
        <v>5107647208</v>
      </c>
      <c r="D21" s="95">
        <v>4500566733</v>
      </c>
      <c r="E21" s="153" t="s">
        <v>199</v>
      </c>
      <c r="F21" s="36">
        <v>42046</v>
      </c>
      <c r="G21" s="221" t="s">
        <v>200</v>
      </c>
      <c r="H21" s="222">
        <v>0.44791666666666669</v>
      </c>
      <c r="I21" s="222">
        <v>0.47222222222222227</v>
      </c>
      <c r="J21" s="221">
        <v>360</v>
      </c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3"/>
    </row>
    <row r="22" spans="2:27">
      <c r="B22" s="183">
        <v>2969</v>
      </c>
      <c r="C22" s="77" t="s">
        <v>228</v>
      </c>
      <c r="D22" s="77" t="s">
        <v>227</v>
      </c>
      <c r="E22" s="153" t="s">
        <v>229</v>
      </c>
      <c r="F22" s="36">
        <v>42047</v>
      </c>
      <c r="G22" s="221" t="s">
        <v>200</v>
      </c>
      <c r="H22" s="222"/>
      <c r="I22" s="222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3"/>
    </row>
    <row r="23" spans="2:27">
      <c r="B23" s="183">
        <v>2970</v>
      </c>
      <c r="C23" s="77">
        <v>5107647533</v>
      </c>
      <c r="D23" s="95">
        <v>4500566733</v>
      </c>
      <c r="E23" s="153" t="s">
        <v>199</v>
      </c>
      <c r="F23" s="36">
        <v>42047</v>
      </c>
      <c r="G23" s="221" t="s">
        <v>200</v>
      </c>
      <c r="H23" s="222">
        <v>0.33333333333333331</v>
      </c>
      <c r="I23" s="222">
        <v>0.34722222222222227</v>
      </c>
      <c r="J23" s="221">
        <v>360</v>
      </c>
      <c r="K23" s="221">
        <v>360</v>
      </c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3"/>
    </row>
    <row r="24" spans="2:27">
      <c r="B24" s="183">
        <v>2971</v>
      </c>
      <c r="C24" s="77">
        <v>5107647533</v>
      </c>
      <c r="D24" s="95">
        <v>4500566733</v>
      </c>
      <c r="E24" s="153" t="s">
        <v>199</v>
      </c>
      <c r="F24" s="36">
        <v>42047</v>
      </c>
      <c r="G24" s="221" t="s">
        <v>200</v>
      </c>
      <c r="H24" s="222">
        <v>0.4375</v>
      </c>
      <c r="I24" s="222">
        <v>0.44791666666666669</v>
      </c>
      <c r="J24" s="221">
        <v>360</v>
      </c>
      <c r="K24" s="221">
        <v>360</v>
      </c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3"/>
    </row>
    <row r="25" spans="2:27">
      <c r="B25" s="183">
        <v>2972</v>
      </c>
      <c r="C25" s="77">
        <v>5107647533</v>
      </c>
      <c r="D25" s="95">
        <v>4500566733</v>
      </c>
      <c r="E25" s="153" t="s">
        <v>199</v>
      </c>
      <c r="F25" s="36">
        <v>42047</v>
      </c>
      <c r="G25" s="221" t="s">
        <v>200</v>
      </c>
      <c r="H25" s="222">
        <v>0.46527777777777773</v>
      </c>
      <c r="I25" s="222">
        <v>0.47916666666666669</v>
      </c>
      <c r="J25" s="221">
        <v>360</v>
      </c>
      <c r="K25" s="221">
        <v>360</v>
      </c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3"/>
    </row>
    <row r="26" spans="2:27">
      <c r="B26" s="183">
        <v>2973</v>
      </c>
      <c r="C26" s="77">
        <v>5107647533</v>
      </c>
      <c r="D26" s="95">
        <v>4500566733</v>
      </c>
      <c r="E26" s="153" t="s">
        <v>199</v>
      </c>
      <c r="F26" s="36">
        <v>42047</v>
      </c>
      <c r="G26" s="221" t="s">
        <v>200</v>
      </c>
      <c r="H26" s="222">
        <v>0.5</v>
      </c>
      <c r="I26" s="222">
        <v>0.51041666666666663</v>
      </c>
      <c r="J26" s="221">
        <v>360</v>
      </c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3"/>
    </row>
    <row r="27" spans="2:27">
      <c r="B27" s="183">
        <v>2974</v>
      </c>
      <c r="C27" s="77">
        <v>5107647533</v>
      </c>
      <c r="D27" s="95">
        <v>4500566733</v>
      </c>
      <c r="E27" s="153" t="s">
        <v>199</v>
      </c>
      <c r="F27" s="36">
        <v>42047</v>
      </c>
      <c r="G27" s="221" t="s">
        <v>200</v>
      </c>
      <c r="H27" s="222">
        <v>0.52777777777777779</v>
      </c>
      <c r="I27" s="222">
        <v>4.5138888888888888E-2</v>
      </c>
      <c r="J27" s="221">
        <v>148</v>
      </c>
      <c r="K27" s="221"/>
      <c r="L27" s="221"/>
      <c r="M27" s="221"/>
      <c r="N27" s="221"/>
      <c r="O27" s="221"/>
      <c r="P27" s="221">
        <v>3360</v>
      </c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3"/>
    </row>
    <row r="28" spans="2:27">
      <c r="B28" s="183">
        <v>2975</v>
      </c>
      <c r="C28" s="77">
        <v>5107647533</v>
      </c>
      <c r="D28" s="95">
        <v>4500566733</v>
      </c>
      <c r="E28" s="153" t="s">
        <v>199</v>
      </c>
      <c r="F28" s="36">
        <v>42047</v>
      </c>
      <c r="G28" s="221" t="s">
        <v>200</v>
      </c>
      <c r="H28" s="222">
        <v>9.7222222222222224E-2</v>
      </c>
      <c r="I28" s="222">
        <v>0.1111111111111111</v>
      </c>
      <c r="J28" s="221">
        <v>360</v>
      </c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3"/>
    </row>
    <row r="29" spans="2:27">
      <c r="B29" s="183">
        <v>2976</v>
      </c>
      <c r="C29" s="77">
        <v>814104477</v>
      </c>
      <c r="D29" s="95">
        <v>438315</v>
      </c>
      <c r="E29" s="153" t="s">
        <v>203</v>
      </c>
      <c r="F29" s="36">
        <v>42047</v>
      </c>
      <c r="G29" s="221" t="s">
        <v>241</v>
      </c>
      <c r="H29" s="222">
        <v>0.1111111111111111</v>
      </c>
      <c r="I29" s="222">
        <v>0.125</v>
      </c>
      <c r="J29" s="221"/>
      <c r="K29" s="221"/>
      <c r="L29" s="221"/>
      <c r="M29" s="221"/>
      <c r="N29" s="221"/>
      <c r="O29" s="221"/>
      <c r="P29" s="221"/>
      <c r="Q29" s="221"/>
      <c r="R29" s="221">
        <v>600</v>
      </c>
      <c r="S29" s="221"/>
      <c r="T29" s="221"/>
      <c r="U29" s="221"/>
      <c r="V29" s="221"/>
      <c r="W29" s="221"/>
      <c r="X29" s="221"/>
      <c r="Y29" s="221"/>
      <c r="Z29" s="221"/>
      <c r="AA29" s="223"/>
    </row>
    <row r="30" spans="2:27">
      <c r="B30" s="183">
        <v>2977</v>
      </c>
      <c r="C30" s="77">
        <v>5107650955</v>
      </c>
      <c r="D30" s="95">
        <v>4500566733</v>
      </c>
      <c r="E30" s="153" t="s">
        <v>199</v>
      </c>
      <c r="F30" s="36">
        <v>42048</v>
      </c>
      <c r="G30" s="221" t="s">
        <v>200</v>
      </c>
      <c r="H30" s="222">
        <v>0.14583333333333334</v>
      </c>
      <c r="I30" s="222">
        <v>0.15625</v>
      </c>
      <c r="J30" s="221">
        <v>360</v>
      </c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3"/>
    </row>
    <row r="31" spans="2:27">
      <c r="B31" s="183">
        <v>2978</v>
      </c>
      <c r="C31" s="77">
        <v>5107650955</v>
      </c>
      <c r="D31" s="95">
        <v>4500566733</v>
      </c>
      <c r="E31" s="153" t="s">
        <v>199</v>
      </c>
      <c r="F31" s="36">
        <v>42048</v>
      </c>
      <c r="G31" s="221" t="s">
        <v>200</v>
      </c>
      <c r="H31" s="222">
        <v>0.2951388888888889</v>
      </c>
      <c r="I31" s="222">
        <v>0.30902777777777779</v>
      </c>
      <c r="J31" s="221">
        <v>360</v>
      </c>
      <c r="K31" s="221">
        <v>360</v>
      </c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3"/>
    </row>
    <row r="32" spans="2:27">
      <c r="B32" s="183">
        <v>2979</v>
      </c>
      <c r="C32" s="77" t="s">
        <v>228</v>
      </c>
      <c r="D32" s="77" t="s">
        <v>227</v>
      </c>
      <c r="E32" s="153" t="s">
        <v>229</v>
      </c>
      <c r="F32" s="36">
        <v>42048</v>
      </c>
      <c r="G32" s="221" t="s">
        <v>200</v>
      </c>
      <c r="H32" s="222"/>
      <c r="I32" s="222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3"/>
    </row>
    <row r="33" spans="2:29">
      <c r="B33" s="183">
        <v>2980</v>
      </c>
      <c r="C33" s="77">
        <v>5107650955</v>
      </c>
      <c r="D33" s="95">
        <v>4500566733</v>
      </c>
      <c r="E33" s="153" t="s">
        <v>199</v>
      </c>
      <c r="F33" s="36">
        <v>42048</v>
      </c>
      <c r="G33" s="221" t="s">
        <v>200</v>
      </c>
      <c r="H33" s="222">
        <v>0.44444444444444442</v>
      </c>
      <c r="I33" s="222">
        <v>0.45833333333333331</v>
      </c>
      <c r="J33" s="221">
        <v>108</v>
      </c>
      <c r="K33" s="221"/>
      <c r="L33" s="221"/>
      <c r="M33" s="221"/>
      <c r="N33" s="221"/>
      <c r="O33" s="221"/>
      <c r="P33" s="221">
        <v>3360</v>
      </c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3"/>
    </row>
    <row r="34" spans="2:29">
      <c r="B34" s="183">
        <v>2981</v>
      </c>
      <c r="C34" s="77">
        <v>81410841</v>
      </c>
      <c r="D34" s="95">
        <v>438429</v>
      </c>
      <c r="E34" s="153" t="s">
        <v>203</v>
      </c>
      <c r="F34" s="36">
        <v>42048</v>
      </c>
      <c r="G34" s="221" t="s">
        <v>267</v>
      </c>
      <c r="H34" s="222">
        <v>0.4826388888888889</v>
      </c>
      <c r="I34" s="222">
        <v>0.48402777777777778</v>
      </c>
      <c r="J34" s="221"/>
      <c r="K34" s="221"/>
      <c r="L34" s="221"/>
      <c r="M34" s="221"/>
      <c r="N34" s="221"/>
      <c r="O34" s="221"/>
      <c r="P34" s="221"/>
      <c r="Q34" s="221"/>
      <c r="R34" s="221">
        <v>300</v>
      </c>
      <c r="S34" s="221"/>
      <c r="T34" s="221"/>
      <c r="U34" s="221"/>
      <c r="V34" s="221"/>
      <c r="W34" s="221"/>
      <c r="X34" s="221"/>
      <c r="Y34" s="221"/>
      <c r="Z34" s="221"/>
      <c r="AA34" s="223"/>
    </row>
    <row r="35" spans="2:29">
      <c r="B35" s="183"/>
      <c r="C35" s="77"/>
      <c r="D35" s="95"/>
      <c r="E35" s="29"/>
      <c r="F35" s="36"/>
      <c r="G35" s="221"/>
      <c r="H35" s="227"/>
      <c r="I35" s="227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3"/>
    </row>
    <row r="36" spans="2:29">
      <c r="B36" s="183"/>
      <c r="C36" s="77"/>
      <c r="D36" s="95"/>
      <c r="E36" s="29"/>
      <c r="F36" s="36"/>
      <c r="G36" s="221"/>
      <c r="H36" s="227"/>
      <c r="I36" s="227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3"/>
    </row>
    <row r="37" spans="2:29">
      <c r="B37" s="183"/>
      <c r="C37" s="77"/>
      <c r="D37" s="95"/>
      <c r="E37" s="29"/>
      <c r="F37" s="36"/>
      <c r="G37" s="221"/>
      <c r="H37" s="227"/>
      <c r="I37" s="227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3"/>
    </row>
    <row r="38" spans="2:29">
      <c r="B38" s="183"/>
      <c r="C38" s="77"/>
      <c r="D38" s="95"/>
      <c r="E38" s="29"/>
      <c r="F38" s="36"/>
      <c r="G38" s="221"/>
      <c r="H38" s="227"/>
      <c r="I38" s="227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3"/>
    </row>
    <row r="39" spans="2:29">
      <c r="B39" s="183"/>
      <c r="C39" s="77"/>
      <c r="D39" s="95"/>
      <c r="E39" s="29"/>
      <c r="F39" s="36"/>
      <c r="G39" s="221"/>
      <c r="H39" s="227"/>
      <c r="I39" s="227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3"/>
    </row>
    <row r="40" spans="2:29">
      <c r="B40" s="183"/>
      <c r="C40" s="77"/>
      <c r="D40" s="95"/>
      <c r="E40" s="29"/>
      <c r="F40" s="36"/>
      <c r="G40" s="221"/>
      <c r="H40" s="227"/>
      <c r="I40" s="227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3"/>
    </row>
    <row r="41" spans="2:29">
      <c r="B41" s="183"/>
      <c r="C41" s="77"/>
      <c r="D41" s="95"/>
      <c r="E41" s="29"/>
      <c r="F41" s="36"/>
      <c r="G41" s="221"/>
      <c r="H41" s="227"/>
      <c r="I41" s="227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3"/>
    </row>
    <row r="42" spans="2:29">
      <c r="B42" s="183"/>
      <c r="C42" s="77"/>
      <c r="D42" s="95"/>
      <c r="E42" s="29"/>
      <c r="F42" s="36"/>
      <c r="G42" s="221"/>
      <c r="H42" s="227"/>
      <c r="I42" s="227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3"/>
    </row>
    <row r="43" spans="2:29">
      <c r="B43" s="183"/>
      <c r="C43" s="77"/>
      <c r="D43" s="95"/>
      <c r="E43" s="29"/>
      <c r="F43" s="36"/>
      <c r="G43" s="221"/>
      <c r="H43" s="227"/>
      <c r="I43" s="227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3"/>
    </row>
    <row r="44" spans="2:29">
      <c r="B44" s="183"/>
      <c r="C44" s="77"/>
      <c r="D44" s="95"/>
      <c r="E44" s="29"/>
      <c r="F44" s="36"/>
      <c r="G44" s="221"/>
      <c r="H44" s="227"/>
      <c r="I44" s="227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3"/>
    </row>
    <row r="45" spans="2:29">
      <c r="B45" s="183"/>
      <c r="C45" s="77"/>
      <c r="D45" s="95"/>
      <c r="E45" s="29"/>
      <c r="F45" s="36"/>
      <c r="G45" s="221"/>
      <c r="H45" s="227"/>
      <c r="I45" s="227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3"/>
    </row>
    <row r="46" spans="2:29">
      <c r="B46" s="183"/>
      <c r="C46" s="77"/>
      <c r="D46" s="95"/>
      <c r="E46" s="29"/>
      <c r="F46" s="36"/>
      <c r="G46" s="221"/>
      <c r="H46" s="227"/>
      <c r="I46" s="227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3"/>
    </row>
    <row r="47" spans="2:29">
      <c r="B47" s="183"/>
      <c r="C47" s="77"/>
      <c r="D47" s="95"/>
      <c r="E47" s="29"/>
      <c r="F47" s="36"/>
      <c r="G47" s="221"/>
      <c r="H47" s="227"/>
      <c r="I47" s="227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3"/>
    </row>
    <row r="48" spans="2:29" ht="15.75" thickBot="1">
      <c r="B48" s="185"/>
      <c r="C48" s="186"/>
      <c r="D48" s="187"/>
      <c r="E48" s="188"/>
      <c r="F48" s="189"/>
      <c r="G48" s="228"/>
      <c r="H48" s="229"/>
      <c r="I48" s="229"/>
      <c r="J48" s="228">
        <f t="shared" ref="J48:V48" si="0">SUM(J4:J47)</f>
        <v>5592</v>
      </c>
      <c r="K48" s="228">
        <f t="shared" si="0"/>
        <v>2560</v>
      </c>
      <c r="L48" s="228">
        <f t="shared" si="0"/>
        <v>0</v>
      </c>
      <c r="M48" s="228">
        <f t="shared" si="0"/>
        <v>0</v>
      </c>
      <c r="N48" s="228">
        <f t="shared" si="0"/>
        <v>0</v>
      </c>
      <c r="O48" s="228">
        <f t="shared" si="0"/>
        <v>0</v>
      </c>
      <c r="P48" s="228">
        <f t="shared" si="0"/>
        <v>10080</v>
      </c>
      <c r="Q48" s="228">
        <f t="shared" si="0"/>
        <v>0</v>
      </c>
      <c r="R48" s="228">
        <f t="shared" si="0"/>
        <v>1350</v>
      </c>
      <c r="S48" s="228">
        <f t="shared" si="0"/>
        <v>17100</v>
      </c>
      <c r="T48" s="228">
        <f t="shared" si="0"/>
        <v>0</v>
      </c>
      <c r="U48" s="228">
        <f t="shared" si="0"/>
        <v>0</v>
      </c>
      <c r="V48" s="228">
        <f t="shared" si="0"/>
        <v>0</v>
      </c>
      <c r="W48" s="228">
        <f t="shared" ref="W48" si="1">SUM(W4:W47)</f>
        <v>0</v>
      </c>
      <c r="X48" s="228">
        <f>SUM(X4:X47)</f>
        <v>3078</v>
      </c>
      <c r="Y48" s="228">
        <f>SUM(Y4:Y47)</f>
        <v>0</v>
      </c>
      <c r="Z48" s="228">
        <f>SUM(Z4:Z47)</f>
        <v>0</v>
      </c>
      <c r="AA48" s="230">
        <f>SUM(AA4:AA47)</f>
        <v>0</v>
      </c>
      <c r="AC48" s="231"/>
    </row>
    <row r="49" ht="15.75" thickTop="1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F14" sqref="F14"/>
    </sheetView>
  </sheetViews>
  <sheetFormatPr defaultRowHeight="15"/>
  <cols>
    <col min="2" max="2" width="16.7109375" customWidth="1"/>
    <col min="3" max="3" width="9.7109375" bestFit="1" customWidth="1"/>
    <col min="4" max="4" width="11.140625" style="1" customWidth="1"/>
    <col min="6" max="6" width="11.5703125" customWidth="1"/>
  </cols>
  <sheetData>
    <row r="2" spans="2:6">
      <c r="B2" s="13"/>
    </row>
    <row r="3" spans="2:6">
      <c r="B3" s="13"/>
    </row>
    <row r="4" spans="2:6">
      <c r="B4" s="13"/>
    </row>
    <row r="5" spans="2:6">
      <c r="B5" s="13"/>
    </row>
    <row r="6" spans="2:6">
      <c r="B6" s="20" t="s">
        <v>192</v>
      </c>
      <c r="C6" s="14"/>
      <c r="D6" s="17"/>
    </row>
    <row r="7" spans="2:6">
      <c r="B7" s="15"/>
    </row>
    <row r="8" spans="2:6">
      <c r="B8" s="16" t="s">
        <v>47</v>
      </c>
      <c r="C8" s="232">
        <v>42048</v>
      </c>
    </row>
    <row r="9" spans="2:6">
      <c r="B9" s="16" t="s">
        <v>48</v>
      </c>
      <c r="C9" t="s">
        <v>188</v>
      </c>
    </row>
    <row r="10" spans="2:6">
      <c r="B10" s="18"/>
    </row>
    <row r="11" spans="2:6">
      <c r="B11" s="16"/>
    </row>
    <row r="12" spans="2:6" ht="25.5">
      <c r="B12" s="19" t="s">
        <v>45</v>
      </c>
      <c r="C12" s="14" t="s">
        <v>46</v>
      </c>
      <c r="E12" s="23" t="s">
        <v>49</v>
      </c>
    </row>
    <row r="13" spans="2:6">
      <c r="B13" s="14"/>
      <c r="C13" s="14"/>
    </row>
    <row r="14" spans="2:6" ht="33.75" customHeight="1">
      <c r="B14" s="21">
        <v>100</v>
      </c>
      <c r="C14" s="169">
        <f>'Pallet &amp; TF Repair'!F26</f>
        <v>200</v>
      </c>
      <c r="E14" s="24"/>
      <c r="F14" s="24"/>
    </row>
    <row r="15" spans="2:6" ht="33.75" customHeight="1">
      <c r="B15" s="21">
        <v>201</v>
      </c>
      <c r="C15" s="170">
        <f>'Divider Sort'!G56</f>
        <v>1673</v>
      </c>
      <c r="E15" s="25"/>
      <c r="F15" s="25"/>
    </row>
    <row r="16" spans="2:6" ht="33.75" customHeight="1">
      <c r="B16" s="22" t="s">
        <v>5</v>
      </c>
      <c r="C16" s="171">
        <f>'Divider Sort'!J56</f>
        <v>1484</v>
      </c>
      <c r="E16" s="25"/>
      <c r="F16" s="25"/>
    </row>
    <row r="17" spans="2:6" ht="33.75" customHeight="1">
      <c r="B17" s="22" t="s">
        <v>7</v>
      </c>
      <c r="C17" s="171">
        <f>'Pallet &amp; TF Repair'!J26</f>
        <v>0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F31" sqref="F31"/>
    </sheetView>
  </sheetViews>
  <sheetFormatPr defaultColWidth="8.85546875" defaultRowHeight="15"/>
  <cols>
    <col min="1" max="1" width="8.85546875" style="73"/>
    <col min="2" max="2" width="11.28515625" style="73" customWidth="1"/>
    <col min="3" max="3" width="36.5703125" style="73" customWidth="1"/>
    <col min="4" max="4" width="13.28515625" style="87" customWidth="1"/>
    <col min="5" max="7" width="15.42578125" style="73" customWidth="1"/>
    <col min="8" max="16384" width="8.85546875" style="73"/>
  </cols>
  <sheetData>
    <row r="6" spans="2:7" ht="18.75">
      <c r="B6" s="121" t="s">
        <v>81</v>
      </c>
    </row>
    <row r="8" spans="2:7">
      <c r="B8" s="73" t="s">
        <v>50</v>
      </c>
      <c r="D8" s="87" t="s">
        <v>188</v>
      </c>
    </row>
    <row r="9" spans="2:7">
      <c r="B9" s="73" t="s">
        <v>51</v>
      </c>
      <c r="D9" s="87">
        <v>42041</v>
      </c>
    </row>
    <row r="10" spans="2:7">
      <c r="B10" s="73" t="s">
        <v>52</v>
      </c>
      <c r="D10" s="247">
        <v>42048</v>
      </c>
    </row>
    <row r="11" spans="2:7" ht="15.75" thickBot="1"/>
    <row r="12" spans="2:7" ht="25.5" customHeight="1" thickTop="1" thickBot="1">
      <c r="B12" s="122" t="s">
        <v>45</v>
      </c>
      <c r="C12" s="123" t="s">
        <v>53</v>
      </c>
      <c r="D12" s="197" t="s">
        <v>6</v>
      </c>
      <c r="E12" s="198" t="s">
        <v>54</v>
      </c>
      <c r="F12" s="198" t="s">
        <v>55</v>
      </c>
      <c r="G12" s="199" t="s">
        <v>58</v>
      </c>
    </row>
    <row r="13" spans="2:7" s="22" customFormat="1" ht="25.5" customHeight="1" thickTop="1">
      <c r="B13" s="71">
        <v>100</v>
      </c>
      <c r="C13" s="124" t="s">
        <v>59</v>
      </c>
      <c r="D13" s="162" t="s">
        <v>23</v>
      </c>
      <c r="E13" s="158">
        <f>'Receipt Details'!M62+'Pallet &amp; Top Frame Sort'!F38-'Pallet &amp; TF Repair'!D26-'Despatch Advice'!M48+70</f>
        <v>534</v>
      </c>
      <c r="F13" s="158">
        <v>220</v>
      </c>
      <c r="G13" s="166">
        <f>F13-E13</f>
        <v>-314</v>
      </c>
    </row>
    <row r="14" spans="2:7" ht="22.5" hidden="1" customHeight="1">
      <c r="B14" s="26">
        <v>100</v>
      </c>
      <c r="C14" s="125" t="s">
        <v>59</v>
      </c>
      <c r="D14" s="163" t="s">
        <v>56</v>
      </c>
      <c r="E14" s="159">
        <v>0</v>
      </c>
      <c r="F14" s="159">
        <v>0</v>
      </c>
      <c r="G14" s="167">
        <v>0</v>
      </c>
    </row>
    <row r="15" spans="2:7" s="22" customFormat="1" ht="22.5" customHeight="1">
      <c r="B15" s="70">
        <v>100</v>
      </c>
      <c r="C15" s="126" t="s">
        <v>59</v>
      </c>
      <c r="D15" s="164" t="s">
        <v>44</v>
      </c>
      <c r="E15" s="160">
        <f>'Receipt Details'!J62-'Pallet &amp; Top Frame Sort'!D38-'Despatch Advice'!L48+6630</f>
        <v>5675</v>
      </c>
      <c r="F15" s="160">
        <v>5294</v>
      </c>
      <c r="G15" s="168">
        <f t="shared" ref="G15:G39" si="0">F15-E15</f>
        <v>-381</v>
      </c>
    </row>
    <row r="16" spans="2:7" s="22" customFormat="1" ht="22.5" customHeight="1">
      <c r="B16" s="70">
        <v>100</v>
      </c>
      <c r="C16" s="126" t="s">
        <v>59</v>
      </c>
      <c r="D16" s="164" t="s">
        <v>29</v>
      </c>
      <c r="E16" s="160">
        <f>'Receipt Details'!N62+'Pallet &amp; TF Repair'!F26-'Pallet &amp; TF Dismantle'!D25-'Despatch Advice'!N48+1865</f>
        <v>2036</v>
      </c>
      <c r="F16" s="160">
        <v>1986</v>
      </c>
      <c r="G16" s="168">
        <f t="shared" si="0"/>
        <v>-50</v>
      </c>
    </row>
    <row r="17" spans="2:7" s="22" customFormat="1" ht="22.5" customHeight="1">
      <c r="B17" s="70">
        <v>100</v>
      </c>
      <c r="C17" s="126" t="s">
        <v>59</v>
      </c>
      <c r="D17" s="164" t="s">
        <v>22</v>
      </c>
      <c r="E17" s="160">
        <f>'Receipt Details'!L62+'Pallet &amp; Top Frame Sort'!E38+'Pallet &amp; TF Repair'!E26-'Despatch Advice'!J48+4867</f>
        <v>4255</v>
      </c>
      <c r="F17" s="160">
        <v>5403</v>
      </c>
      <c r="G17" s="168">
        <f t="shared" si="0"/>
        <v>1148</v>
      </c>
    </row>
    <row r="18" spans="2:7" ht="22.5" hidden="1" customHeight="1">
      <c r="B18" s="26">
        <v>104</v>
      </c>
      <c r="C18" s="125" t="s">
        <v>60</v>
      </c>
      <c r="D18" s="163" t="s">
        <v>23</v>
      </c>
      <c r="E18" s="159">
        <v>0</v>
      </c>
      <c r="F18" s="159">
        <v>0</v>
      </c>
      <c r="G18" s="167">
        <f t="shared" si="0"/>
        <v>0</v>
      </c>
    </row>
    <row r="19" spans="2:7" ht="22.5" hidden="1" customHeight="1">
      <c r="B19" s="26">
        <v>104</v>
      </c>
      <c r="C19" s="125" t="s">
        <v>60</v>
      </c>
      <c r="D19" s="163" t="s">
        <v>44</v>
      </c>
      <c r="E19" s="159">
        <v>0</v>
      </c>
      <c r="F19" s="159">
        <v>0</v>
      </c>
      <c r="G19" s="167">
        <f t="shared" si="0"/>
        <v>0</v>
      </c>
    </row>
    <row r="20" spans="2:7" ht="22.5" hidden="1" customHeight="1">
      <c r="B20" s="26">
        <v>104</v>
      </c>
      <c r="C20" s="125" t="s">
        <v>60</v>
      </c>
      <c r="D20" s="163" t="s">
        <v>29</v>
      </c>
      <c r="E20" s="159">
        <v>0</v>
      </c>
      <c r="F20" s="159">
        <v>0</v>
      </c>
      <c r="G20" s="167">
        <f t="shared" si="0"/>
        <v>0</v>
      </c>
    </row>
    <row r="21" spans="2:7" ht="22.5" hidden="1" customHeight="1">
      <c r="B21" s="26">
        <v>104</v>
      </c>
      <c r="C21" s="125" t="s">
        <v>60</v>
      </c>
      <c r="D21" s="163" t="s">
        <v>22</v>
      </c>
      <c r="E21" s="159">
        <v>0</v>
      </c>
      <c r="F21" s="159">
        <v>0</v>
      </c>
      <c r="G21" s="167">
        <f t="shared" si="0"/>
        <v>0</v>
      </c>
    </row>
    <row r="22" spans="2:7" ht="22.5" hidden="1" customHeight="1">
      <c r="B22" s="26">
        <v>105</v>
      </c>
      <c r="C22" s="125" t="s">
        <v>57</v>
      </c>
      <c r="D22" s="163" t="s">
        <v>23</v>
      </c>
      <c r="E22" s="159">
        <v>0</v>
      </c>
      <c r="F22" s="159">
        <v>0</v>
      </c>
      <c r="G22" s="167">
        <f t="shared" si="0"/>
        <v>0</v>
      </c>
    </row>
    <row r="23" spans="2:7" ht="22.5" hidden="1" customHeight="1">
      <c r="B23" s="26">
        <v>105</v>
      </c>
      <c r="C23" s="125" t="s">
        <v>57</v>
      </c>
      <c r="D23" s="163" t="s">
        <v>44</v>
      </c>
      <c r="E23" s="159">
        <v>0</v>
      </c>
      <c r="F23" s="159">
        <v>0</v>
      </c>
      <c r="G23" s="167">
        <f t="shared" si="0"/>
        <v>0</v>
      </c>
    </row>
    <row r="24" spans="2:7" ht="22.5" hidden="1" customHeight="1">
      <c r="B24" s="26">
        <v>105</v>
      </c>
      <c r="C24" s="125" t="s">
        <v>57</v>
      </c>
      <c r="D24" s="163" t="s">
        <v>29</v>
      </c>
      <c r="E24" s="159">
        <v>0</v>
      </c>
      <c r="F24" s="159">
        <v>0</v>
      </c>
      <c r="G24" s="167">
        <f t="shared" si="0"/>
        <v>0</v>
      </c>
    </row>
    <row r="25" spans="2:7" ht="22.5" customHeight="1">
      <c r="B25" s="70">
        <v>682884</v>
      </c>
      <c r="C25" s="126" t="s">
        <v>166</v>
      </c>
      <c r="D25" s="164" t="s">
        <v>56</v>
      </c>
      <c r="E25" s="200">
        <f>'201N Production'!D26-'201N Production'!H26-'201N Production'!J26+130113</f>
        <v>126050</v>
      </c>
      <c r="F25" s="160">
        <v>126050</v>
      </c>
      <c r="G25" s="168">
        <f t="shared" si="0"/>
        <v>0</v>
      </c>
    </row>
    <row r="26" spans="2:7" ht="22.5" customHeight="1">
      <c r="B26" s="70">
        <v>200</v>
      </c>
      <c r="C26" s="126" t="s">
        <v>165</v>
      </c>
      <c r="D26" s="164" t="s">
        <v>56</v>
      </c>
      <c r="E26" s="200">
        <f>'201N Production'!E26-'201N Production'!I26-'201N Production'!K26+312181</f>
        <v>300464</v>
      </c>
      <c r="F26" s="160">
        <v>300464</v>
      </c>
      <c r="G26" s="168">
        <f t="shared" si="0"/>
        <v>0</v>
      </c>
    </row>
    <row r="27" spans="2:7" ht="22.5" customHeight="1">
      <c r="B27" s="70">
        <v>201</v>
      </c>
      <c r="C27" s="126" t="s">
        <v>62</v>
      </c>
      <c r="D27" s="164" t="s">
        <v>56</v>
      </c>
      <c r="E27" s="200">
        <f>'201N Production'!G26-'Despatch Advice'!O48+160950</f>
        <v>172650</v>
      </c>
      <c r="F27" s="160">
        <v>175350</v>
      </c>
      <c r="G27" s="168">
        <f t="shared" si="0"/>
        <v>2700</v>
      </c>
    </row>
    <row r="28" spans="2:7" s="22" customFormat="1" ht="22.5" customHeight="1">
      <c r="B28" s="70">
        <v>201</v>
      </c>
      <c r="C28" s="126" t="s">
        <v>62</v>
      </c>
      <c r="D28" s="164" t="s">
        <v>44</v>
      </c>
      <c r="E28" s="160">
        <f>'Receipt Details'!AF62-'Divider Sort'!E56-'Despatch Advice'!Q48+0</f>
        <v>19801</v>
      </c>
      <c r="F28" s="160">
        <v>19801</v>
      </c>
      <c r="G28" s="168">
        <f t="shared" si="0"/>
        <v>0</v>
      </c>
    </row>
    <row r="29" spans="2:7" s="22" customFormat="1" ht="22.5" customHeight="1">
      <c r="B29" s="70">
        <v>201</v>
      </c>
      <c r="C29" s="126" t="s">
        <v>62</v>
      </c>
      <c r="D29" s="164" t="s">
        <v>29</v>
      </c>
      <c r="E29" s="160">
        <f>'Receipt Details'!AH62+'Divider Sort'!G56-'Despatch Advice'!R48+21811</f>
        <v>22134</v>
      </c>
      <c r="F29" s="160">
        <v>22007</v>
      </c>
      <c r="G29" s="168">
        <f t="shared" si="0"/>
        <v>-127</v>
      </c>
    </row>
    <row r="30" spans="2:7" s="22" customFormat="1" ht="22.5" customHeight="1">
      <c r="B30" s="70">
        <v>201</v>
      </c>
      <c r="C30" s="126" t="s">
        <v>62</v>
      </c>
      <c r="D30" s="164" t="s">
        <v>22</v>
      </c>
      <c r="E30" s="160">
        <f>'Receipt Details'!AG62+'Divider Sort'!F56-'Despatch Advice'!P48+36156</f>
        <v>37349</v>
      </c>
      <c r="F30" s="160">
        <v>36629</v>
      </c>
      <c r="G30" s="168">
        <f t="shared" si="0"/>
        <v>-720</v>
      </c>
    </row>
    <row r="31" spans="2:7" s="22" customFormat="1" ht="22.5" customHeight="1">
      <c r="B31" s="70">
        <v>300</v>
      </c>
      <c r="C31" s="126" t="s">
        <v>63</v>
      </c>
      <c r="D31" s="164" t="s">
        <v>44</v>
      </c>
      <c r="E31" s="160">
        <f>'Receipt Details'!AK62-'Divider Sort'!H56-'Despatch Advice'!T48+45863</f>
        <v>36256</v>
      </c>
      <c r="F31" s="160">
        <v>36256</v>
      </c>
      <c r="G31" s="168">
        <f t="shared" si="0"/>
        <v>0</v>
      </c>
    </row>
    <row r="32" spans="2:7" s="22" customFormat="1" ht="22.5" customHeight="1">
      <c r="B32" s="70">
        <v>300</v>
      </c>
      <c r="C32" s="126" t="s">
        <v>63</v>
      </c>
      <c r="D32" s="164" t="s">
        <v>29</v>
      </c>
      <c r="E32" s="160">
        <f>'Receipt Details'!AM62+'Divider Sort'!J56-'Despatch Advice'!U48+5343</f>
        <v>6827</v>
      </c>
      <c r="F32" s="160">
        <v>6761</v>
      </c>
      <c r="G32" s="168">
        <f t="shared" si="0"/>
        <v>-66</v>
      </c>
    </row>
    <row r="33" spans="2:7" s="22" customFormat="1" ht="22.5" customHeight="1">
      <c r="B33" s="70">
        <v>300</v>
      </c>
      <c r="C33" s="126" t="s">
        <v>63</v>
      </c>
      <c r="D33" s="164" t="s">
        <v>22</v>
      </c>
      <c r="E33" s="160">
        <f>'Receipt Details'!AL62+'Divider Sort'!I56-'Pallet &amp; TF Repair'!L26-'Despatch Advice'!S48+57009</f>
        <v>56991</v>
      </c>
      <c r="F33" s="160">
        <v>56675</v>
      </c>
      <c r="G33" s="168">
        <f t="shared" si="0"/>
        <v>-316</v>
      </c>
    </row>
    <row r="34" spans="2:7" s="172" customFormat="1" ht="22.5" customHeight="1">
      <c r="B34" s="70">
        <v>301</v>
      </c>
      <c r="C34" s="126" t="s">
        <v>167</v>
      </c>
      <c r="D34" s="164" t="s">
        <v>22</v>
      </c>
      <c r="E34" s="309">
        <f>0-'Despatch Advice'!V48+32427</f>
        <v>32427</v>
      </c>
      <c r="F34" s="160">
        <v>32427</v>
      </c>
      <c r="G34" s="168">
        <f t="shared" si="0"/>
        <v>0</v>
      </c>
    </row>
    <row r="35" spans="2:7" s="172" customFormat="1" ht="22.5" customHeight="1">
      <c r="B35" s="70">
        <v>315</v>
      </c>
      <c r="C35" s="126" t="s">
        <v>168</v>
      </c>
      <c r="D35" s="164" t="s">
        <v>22</v>
      </c>
      <c r="E35" s="309">
        <f>0-'Despatch Advice'!W48+7590</f>
        <v>7590</v>
      </c>
      <c r="F35" s="160">
        <v>7590</v>
      </c>
      <c r="G35" s="168">
        <f t="shared" si="0"/>
        <v>0</v>
      </c>
    </row>
    <row r="36" spans="2:7" s="22" customFormat="1" ht="22.5" customHeight="1">
      <c r="B36" s="70">
        <v>400</v>
      </c>
      <c r="C36" s="126" t="s">
        <v>64</v>
      </c>
      <c r="D36" s="164" t="s">
        <v>23</v>
      </c>
      <c r="E36" s="160">
        <f>'Receipt Details'!AR62+'Pallet &amp; Top Frame Sort'!J38-'Pallet &amp; TF Repair'!H26-'Despatch Advice'!Z48+582</f>
        <v>632</v>
      </c>
      <c r="F36" s="160">
        <v>575</v>
      </c>
      <c r="G36" s="168">
        <f t="shared" si="0"/>
        <v>-57</v>
      </c>
    </row>
    <row r="37" spans="2:7" s="22" customFormat="1" ht="22.5" customHeight="1">
      <c r="B37" s="70">
        <v>400</v>
      </c>
      <c r="C37" s="126" t="s">
        <v>64</v>
      </c>
      <c r="D37" s="164" t="s">
        <v>44</v>
      </c>
      <c r="E37" s="160">
        <f>'Receipt Details'!AP62-'Pallet &amp; Top Frame Sort'!H38-'Despatch Advice'!Y48+5597</f>
        <v>5909</v>
      </c>
      <c r="F37" s="160">
        <v>5862</v>
      </c>
      <c r="G37" s="168">
        <f t="shared" si="0"/>
        <v>-47</v>
      </c>
    </row>
    <row r="38" spans="2:7" ht="22.5" customHeight="1">
      <c r="B38" s="70">
        <v>400</v>
      </c>
      <c r="C38" s="126" t="s">
        <v>64</v>
      </c>
      <c r="D38" s="164" t="s">
        <v>29</v>
      </c>
      <c r="E38" s="160">
        <f>'Receipt Details'!AS62+'Pallet &amp; TF Repair'!J26-'Pallet &amp; TF Dismantle'!F25-'Despatch Advice'!AA48+0</f>
        <v>0</v>
      </c>
      <c r="F38" s="160">
        <v>0</v>
      </c>
      <c r="G38" s="168">
        <f t="shared" si="0"/>
        <v>0</v>
      </c>
    </row>
    <row r="39" spans="2:7" s="22" customFormat="1" ht="22.5" customHeight="1">
      <c r="B39" s="72">
        <v>400</v>
      </c>
      <c r="C39" s="127" t="s">
        <v>64</v>
      </c>
      <c r="D39" s="165" t="s">
        <v>22</v>
      </c>
      <c r="E39" s="161">
        <f>'Receipt Details'!AQ62+'Pallet &amp; Top Frame Sort'!I38+'Pallet &amp; TF Repair'!I26-'Despatch Advice'!X48+3996</f>
        <v>3078</v>
      </c>
      <c r="F39" s="161">
        <v>3105</v>
      </c>
      <c r="G39" s="168">
        <f t="shared" si="0"/>
        <v>27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vbradsh</cp:lastModifiedBy>
  <cp:lastPrinted>2015-02-12T23:48:00Z</cp:lastPrinted>
  <dcterms:created xsi:type="dcterms:W3CDTF">2014-05-27T07:10:33Z</dcterms:created>
  <dcterms:modified xsi:type="dcterms:W3CDTF">2015-02-16T04:56:36Z</dcterms:modified>
</cp:coreProperties>
</file>