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<sst xmlns="http://schemas.openxmlformats.org/spreadsheetml/2006/main" count="530" uniqueCount="360">
  <si>
    <t xml:space="preserve">References</t>
  </si>
  <si>
    <t xml:space="preserve">Quantity Per PCB</t>
  </si>
  <si>
    <t xml:space="preserve">Value</t>
  </si>
  <si>
    <t xml:space="preserve">Manufacturer</t>
  </si>
  <si>
    <t xml:space="preserve">MPN</t>
  </si>
  <si>
    <t xml:space="preserve">Allnet questions?</t>
  </si>
  <si>
    <t xml:space="preserve">LCSC equiv.</t>
  </si>
  <si>
    <t xml:space="preserve">Reel</t>
  </si>
  <si>
    <t xml:space="preserve">Reels</t>
  </si>
  <si>
    <t xml:space="preserve">Qty</t>
  </si>
  <si>
    <t xml:space="preserve">Unit RMB an</t>
  </si>
  <si>
    <t xml:space="preserve">Unit USD an</t>
  </si>
  <si>
    <t xml:space="preserve">Unit USD jeff</t>
  </si>
  <si>
    <t xml:space="preserve">Line RMB</t>
  </si>
  <si>
    <t xml:space="preserve">Line USD</t>
  </si>
  <si>
    <t xml:space="preserve">Substitute</t>
  </si>
  <si>
    <t xml:space="preserve">Description</t>
  </si>
  <si>
    <t xml:space="preserve">Package</t>
  </si>
  <si>
    <t xml:space="preserve">Notes</t>
  </si>
  <si>
    <t xml:space="preserve">A1</t>
  </si>
  <si>
    <t xml:space="preserve">ESP32- WROVER- B(M213DH2864 PC3Q0)</t>
  </si>
  <si>
    <t xml:space="preserve">Espressif</t>
  </si>
  <si>
    <t xml:space="preserve">Confirm 16MB flash, 8MB RAM</t>
  </si>
  <si>
    <t xml:space="preserve">C129145</t>
  </si>
  <si>
    <t xml:space="preserve">ESP32-WROVER</t>
  </si>
  <si>
    <t xml:space="preserve">C47</t>
  </si>
  <si>
    <t xml:space="preserve">1.5nF</t>
  </si>
  <si>
    <t xml:space="preserve">Murata</t>
  </si>
  <si>
    <t xml:space="preserve">GRM1557U1A152JA01D</t>
  </si>
  <si>
    <t xml:space="preserve">-</t>
  </si>
  <si>
    <t xml:space="preserve">C162143</t>
  </si>
  <si>
    <t xml:space="preserve">C</t>
  </si>
  <si>
    <t xml:space="preserve">U2J, 1.5nF, 10V, -5%/+5%</t>
  </si>
  <si>
    <t xml:space="preserve">C_0402_1005Metric</t>
  </si>
  <si>
    <t xml:space="preserve">Critical – U2J, UJ, C0G only. (X7R is not suitable)</t>
  </si>
  <si>
    <t xml:space="preserve">C3 C5 C11 C25 C26 C27 C28 C29 C30 C31 C34 C38 C41 C42 C75</t>
  </si>
  <si>
    <t xml:space="preserve">100nF</t>
  </si>
  <si>
    <t xml:space="preserve">Samsung</t>
  </si>
  <si>
    <t xml:space="preserve">CL05B104KO5NNNC</t>
  </si>
  <si>
    <t xml:space="preserve">Yageo</t>
  </si>
  <si>
    <t xml:space="preserve">C32 C35 C49</t>
  </si>
  <si>
    <t xml:space="preserve">100pF</t>
  </si>
  <si>
    <t xml:space="preserve">GRM1555C1H101JA01D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</si>
  <si>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</si>
  <si>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</si>
  <si>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</si>
  <si>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</si>
  <si>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</si>
  <si>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</si>
  <si>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</si>
  <si>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</si>
  <si>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</si>
  <si>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</si>
  <si>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</si>
  <si>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</si>
  <si>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</si>
  <si>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C0G/NP0, 1pF, 50V, -0.1pF/+0.1pF</t>
  </si>
  <si>
    <t xml:space="preserve">C6 C7 C8 C9 C10 C15 C16 C17 C18 C19 C20 C21 C22 C23 C24 C33 C36 C39 C40 C43 C44 C73 C74</t>
  </si>
  <si>
    <t xml:space="preserve">1uF</t>
  </si>
  <si>
    <t xml:space="preserve">CL10A105KB8NNNC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</si>
  <si>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</si>
  <si>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</si>
  <si>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</si>
  <si>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</si>
  <si>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</si>
  <si>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</si>
  <si>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</si>
  <si>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</si>
  <si>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</si>
  <si>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</si>
  <si>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X5R, 220nF, 10V, -15%/+15%</t>
  </si>
  <si>
    <t xml:space="preserve">C4 C12</t>
  </si>
  <si>
    <t xml:space="preserve">22uF</t>
  </si>
  <si>
    <t xml:space="preserve">CL10A226MP8NUNE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</si>
  <si>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</si>
  <si>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</si>
  <si>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</si>
  <si>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</si>
  <si>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</si>
  <si>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</si>
  <si>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</si>
  <si>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</si>
  <si>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</si>
  <si>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</si>
  <si>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</si>
  <si>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</si>
  <si>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</si>
  <si>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</si>
  <si>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</si>
  <si>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</si>
  <si>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</si>
  <si>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</si>
  <si>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</si>
  <si>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</si>
  <si>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</si>
  <si>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X5R, 47nF, 25V, -10%/+10%</t>
  </si>
  <si>
    <t xml:space="preserve">D5 D6 D7 D11 D12 D17 D18 D19 D20 D21</t>
  </si>
  <si>
    <t xml:space="preserve">ESD5Z6.0T5G</t>
  </si>
  <si>
    <t xml:space="preserve">On Semi</t>
  </si>
  <si>
    <t xml:space="preserve">C261278 </t>
  </si>
  <si>
    <t xml:space="preserve">Y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</si>
  <si>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</si>
  <si>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</si>
  <si>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</si>
  <si>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</si>
  <si>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</si>
  <si>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</si>
  <si>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Bright</t>
  </si>
  <si>
    <t xml:space="preserve">C99881</t>
  </si>
  <si>
    <t xml:space="preserve">LED GREEN CLEAR 1206 SMD</t>
  </si>
  <si>
    <t xml:space="preserve">D2</t>
  </si>
  <si>
    <t xml:space="preserve">Orange</t>
  </si>
  <si>
    <t xml:space="preserve">LTST-C150KSKT</t>
  </si>
  <si>
    <t xml:space="preserve">C130716 </t>
  </si>
  <si>
    <t xml:space="preserve">LED ORANGE CLEAR 1206 SMD</t>
  </si>
  <si>
    <t xml:space="preserve">D3 D8 D9 D10</t>
  </si>
  <si>
    <t xml:space="preserve">SS13FL</t>
  </si>
  <si>
    <t xml:space="preserve">On Semi.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</si>
  <si>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</si>
  <si>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</si>
  <si>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</si>
  <si>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</si>
  <si>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</si>
  <si>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</si>
  <si>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</si>
  <si>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J6</t>
  </si>
  <si>
    <t xml:space="preserve">3020-10-0300-00</t>
  </si>
  <si>
    <t xml:space="preserve">CNC Tech</t>
  </si>
  <si>
    <t xml:space="preserve">IDC-Header_2x05_P2.54mm_Vertical_SMD</t>
  </si>
  <si>
    <t xml:space="preserve">J1 J9</t>
  </si>
  <si>
    <t xml:space="preserve">Molex</t>
  </si>
  <si>
    <t xml:space="preserve">Local</t>
  </si>
  <si>
    <t xml:space="preserve">C132528</t>
  </si>
  <si>
    <t xml:space="preserve">Molex_PicoBlade_53261-0271_1x02-1MP_P1.25mm_Horizontal</t>
  </si>
  <si>
    <t xml:space="preserve">J5</t>
  </si>
  <si>
    <t xml:space="preserve">AFC07-S24ECA-00</t>
  </si>
  <si>
    <t xml:space="preserve">Jushuo</t>
  </si>
  <si>
    <t xml:space="preserve">C262643</t>
  </si>
  <si>
    <t xml:space="preserve">FFC connector, top contact, 24pos, 0.5mm pitch</t>
  </si>
  <si>
    <t xml:space="preserve">J7</t>
  </si>
  <si>
    <t xml:space="preserve">M20-7870246</t>
  </si>
  <si>
    <t xml:space="preserve">Connfly</t>
  </si>
  <si>
    <t xml:space="preserve">DS1023-2*3SF11</t>
  </si>
  <si>
    <t xml:space="preserve">C92272</t>
  </si>
  <si>
    <t xml:space="preserve">PinSocket_2x03_P2.54mm_Vertical</t>
  </si>
  <si>
    <t xml:space="preserve">J10</t>
  </si>
  <si>
    <t xml:space="preserve">PJ-320D</t>
  </si>
  <si>
    <t xml:space="preserve">Korean Hroparts</t>
  </si>
  <si>
    <t xml:space="preserve">PJ-320D-A</t>
  </si>
  <si>
    <t xml:space="preserve">check rev1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</si>
  <si>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</si>
  <si>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</si>
  <si>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</si>
  <si>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</si>
  <si>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TF-15x15</t>
  </si>
  <si>
    <t xml:space="preserve">SOFNG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</si>
  <si>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</si>
  <si>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</si>
  <si>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</si>
  <si>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</si>
  <si>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U-A-24SS-W-1</t>
  </si>
  <si>
    <t xml:space="preserve">Low profile??</t>
  </si>
  <si>
    <t xml:space="preserve">C283549</t>
  </si>
  <si>
    <t xml:space="preserve">USB-A connector SMD</t>
  </si>
  <si>
    <t xml:space="preserve">jing-lcsc-C46400</t>
  </si>
  <si>
    <t xml:space="preserve">J2</t>
  </si>
  <si>
    <t xml:space="preserve">USB-C-12</t>
  </si>
  <si>
    <t xml:space="preserve">Jing</t>
  </si>
  <si>
    <t xml:space="preserve">C167321</t>
  </si>
  <si>
    <t xml:space="preserve">Jeff will supply</t>
  </si>
  <si>
    <t xml:space="preserve">C283540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</si>
  <si>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</si>
  <si>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</si>
  <si>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</si>
  <si>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</si>
  <si>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</si>
  <si>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C184029 </t>
  </si>
  <si>
    <t xml:space="preserve">N</t>
  </si>
  <si>
    <t xml:space="preserve">Inductor</t>
  </si>
  <si>
    <t xml:space="preserve">L_0402_1005Metric</t>
  </si>
  <si>
    <t xml:space="preserve">L1</t>
  </si>
  <si>
    <t xml:space="preserve">10uH 1A</t>
  </si>
  <si>
    <t xml:space="preserve">SXN</t>
  </si>
  <si>
    <t xml:space="preserve">SMNR5020-100MT</t>
  </si>
  <si>
    <t xml:space="preserve">RXW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</si>
  <si>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</si>
  <si>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</si>
  <si>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</si>
  <si>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</si>
  <si>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</si>
  <si>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</si>
  <si>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C82920</t>
  </si>
  <si>
    <t xml:space="preserve">L4</t>
  </si>
  <si>
    <t xml:space="preserve">15nH</t>
  </si>
  <si>
    <t xml:space="preserve">LQW15AN15NJ00D</t>
  </si>
  <si>
    <t xml:space="preserve">C94079 </t>
  </si>
  <si>
    <t xml:space="preserve">L7</t>
  </si>
  <si>
    <t xml:space="preserve">18nH</t>
  </si>
  <si>
    <t xml:space="preserve">LQW15AN18NJ00D</t>
  </si>
  <si>
    <t xml:space="preserve">C82917</t>
  </si>
  <si>
    <t xml:space="preserve">L5</t>
  </si>
  <si>
    <t xml:space="preserve">7.5nH</t>
  </si>
  <si>
    <t xml:space="preserve">LQW15AN7N5G00D</t>
  </si>
  <si>
    <t xml:space="preserve">C82918</t>
  </si>
  <si>
    <t xml:space="preserve">LED1 LED2 LED3 LED4 LED5 LED6</t>
  </si>
  <si>
    <t xml:space="preserve">WS2812B-3535</t>
  </si>
  <si>
    <t xml:space="preserve">SK6812/WS2812B-Mini </t>
  </si>
  <si>
    <t xml:space="preserve">SK6812</t>
  </si>
  <si>
    <t xml:space="preserve">C114583</t>
  </si>
  <si>
    <t xml:space="preserve">RGB LED with integrated controller</t>
  </si>
  <si>
    <t xml:space="preserve">LED_SK6812MINI_PLCC4_3.5x3.5mm_P1.75mm_no_silk</t>
  </si>
  <si>
    <t xml:space="preserve">Q4 Q5</t>
  </si>
  <si>
    <t xml:space="preserve">DMG2305UX-13</t>
  </si>
  <si>
    <t xml:space="preserve">Diodes Incorporated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</si>
  <si>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</si>
  <si>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</si>
  <si>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</si>
  <si>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</si>
  <si>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</si>
  <si>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</si>
  <si>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LRC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</si>
  <si>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</si>
  <si>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</si>
  <si>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</si>
  <si>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</si>
  <si>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</si>
  <si>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</si>
  <si>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</si>
  <si>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</si>
  <si>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</si>
  <si>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</si>
  <si>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+/- 1%</t>
  </si>
  <si>
    <t xml:space="preserve">R_0402_1005Metric</t>
  </si>
  <si>
    <t xml:space="preserve">R38</t>
  </si>
  <si>
    <t xml:space="preserve">10R</t>
  </si>
  <si>
    <t xml:space="preserve">+/- 5%</t>
  </si>
  <si>
    <t xml:space="preserve">R1 R2 R3 R6 R7 R11 R12 R14 R15 R16 R19 R28 R29 R30 R31 R32 R37</t>
  </si>
  <si>
    <t xml:space="preserve">10k</t>
  </si>
  <si>
    <t xml:space="preserve">+/- 10%</t>
  </si>
  <si>
    <t xml:space="preserve">R4 R5 R8 R9 R10 R13 R17 R34 R35</t>
  </si>
  <si>
    <t xml:space="preserve">1k</t>
  </si>
  <si>
    <t xml:space="preserve">R33</t>
  </si>
  <si>
    <t xml:space="preserve">3R</t>
  </si>
  <si>
    <t xml:space="preserve">R36</t>
  </si>
  <si>
    <t xml:space="preserve">56k</t>
  </si>
  <si>
    <t xml:space="preserve">S6</t>
  </si>
  <si>
    <t xml:space="preserve">K1-5202UA-03</t>
  </si>
  <si>
    <t xml:space="preserve">C136710</t>
  </si>
  <si>
    <t xml:space="preserve">5-position tactile switch</t>
  </si>
  <si>
    <t xml:space="preserve">SW_JS1400BFQ-arrows</t>
  </si>
  <si>
    <t xml:space="preserve">S3</t>
  </si>
  <si>
    <t xml:space="preserve">K3-1296S-J1</t>
  </si>
  <si>
    <t xml:space="preserve">High profile?</t>
  </si>
  <si>
    <t xml:space="preserve">C223848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</si>
  <si>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</si>
  <si>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</si>
  <si>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</si>
  <si>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</si>
  <si>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PTS645SM43SMTR92 LFS</t>
  </si>
  <si>
    <t xml:space="preserve">Orange, sorry :D</t>
  </si>
  <si>
    <t xml:space="preserve">C393947</t>
  </si>
  <si>
    <t xml:space="preserve">SWITCH TACTILE SPST-NO 0.05A 12V</t>
  </si>
  <si>
    <t xml:space="preserve">Switch_Tactile_SMD_6x6mm_PTS645</t>
  </si>
  <si>
    <t xml:space="preserve">Yellow possible? Pantone 1375C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</si>
  <si>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</si>
  <si>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</si>
  <si>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</si>
  <si>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</si>
  <si>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</si>
  <si>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</si>
  <si>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</si>
  <si>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</si>
  <si>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</si>
  <si>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</si>
  <si>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</si>
  <si>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</si>
  <si>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</si>
  <si>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CP2102N-A01-GQFN24</t>
  </si>
  <si>
    <t xml:space="preserve">Si Labs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</si>
  <si>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</si>
  <si>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</si>
  <si>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</si>
  <si>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</si>
  <si>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check price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</si>
  <si>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</si>
  <si>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</si>
  <si>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</si>
  <si>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</si>
  <si>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</si>
  <si>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</si>
  <si>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U6</t>
  </si>
  <si>
    <t xml:space="preserve">IQS550</t>
  </si>
  <si>
    <t xml:space="preserve">Azoteq</t>
  </si>
  <si>
    <t xml:space="preserve">IQS550-BL-QNR</t>
  </si>
  <si>
    <t xml:space="preserve">Jeff supply</t>
  </si>
  <si>
    <t xml:space="preserve">Capacitive touch controller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</si>
  <si>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</si>
  <si>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</si>
  <si>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</si>
  <si>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</si>
  <si>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</si>
  <si>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C14879</t>
  </si>
  <si>
    <t xml:space="preserve">IC CONTROLLR LI-ION 4.2V SOT23-5</t>
  </si>
  <si>
    <t xml:space="preserve">SOT-753</t>
  </si>
  <si>
    <t xml:space="preserve">U4</t>
  </si>
  <si>
    <t xml:space="preserve">PCA9555</t>
  </si>
  <si>
    <t xml:space="preserve">PCA9555PW,112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</si>
  <si>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</si>
  <si>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</si>
  <si>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</si>
  <si>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</si>
  <si>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</si>
  <si>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C131154</t>
  </si>
  <si>
    <t xml:space="preserve">2VRMS DirectPath, 100dB Audio Stereo DAC with 32-bit, 384kHz PCM Interface, TSSOP-20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</si>
  <si>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</si>
  <si>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</si>
  <si>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</si>
  <si>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</si>
  <si>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</si>
  <si>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</si>
  <si>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</si>
  <si>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</si>
  <si>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</si>
  <si>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</si>
  <si>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X1E000021017700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</si>
  <si>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</si>
  <si>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</si>
  <si>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</si>
  <si>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</si>
  <si>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DNP, user supplied</t>
  </si>
  <si>
    <t xml:space="preserve">Ineed Youngsun Technology Co., Ltd. </t>
  </si>
  <si>
    <t xml:space="preserve">C0832BE03L15</t>
  </si>
  <si>
    <t xml:space="preserve">Check connector</t>
  </si>
  <si>
    <t xml:space="preserve">Linear Resonant Actuator Ø8x3.2T, 235Hz, 1.8Vrms AC</t>
  </si>
  <si>
    <t xml:space="preserve">Batt</t>
  </si>
  <si>
    <t xml:space="preserve">Blue Taiyang</t>
  </si>
  <si>
    <t xml:space="preserve">LP375080</t>
  </si>
  <si>
    <t xml:space="preserve">Jeff source</t>
  </si>
  <si>
    <t xml:space="preserve">1500mAh Lipo with Molex 510210200, 50mm wire length</t>
  </si>
  <si>
    <t xml:space="preserve">Earbuds</t>
  </si>
  <si>
    <t xml:space="preserve">USB-C cable</t>
  </si>
  <si>
    <t xml:space="preserve">San Guan Siyuan</t>
  </si>
  <si>
    <t xml:space="preserve">Custom, 0.75m</t>
  </si>
  <si>
    <t xml:space="preserve">Inkjet printing</t>
  </si>
  <si>
    <t xml:space="preserve">Laser cut coverlay</t>
  </si>
  <si>
    <t xml:space="preserve">SZ Chong Ming</t>
  </si>
  <si>
    <t xml:space="preserve">tr20-coverlay</t>
  </si>
  <si>
    <t xml:space="preserve">PCB Assembly</t>
  </si>
  <si>
    <t xml:space="preserve">PCB Fabrication</t>
  </si>
  <si>
    <t xml:space="preserve">Total</t>
  </si>
  <si>
    <t xml:space="preserve">Unit</t>
  </si>
  <si>
    <t xml:space="preserve">Total parts</t>
  </si>
  <si>
    <t xml:space="preserve">Substitution OK</t>
  </si>
  <si>
    <t xml:space="preserve">Exchange</t>
  </si>
  <si>
    <t xml:space="preserve">Check before substituting</t>
  </si>
  <si>
    <t xml:space="preserve">Do not substitute</t>
  </si>
  <si>
    <t xml:space="preserve">Units to build</t>
  </si>
  <si>
    <t xml:space="preserve">Attention Allnet</t>
  </si>
  <si>
    <t xml:space="preserve">Attention Jeff</t>
  </si>
  <si>
    <t xml:space="preserve">Custom colour specification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</si>
</sst>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00"/>
    <numFmt numFmtId="168" formatCode="0.00"/>
    <numFmt numFmtId="169" formatCode="General"/>
    <numFmt numFmtId="170" formatCode="0.00%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D7D7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FD095"/>
        <bgColor rgb="FFDDDDDD"/>
      </patternFill>
    </fill>
    <fill>
      <patternFill patternType="solid">
        <fgColor rgb="FFE8A202"/>
        <bgColor rgb="FFFFCC00"/>
      </patternFill>
    </fill>
    <fill>
      <patternFill patternType="solid">
        <fgColor rgb="FFFFD7D7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7D7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6"/>
    <col collapsed="false" customWidth="true" hidden="false" outlineLevel="0" max="3" min="3" style="1" width="24.22"/>
    <col collapsed="false" customWidth="true" hidden="false" outlineLevel="0" max="4" min="4" style="0" width="18.89"/>
    <col collapsed="false" customWidth="true" hidden="false" outlineLevel="0" max="5" min="5" style="0" width="38.53"/>
    <col collapsed="false" customWidth="true" hidden="false" outlineLevel="0" max="6" min="6" style="0" width="27.06"/>
    <col collapsed="false" customWidth="true" hidden="false" outlineLevel="0" max="7" min="7" style="0" width="12.13"/>
    <col collapsed="false" customWidth="true" hidden="false" outlineLevel="0" max="8" min="8" style="2" width="6.42"/>
    <col collapsed="false" customWidth="true" hidden="false" outlineLevel="0" max="9" min="9" style="2" width="13.19"/>
    <col collapsed="false" customWidth="true" hidden="false" outlineLevel="0" max="10" min="10" style="2" width="10.32"/>
    <col collapsed="false" customWidth="true" hidden="false" outlineLevel="0" max="11" min="11" style="3" width="12.1"/>
    <col collapsed="false" customWidth="true" hidden="false" outlineLevel="0" max="12" min="12" style="4" width="11.99"/>
    <col collapsed="false" customWidth="true" hidden="false" outlineLevel="0" max="13" min="13" style="4" width="12.5"/>
    <col collapsed="false" customWidth="true" hidden="false" outlineLevel="0" max="14" min="14" style="4" width="9.78"/>
    <col collapsed="false" customWidth="true" hidden="false" outlineLevel="0" max="15" min="15" style="2" width="9.63"/>
    <col collapsed="false" customWidth="true" hidden="false" outlineLevel="0" max="16" min="16" style="0" width="9.78"/>
    <col collapsed="false" customWidth="true" hidden="false" outlineLevel="0" max="17" min="17" style="0" width="47.78"/>
    <col collapsed="false" customWidth="true" hidden="false" outlineLevel="0" max="18" min="18" style="1" width="52.89"/>
    <col collapsed="false" customWidth="true" hidden="false" outlineLevel="0" max="19" min="19" style="0" width="41.56"/>
    <col collapsed="false" customWidth="true" hidden="false" outlineLevel="0" max="20" min="20" style="0" width="8.67"/>
    <col collapsed="false" customWidth="true" hidden="false" outlineLevel="0" max="21" min="21" style="0" width="41.56"/>
    <col collapsed="false" customWidth="true" hidden="false" outlineLevel="0" max="1023" min="22" style="0" width="8.67"/>
    <col collapsed="false" customWidth="false" hidden="false" outlineLevel="0" max="1025" min="1024" style="0" width="11.52"/>
  </cols>
  <sheetData>
    <row r="1" s="5" customFormat="tru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8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19</v>
      </c>
      <c r="B2" s="0" t="n">
        <v>1</v>
      </c>
      <c r="C2" s="0" t="s">
        <v>20</v>
      </c>
      <c r="D2" s="0" t="s">
        <v>21</v>
      </c>
      <c r="E2" s="0" t="s">
        <v>20</v>
      </c>
      <c r="F2" s="0" t="s">
        <v>22</v>
      </c>
      <c r="G2" s="11" t="s">
        <v>23</v>
      </c>
      <c r="I2" s="0" t="str">
        <f aca="false">IFERROR( ROUNDUP(B2*$P$79/H2,0), "" )</f>
        <v/>
      </c>
      <c r="J2" s="2" t="n">
        <f aca="false">IF(H2&gt;0,H2*I2,$P$79)</f>
        <v>550</v>
      </c>
      <c r="K2" s="3" t="n">
        <v>22.425</v>
      </c>
      <c r="L2" s="4" t="n">
        <f aca="false">K2*$K$76</f>
        <v>3.1395</v>
      </c>
      <c r="M2" s="4" t="n">
        <v>4.2</v>
      </c>
      <c r="N2" s="4" t="n">
        <f aca="false">J2*K2</f>
        <v>12333.75</v>
      </c>
      <c r="O2" s="2" t="n">
        <f aca="false">N2*$K$76</f>
        <v>1726.725</v>
      </c>
      <c r="R2" s="1" t="s">
        <v>24</v>
      </c>
      <c r="S2" s="11"/>
    </row>
    <row r="3" customFormat="false" ht="12.8" hidden="false" customHeight="false" outlineLevel="0" collapsed="false">
      <c r="A3" s="0" t="s">
        <v>25</v>
      </c>
      <c r="B3" s="0" t="n">
        <v>1</v>
      </c>
      <c r="C3" s="1" t="s">
        <v>26</v>
      </c>
      <c r="D3" s="0" t="s">
        <v>27</v>
      </c>
      <c r="E3" s="0" t="s">
        <v>28</v>
      </c>
      <c r="F3" s="0" t="s">
        <v>29</v>
      </c>
      <c r="G3" s="11" t="s">
        <v>30</v>
      </c>
      <c r="H3" s="2" t="n">
        <v>10000</v>
      </c>
      <c r="I3" s="0" t="n">
        <f aca="false">IFERROR( ROUNDUP(B3*$P$79/H3,0), "" )</f>
        <v>1</v>
      </c>
      <c r="J3" s="2" t="n">
        <f aca="false">IF(H3&gt;0,H3*I3,$P$79)</f>
        <v>10000</v>
      </c>
      <c r="K3" s="0" t="n">
        <v>0.0874</v>
      </c>
      <c r="L3" s="4" t="n">
        <f aca="false">K3*$K$76</f>
        <v>0.012236</v>
      </c>
      <c r="N3" s="4" t="n">
        <f aca="false">J3*K3</f>
        <v>874</v>
      </c>
      <c r="O3" s="2" t="n">
        <f aca="false">N3*$K$76</f>
        <v>122.36</v>
      </c>
      <c r="P3" s="0" t="s">
        <v>31</v>
      </c>
      <c r="Q3" s="12" t="s">
        <v>32</v>
      </c>
      <c r="R3" s="1" t="s">
        <v>33</v>
      </c>
      <c r="S3" s="0" t="s">
        <v>34</v>
      </c>
    </row>
    <row r="4" s="11" customFormat="true" ht="12.8" hidden="false" customHeight="false" outlineLevel="0" collapsed="false">
      <c r="A4" s="11" t="s">
        <v>35</v>
      </c>
      <c r="B4" s="11" t="n">
        <v>15</v>
      </c>
      <c r="C4" s="12" t="s">
        <v>36</v>
      </c>
      <c r="D4" s="11" t="s">
        <v>37</v>
      </c>
      <c r="E4" s="0" t="s">
        <v>38</v>
      </c>
      <c r="F4" s="0" t="s">
        <v>39</v>
      </c>
      <c r="H4" s="2" t="n">
        <v>10000</v>
      </c>
      <c r="I4" s="0" t="n">
        <f aca="false">IFERROR( ROUNDUP(B4*$P$79/H4,0), "" )</f>
        <v>1</v>
      </c>
      <c r="J4" s="2" t="n">
        <f aca="false">IF(H4&gt;0,H4*I4,$P$79)</f>
        <v>10000</v>
      </c>
      <c r="K4" s="0" t="n">
        <v>0.010925</v>
      </c>
      <c r="L4" s="4" t="n">
        <f aca="false">K4*$K$76</f>
        <v>0.0015295</v>
      </c>
      <c r="M4" s="13"/>
      <c r="N4" s="4" t="n">
        <f aca="false">J4*K4</f>
        <v>109.25</v>
      </c>
      <c r="O4" s="2" t="n">
        <f aca="false">N4*$K$76</f>
        <v>15.295</v>
      </c>
      <c r="R4" s="12" t="s">
        <v>33</v>
      </c>
      <c r="AME4" s="0"/>
      <c r="AMF4" s="0"/>
      <c r="AMG4" s="0"/>
      <c r="AMH4" s="0"/>
      <c r="AMI4" s="0"/>
      <c r="AMJ4" s="0"/>
    </row>
    <row r="5" s="11" customFormat="true" ht="12.8" hidden="false" customHeight="false" outlineLevel="0" collapsed="false">
      <c r="A5" s="11" t="s">
        <v>40</v>
      </c>
      <c r="B5" s="11" t="n">
        <v>3</v>
      </c>
      <c r="C5" s="12" t="s">
        <v>41</v>
      </c>
      <c r="D5" s="0" t="s">
        <v>27</v>
      </c>
      <c r="E5" s="0" t="s">
        <v>42</v>
      </c>
      <c r="F5" s="0" t="s">
        <v>29</v>
      </c>
      <c r="H5" s="2" t="n">
        <v>10000</v>
      </c>
      <c r="I5" s="0" t="n">
        <f aca="false">IFERROR( ROUNDUP(B5*$P$79/H5,0), "" )</f>
        <v>1</v>
      </c>
      <c r="J5" s="2" t="n">
        <f aca="false">IF(H5&gt;0,H5*I5,$P$79)</f>
        <v>10000</v>
      </c>
      <c r="K5" s="0" t="n">
        <v>0.010925</v>
      </c>
      <c r="L5" s="4" t="n">
        <f aca="false">K5*$K$76</f>
        <v>0.0015295</v>
      </c>
      <c r="M5" s="13"/>
      <c r="N5" s="4" t="n">
        <f aca="false">J5*K5</f>
        <v>109.25</v>
      </c>
      <c r="O5" s="2" t="n">
        <f aca="false">N5*$K$76</f>
        <v>15.295</v>
      </c>
      <c r="Q5" s="12" t="s">
        <v>43</v>
      </c>
      <c r="R5" s="12" t="s">
        <v>33</v>
      </c>
      <c r="S5" s="11" t="s">
        <v>44</v>
      </c>
      <c r="AME5" s="0"/>
      <c r="AMF5" s="0"/>
      <c r="AMG5" s="0"/>
      <c r="AMH5" s="0"/>
      <c r="AMI5" s="0"/>
      <c r="AMJ5" s="0"/>
    </row>
    <row r="6" s="11" customFormat="true" ht="12.8" hidden="false" customHeight="false" outlineLevel="0" collapsed="false">
      <c r="A6" s="11" t="s">
        <v>45</v>
      </c>
      <c r="B6" s="11" t="n">
        <v>2</v>
      </c>
      <c r="C6" s="12" t="s">
        <v>46</v>
      </c>
      <c r="D6" s="0" t="s">
        <v>27</v>
      </c>
      <c r="E6" s="0" t="s">
        <v>47</v>
      </c>
      <c r="F6" s="0" t="s">
        <v>29</v>
      </c>
      <c r="H6" s="2" t="n">
        <v>10000</v>
      </c>
      <c r="I6" s="0" t="n">
        <f aca="false">IFERROR( ROUNDUP(B6*$P$79/H6,0), "" )</f>
        <v>1</v>
      </c>
      <c r="J6" s="2" t="n">
        <f aca="false">IF(H6&gt;0,H6*I6,$P$79)</f>
        <v>10000</v>
      </c>
      <c r="K6" s="0" t="n">
        <v>0.010925</v>
      </c>
      <c r="L6" s="4" t="n">
        <f aca="false">K6*$K$76</f>
        <v>0.0015295</v>
      </c>
      <c r="M6" s="13"/>
      <c r="N6" s="4" t="n">
        <f aca="false">J6*K6</f>
        <v>109.25</v>
      </c>
      <c r="O6" s="2" t="n">
        <f aca="false">N6*$K$76</f>
        <v>15.295</v>
      </c>
      <c r="Q6" s="12" t="s">
        <v>48</v>
      </c>
      <c r="R6" s="12" t="s">
        <v>33</v>
      </c>
      <c r="AME6" s="0"/>
      <c r="AMF6" s="0"/>
      <c r="AMG6" s="0"/>
      <c r="AMH6" s="0"/>
      <c r="AMI6" s="0"/>
      <c r="AMJ6" s="0"/>
    </row>
    <row r="7" s="11" customFormat="true" ht="12.8" hidden="false" customHeight="false" outlineLevel="0" collapsed="false">
      <c r="A7" s="11" t="s">
        <v>49</v>
      </c>
      <c r="B7" s="11" t="n">
        <v>5</v>
      </c>
      <c r="C7" s="12" t="s">
        <v>50</v>
      </c>
      <c r="D7" s="0" t="s">
        <v>27</v>
      </c>
      <c r="E7" s="0" t="s">
        <v>51</v>
      </c>
      <c r="F7" s="0" t="s">
        <v>29</v>
      </c>
      <c r="H7" s="2" t="n">
        <v>10000</v>
      </c>
      <c r="I7" s="0" t="n">
        <f aca="false">IFERROR( ROUNDUP(B7*$P$79/H7,0), "" )</f>
        <v>1</v>
      </c>
      <c r="J7" s="2" t="n">
        <f aca="false">IF(H7&gt;0,H7*I7,$P$79)</f>
        <v>10000</v>
      </c>
      <c r="K7" s="0" t="n">
        <v>0.010925</v>
      </c>
      <c r="L7" s="4" t="n">
        <f aca="false">K7*$K$76</f>
        <v>0.0015295</v>
      </c>
      <c r="M7" s="13"/>
      <c r="N7" s="4" t="n">
        <f aca="false">J7*K7</f>
        <v>109.25</v>
      </c>
      <c r="O7" s="2" t="n">
        <f aca="false">N7*$K$76</f>
        <v>15.295</v>
      </c>
      <c r="Q7" s="12" t="s">
        <v>52</v>
      </c>
      <c r="R7" s="12" t="s">
        <v>33</v>
      </c>
      <c r="S7" s="11" t="s">
        <v>44</v>
      </c>
      <c r="AME7" s="0"/>
      <c r="AMF7" s="0"/>
      <c r="AMG7" s="0"/>
      <c r="AMH7" s="0"/>
      <c r="AMI7" s="0"/>
      <c r="AMJ7" s="0"/>
    </row>
    <row r="8" s="11" customFormat="true" ht="12.8" hidden="false" customHeight="false" outlineLevel="0" collapsed="false">
      <c r="A8" s="11" t="s">
        <v>53</v>
      </c>
      <c r="B8" s="11" t="n">
        <v>2</v>
      </c>
      <c r="C8" s="12" t="s">
        <v>54</v>
      </c>
      <c r="D8" s="0" t="s">
        <v>27</v>
      </c>
      <c r="E8" s="0" t="s">
        <v>55</v>
      </c>
      <c r="F8" s="0" t="s">
        <v>29</v>
      </c>
      <c r="H8" s="2" t="n">
        <v>10000</v>
      </c>
      <c r="I8" s="0" t="n">
        <f aca="false">IFERROR( ROUNDUP(B8*$P$79/H8,0), "" )</f>
        <v>1</v>
      </c>
      <c r="J8" s="2" t="n">
        <f aca="false">IF(H8&gt;0,H8*I8,$P$79)</f>
        <v>10000</v>
      </c>
      <c r="K8" s="0" t="n">
        <v>0.010925</v>
      </c>
      <c r="L8" s="4" t="n">
        <f aca="false">K8*$K$76</f>
        <v>0.0015295</v>
      </c>
      <c r="M8" s="13"/>
      <c r="N8" s="4" t="n">
        <f aca="false">J8*K8</f>
        <v>109.25</v>
      </c>
      <c r="O8" s="2" t="n">
        <f aca="false">N8*$K$76</f>
        <v>15.295</v>
      </c>
      <c r="Q8" s="12" t="s">
        <v>56</v>
      </c>
      <c r="R8" s="12" t="s">
        <v>33</v>
      </c>
      <c r="S8" s="11" t="s">
        <v>44</v>
      </c>
      <c r="AME8" s="0"/>
      <c r="AMF8" s="0"/>
      <c r="AMG8" s="0"/>
      <c r="AMH8" s="0"/>
      <c r="AMI8" s="0"/>
      <c r="AMJ8" s="0"/>
    </row>
    <row r="9" s="11" customFormat="true" ht="12.8" hidden="false" customHeight="false" outlineLevel="0" collapsed="false">
      <c r="A9" s="11" t="s">
        <v>57</v>
      </c>
      <c r="B9" s="11" t="n">
        <v>23</v>
      </c>
      <c r="C9" s="12" t="s">
        <v>58</v>
      </c>
      <c r="D9" s="11" t="s">
        <v>37</v>
      </c>
      <c r="E9" s="0" t="s">
        <v>59</v>
      </c>
      <c r="F9" s="11" t="s">
        <v>39</v>
      </c>
      <c r="H9" s="2" t="n">
        <v>10000</v>
      </c>
      <c r="I9" s="0" t="n">
        <f aca="false">IFERROR( ROUNDUP(B9*$P$79/H9,0), "" )</f>
        <v>2</v>
      </c>
      <c r="J9" s="2" t="n">
        <f aca="false">IF(H9&gt;0,H9*I9,$P$79)</f>
        <v>20000</v>
      </c>
      <c r="K9" s="0" t="n">
        <v>0.04485</v>
      </c>
      <c r="L9" s="4" t="n">
        <f aca="false">K9*$K$76</f>
        <v>0.006279</v>
      </c>
      <c r="M9" s="13"/>
      <c r="N9" s="4" t="n">
        <f aca="false">J9*K9</f>
        <v>897</v>
      </c>
      <c r="O9" s="2" t="n">
        <f aca="false">N9*$K$76</f>
        <v>125.58</v>
      </c>
      <c r="Q9" s="11" t="s">
        <v>60</v>
      </c>
      <c r="R9" s="12" t="s">
        <v>61</v>
      </c>
      <c r="S9" s="11" t="s">
        <v>62</v>
      </c>
      <c r="AME9" s="0"/>
      <c r="AMF9" s="0"/>
      <c r="AMG9" s="0"/>
      <c r="AMH9" s="0"/>
      <c r="AMI9" s="0"/>
      <c r="AMJ9" s="0"/>
    </row>
    <row r="10" s="11" customFormat="true" ht="12.8" hidden="false" customHeight="false" outlineLevel="0" collapsed="false">
      <c r="A10" s="11" t="s">
        <v>63</v>
      </c>
      <c r="B10" s="11" t="n">
        <v>1</v>
      </c>
      <c r="C10" s="12" t="s">
        <v>64</v>
      </c>
      <c r="D10" s="0" t="s">
        <v>27</v>
      </c>
      <c r="E10" s="0" t="s">
        <v>65</v>
      </c>
      <c r="F10" s="0" t="s">
        <v>29</v>
      </c>
      <c r="H10" s="2" t="n">
        <v>10000</v>
      </c>
      <c r="I10" s="0" t="n">
        <f aca="false">IFERROR( ROUNDUP(B10*$P$79/H10,0), "" )</f>
        <v>1</v>
      </c>
      <c r="J10" s="2" t="n">
        <f aca="false">IF(H10&gt;0,H10*I10,$P$79)</f>
        <v>10000</v>
      </c>
      <c r="K10" s="0" t="n">
        <v>0.010925</v>
      </c>
      <c r="L10" s="4" t="n">
        <f aca="false">K10*$K$76</f>
        <v>0.0015295</v>
      </c>
      <c r="M10" s="13"/>
      <c r="N10" s="4" t="n">
        <f aca="false">J10*K10</f>
        <v>109.25</v>
      </c>
      <c r="O10" s="2" t="n">
        <f aca="false">N10*$K$76</f>
        <v>15.295</v>
      </c>
      <c r="Q10" s="12" t="s">
        <v>66</v>
      </c>
      <c r="R10" s="12" t="s">
        <v>33</v>
      </c>
      <c r="S10" s="11" t="s">
        <v>44</v>
      </c>
      <c r="AME10" s="0"/>
      <c r="AMF10" s="0"/>
      <c r="AMG10" s="0"/>
      <c r="AMH10" s="0"/>
      <c r="AMI10" s="0"/>
      <c r="AMJ10" s="0"/>
    </row>
    <row r="11" s="11" customFormat="true" ht="12.8" hidden="false" customHeight="false" outlineLevel="0" collapsed="false">
      <c r="A11" s="11" t="s">
        <v>67</v>
      </c>
      <c r="B11" s="11" t="n">
        <v>1</v>
      </c>
      <c r="C11" s="12" t="s">
        <v>68</v>
      </c>
      <c r="D11" s="11" t="s">
        <v>37</v>
      </c>
      <c r="E11" s="0" t="s">
        <v>69</v>
      </c>
      <c r="F11" s="11" t="s">
        <v>39</v>
      </c>
      <c r="H11" s="2" t="n">
        <v>10000</v>
      </c>
      <c r="I11" s="0" t="n">
        <f aca="false">IFERROR( ROUNDUP(B11*$P$79/H11,0), "" )</f>
        <v>1</v>
      </c>
      <c r="J11" s="2" t="n">
        <f aca="false">IF(H11&gt;0,H11*I11,$P$79)</f>
        <v>10000</v>
      </c>
      <c r="K11" s="0" t="n">
        <v>0.023</v>
      </c>
      <c r="L11" s="4" t="n">
        <f aca="false">K11*$K$76</f>
        <v>0.00322</v>
      </c>
      <c r="M11" s="13"/>
      <c r="N11" s="4" t="n">
        <f aca="false">J11*K11</f>
        <v>230</v>
      </c>
      <c r="O11" s="2" t="n">
        <f aca="false">N11*$K$76</f>
        <v>32.2</v>
      </c>
      <c r="Q11" s="12" t="s">
        <v>70</v>
      </c>
      <c r="R11" s="12" t="s">
        <v>33</v>
      </c>
      <c r="AME11" s="0"/>
      <c r="AMF11" s="0"/>
      <c r="AMG11" s="0"/>
      <c r="AMH11" s="0"/>
      <c r="AMI11" s="0"/>
      <c r="AMJ11" s="0"/>
    </row>
    <row r="12" s="11" customFormat="true" ht="12.8" hidden="false" customHeight="false" outlineLevel="0" collapsed="false">
      <c r="A12" s="11" t="s">
        <v>71</v>
      </c>
      <c r="B12" s="11" t="n">
        <v>2</v>
      </c>
      <c r="C12" s="12" t="s">
        <v>72</v>
      </c>
      <c r="D12" s="11" t="s">
        <v>37</v>
      </c>
      <c r="E12" s="0" t="s">
        <v>73</v>
      </c>
      <c r="F12" s="11" t="s">
        <v>39</v>
      </c>
      <c r="H12" s="14" t="n">
        <v>4000</v>
      </c>
      <c r="I12" s="0" t="n">
        <f aca="false">IFERROR( ROUNDUP(B12*$P$79/H12,0), "" )</f>
        <v>1</v>
      </c>
      <c r="J12" s="2" t="n">
        <f aca="false">IF(H12&gt;0,H12*I12,$P$79)</f>
        <v>4000</v>
      </c>
      <c r="K12" s="0" t="n">
        <v>0.1127</v>
      </c>
      <c r="L12" s="4" t="n">
        <f aca="false">K12*$K$76</f>
        <v>0.015778</v>
      </c>
      <c r="M12" s="13"/>
      <c r="N12" s="4" t="n">
        <f aca="false">J12*K12</f>
        <v>450.8</v>
      </c>
      <c r="O12" s="2" t="n">
        <f aca="false">N12*$K$76</f>
        <v>63.112</v>
      </c>
      <c r="Q12" s="11" t="s">
        <v>74</v>
      </c>
      <c r="R12" s="12" t="s">
        <v>61</v>
      </c>
      <c r="AME12" s="0"/>
      <c r="AMF12" s="0"/>
      <c r="AMG12" s="0"/>
      <c r="AMH12" s="0"/>
      <c r="AMI12" s="0"/>
      <c r="AMJ12" s="0"/>
    </row>
    <row r="13" s="11" customFormat="true" ht="12.8" hidden="false" customHeight="false" outlineLevel="0" collapsed="false">
      <c r="A13" s="11" t="s">
        <v>75</v>
      </c>
      <c r="B13" s="11" t="n">
        <v>2</v>
      </c>
      <c r="C13" s="12" t="s">
        <v>76</v>
      </c>
      <c r="D13" s="0" t="s">
        <v>27</v>
      </c>
      <c r="E13" s="0" t="s">
        <v>77</v>
      </c>
      <c r="F13" s="0" t="s">
        <v>29</v>
      </c>
      <c r="H13" s="2" t="n">
        <v>10000</v>
      </c>
      <c r="I13" s="0" t="n">
        <f aca="false">IFERROR( ROUNDUP(B13*$P$79/H13,0), "" )</f>
        <v>1</v>
      </c>
      <c r="J13" s="2" t="n">
        <f aca="false">IF(H13&gt;0,H13*I13,$P$79)</f>
        <v>10000</v>
      </c>
      <c r="K13" s="0" t="n">
        <v>0.010925</v>
      </c>
      <c r="L13" s="4" t="n">
        <f aca="false">K13*$K$76</f>
        <v>0.0015295</v>
      </c>
      <c r="M13" s="13"/>
      <c r="N13" s="4" t="n">
        <f aca="false">J13*K13</f>
        <v>109.25</v>
      </c>
      <c r="O13" s="2" t="n">
        <f aca="false">N13*$K$76</f>
        <v>15.295</v>
      </c>
      <c r="Q13" s="12" t="s">
        <v>78</v>
      </c>
      <c r="R13" s="12" t="s">
        <v>33</v>
      </c>
      <c r="S13" s="11" t="s">
        <v>44</v>
      </c>
      <c r="AME13" s="0"/>
      <c r="AMF13" s="0"/>
      <c r="AMG13" s="0"/>
      <c r="AMH13" s="0"/>
      <c r="AMI13" s="0"/>
      <c r="AMJ13" s="0"/>
    </row>
    <row r="14" s="11" customFormat="true" ht="12.8" hidden="false" customHeight="false" outlineLevel="0" collapsed="false">
      <c r="A14" s="11" t="s">
        <v>79</v>
      </c>
      <c r="B14" s="11" t="n">
        <v>1</v>
      </c>
      <c r="C14" s="12" t="s">
        <v>80</v>
      </c>
      <c r="D14" s="0" t="s">
        <v>27</v>
      </c>
      <c r="E14" s="0" t="s">
        <v>81</v>
      </c>
      <c r="F14" s="0" t="s">
        <v>29</v>
      </c>
      <c r="H14" s="2" t="n">
        <v>10000</v>
      </c>
      <c r="I14" s="0" t="n">
        <f aca="false">IFERROR( ROUNDUP(B14*$P$79/H14,0), "" )</f>
        <v>1</v>
      </c>
      <c r="J14" s="2" t="n">
        <f aca="false">IF(H14&gt;0,H14*I14,$P$79)</f>
        <v>10000</v>
      </c>
      <c r="K14" s="0" t="n">
        <v>0.010925</v>
      </c>
      <c r="L14" s="4" t="n">
        <f aca="false">K14*$K$76</f>
        <v>0.0015295</v>
      </c>
      <c r="M14" s="13"/>
      <c r="N14" s="4" t="n">
        <f aca="false">J14*K14</f>
        <v>109.25</v>
      </c>
      <c r="O14" s="2" t="n">
        <f aca="false">N14*$K$76</f>
        <v>15.295</v>
      </c>
      <c r="Q14" s="12" t="s">
        <v>82</v>
      </c>
      <c r="R14" s="12" t="s">
        <v>33</v>
      </c>
      <c r="S14" s="11" t="s">
        <v>44</v>
      </c>
      <c r="AME14" s="0"/>
      <c r="AMF14" s="0"/>
      <c r="AMG14" s="0"/>
      <c r="AMH14" s="0"/>
      <c r="AMI14" s="0"/>
      <c r="AMJ14" s="0"/>
    </row>
    <row r="15" s="11" customFormat="true" ht="12.8" hidden="false" customHeight="false" outlineLevel="0" collapsed="false">
      <c r="A15" s="11" t="s">
        <v>83</v>
      </c>
      <c r="B15" s="11" t="n">
        <v>1</v>
      </c>
      <c r="C15" s="12" t="s">
        <v>84</v>
      </c>
      <c r="D15" s="0" t="s">
        <v>27</v>
      </c>
      <c r="E15" s="0" t="s">
        <v>85</v>
      </c>
      <c r="F15" s="0" t="s">
        <v>29</v>
      </c>
      <c r="H15" s="2" t="n">
        <v>10000</v>
      </c>
      <c r="I15" s="0" t="n">
        <f aca="false">IFERROR( ROUNDUP(B15*$P$79/H15,0), "" )</f>
        <v>1</v>
      </c>
      <c r="J15" s="2" t="n">
        <f aca="false">IF(H15&gt;0,H15*I15,$P$79)</f>
        <v>10000</v>
      </c>
      <c r="K15" s="0" t="n">
        <v>0.010925</v>
      </c>
      <c r="L15" s="4" t="n">
        <f aca="false">K15*$K$76</f>
        <v>0.0015295</v>
      </c>
      <c r="M15" s="13"/>
      <c r="N15" s="4" t="n">
        <f aca="false">J15*K15</f>
        <v>109.25</v>
      </c>
      <c r="O15" s="2" t="n">
        <f aca="false">N15*$K$76</f>
        <v>15.295</v>
      </c>
      <c r="Q15" s="12" t="s">
        <v>86</v>
      </c>
      <c r="R15" s="12" t="s">
        <v>33</v>
      </c>
      <c r="S15" s="11" t="s">
        <v>44</v>
      </c>
      <c r="AME15" s="0"/>
      <c r="AMF15" s="0"/>
      <c r="AMG15" s="0"/>
      <c r="AMH15" s="0"/>
      <c r="AMI15" s="0"/>
      <c r="AMJ15" s="0"/>
    </row>
    <row r="16" s="11" customFormat="true" ht="12.8" hidden="false" customHeight="false" outlineLevel="0" collapsed="false">
      <c r="A16" s="11" t="s">
        <v>87</v>
      </c>
      <c r="B16" s="11" t="n">
        <v>2</v>
      </c>
      <c r="C16" s="12" t="s">
        <v>88</v>
      </c>
      <c r="D16" s="11" t="s">
        <v>37</v>
      </c>
      <c r="E16" s="0" t="s">
        <v>89</v>
      </c>
      <c r="F16" s="11" t="s">
        <v>39</v>
      </c>
      <c r="H16" s="14" t="n">
        <v>3000</v>
      </c>
      <c r="I16" s="0" t="n">
        <f aca="false">IFERROR( ROUNDUP(B16*$P$79/H16,0), "" )</f>
        <v>1</v>
      </c>
      <c r="J16" s="2" t="n">
        <f aca="false">IF(H16&gt;0,H16*I16,$P$79)</f>
        <v>3000</v>
      </c>
      <c r="K16" s="0" t="n">
        <v>0.207</v>
      </c>
      <c r="L16" s="4" t="n">
        <f aca="false">K16*$K$76</f>
        <v>0.02898</v>
      </c>
      <c r="M16" s="13"/>
      <c r="N16" s="4" t="n">
        <f aca="false">J16*K16</f>
        <v>621</v>
      </c>
      <c r="O16" s="2" t="n">
        <f aca="false">N16*$K$76</f>
        <v>86.94</v>
      </c>
      <c r="Q16" s="11" t="s">
        <v>90</v>
      </c>
      <c r="R16" s="12" t="s">
        <v>91</v>
      </c>
      <c r="S16" s="11" t="s">
        <v>62</v>
      </c>
      <c r="AME16" s="0"/>
      <c r="AMF16" s="0"/>
      <c r="AMG16" s="0"/>
      <c r="AMH16" s="0"/>
      <c r="AMI16" s="0"/>
      <c r="AMJ16" s="0"/>
    </row>
    <row r="17" s="11" customFormat="true" ht="12.8" hidden="false" customHeight="false" outlineLevel="0" collapsed="false">
      <c r="A17" s="11" t="s">
        <v>92</v>
      </c>
      <c r="B17" s="11" t="n">
        <v>11</v>
      </c>
      <c r="C17" s="12" t="s">
        <v>93</v>
      </c>
      <c r="D17" s="0" t="s">
        <v>27</v>
      </c>
      <c r="E17" s="0" t="s">
        <v>94</v>
      </c>
      <c r="F17" s="0" t="s">
        <v>29</v>
      </c>
      <c r="H17" s="14" t="n">
        <v>10000</v>
      </c>
      <c r="I17" s="0" t="n">
        <f aca="false">IFERROR( ROUNDUP(B17*$P$79/H17,0), "" )</f>
        <v>1</v>
      </c>
      <c r="J17" s="2" t="n">
        <f aca="false">IF(H17&gt;0,H17*I17,$P$79)</f>
        <v>10000</v>
      </c>
      <c r="K17" s="0" t="n">
        <v>0.0207</v>
      </c>
      <c r="L17" s="4" t="n">
        <f aca="false">K17*$K$76</f>
        <v>0.002898</v>
      </c>
      <c r="M17" s="13"/>
      <c r="N17" s="4" t="n">
        <f aca="false">J17*K17</f>
        <v>207</v>
      </c>
      <c r="O17" s="2" t="n">
        <f aca="false">N17*$K$76</f>
        <v>28.98</v>
      </c>
      <c r="Q17" s="12" t="s">
        <v>95</v>
      </c>
      <c r="R17" s="12" t="s">
        <v>33</v>
      </c>
      <c r="S17" s="11" t="s">
        <v>44</v>
      </c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96</v>
      </c>
      <c r="B18" s="0" t="n">
        <v>10</v>
      </c>
      <c r="C18" s="1" t="s">
        <v>97</v>
      </c>
      <c r="D18" s="0" t="s">
        <v>98</v>
      </c>
      <c r="E18" s="0" t="s">
        <v>97</v>
      </c>
      <c r="G18" s="11" t="s">
        <v>99</v>
      </c>
      <c r="H18" s="2" t="n">
        <v>3000</v>
      </c>
      <c r="I18" s="0" t="n">
        <f aca="false">IFERROR( ROUNDUP(B18*$P$79/H18,0), "" )</f>
        <v>2</v>
      </c>
      <c r="J18" s="2" t="n">
        <f aca="false">IF(H18&gt;0,H18*I18,$P$79)</f>
        <v>6000</v>
      </c>
      <c r="K18" s="0" t="n">
        <v>0.207</v>
      </c>
      <c r="L18" s="4" t="n">
        <f aca="false">K18*$K$76</f>
        <v>0.02898</v>
      </c>
      <c r="N18" s="4" t="n">
        <f aca="false">J18*K18</f>
        <v>1242</v>
      </c>
      <c r="O18" s="2" t="n">
        <f aca="false">N18*$K$76</f>
        <v>173.88</v>
      </c>
      <c r="P18" s="0" t="s">
        <v>100</v>
      </c>
      <c r="Q18" s="0" t="s">
        <v>101</v>
      </c>
      <c r="R18" s="1" t="s">
        <v>102</v>
      </c>
    </row>
    <row r="19" customFormat="false" ht="12.8" hidden="false" customHeight="false" outlineLevel="0" collapsed="false">
      <c r="A19" s="0" t="s">
        <v>103</v>
      </c>
      <c r="B19" s="0" t="n">
        <v>1</v>
      </c>
      <c r="C19" s="1" t="s">
        <v>104</v>
      </c>
      <c r="D19" s="0" t="s">
        <v>105</v>
      </c>
      <c r="E19" s="0" t="s">
        <v>106</v>
      </c>
      <c r="F19" s="0" t="s">
        <v>107</v>
      </c>
      <c r="G19" s="11" t="s">
        <v>108</v>
      </c>
      <c r="H19" s="2" t="n">
        <v>3000</v>
      </c>
      <c r="I19" s="0" t="n">
        <f aca="false">IFERROR( ROUNDUP(B19*$P$79/H19,0), "" )</f>
        <v>1</v>
      </c>
      <c r="J19" s="2" t="n">
        <f aca="false">IF(H19&gt;0,H19*I19,$P$79)</f>
        <v>3000</v>
      </c>
      <c r="K19" s="0" t="n">
        <v>0.0368</v>
      </c>
      <c r="L19" s="4" t="n">
        <f aca="false">K19*$K$76</f>
        <v>0.005152</v>
      </c>
      <c r="N19" s="4" t="n">
        <f aca="false">J19*K19</f>
        <v>110.4</v>
      </c>
      <c r="O19" s="2" t="n">
        <f aca="false">N19*$K$76</f>
        <v>15.456</v>
      </c>
      <c r="P19" s="0" t="s">
        <v>100</v>
      </c>
      <c r="Q19" s="0" t="s">
        <v>109</v>
      </c>
      <c r="R19" s="1" t="n">
        <v>1206</v>
      </c>
    </row>
    <row r="20" customFormat="false" ht="12.8" hidden="false" customHeight="false" outlineLevel="0" collapsed="false">
      <c r="A20" s="0" t="s">
        <v>110</v>
      </c>
      <c r="B20" s="0" t="n">
        <v>1</v>
      </c>
      <c r="C20" s="1" t="s">
        <v>111</v>
      </c>
      <c r="D20" s="0" t="s">
        <v>105</v>
      </c>
      <c r="E20" s="0" t="s">
        <v>112</v>
      </c>
      <c r="F20" s="0" t="s">
        <v>107</v>
      </c>
      <c r="G20" s="11" t="s">
        <v>113</v>
      </c>
      <c r="H20" s="2" t="n">
        <v>3000</v>
      </c>
      <c r="I20" s="0" t="n">
        <f aca="false">IFERROR( ROUNDUP(B20*$P$79/H20,0), "" )</f>
        <v>1</v>
      </c>
      <c r="J20" s="2" t="n">
        <f aca="false">IF(H20&gt;0,H20*I20,$P$79)</f>
        <v>3000</v>
      </c>
      <c r="K20" s="0" t="n">
        <v>0.0368</v>
      </c>
      <c r="L20" s="4" t="n">
        <f aca="false">K20*$K$76</f>
        <v>0.005152</v>
      </c>
      <c r="N20" s="4" t="n">
        <f aca="false">J20*K20</f>
        <v>110.4</v>
      </c>
      <c r="O20" s="2" t="n">
        <f aca="false">N20*$K$76</f>
        <v>15.456</v>
      </c>
      <c r="P20" s="0" t="s">
        <v>100</v>
      </c>
      <c r="Q20" s="0" t="s">
        <v>114</v>
      </c>
      <c r="R20" s="1" t="n">
        <v>1206</v>
      </c>
    </row>
    <row r="21" customFormat="false" ht="12.8" hidden="false" customHeight="false" outlineLevel="0" collapsed="false">
      <c r="A21" s="0" t="s">
        <v>115</v>
      </c>
      <c r="B21" s="0" t="n">
        <v>4</v>
      </c>
      <c r="C21" s="1" t="s">
        <v>116</v>
      </c>
      <c r="D21" s="0" t="s">
        <v>117</v>
      </c>
      <c r="E21" s="1" t="s">
        <v>116</v>
      </c>
      <c r="F21" s="1"/>
      <c r="G21" s="11" t="s">
        <v>118</v>
      </c>
      <c r="H21" s="2" t="n">
        <v>3000</v>
      </c>
      <c r="I21" s="0" t="n">
        <f aca="false">IFERROR( ROUNDUP(B21*$P$79/H21,0), "" )</f>
        <v>1</v>
      </c>
      <c r="J21" s="2" t="n">
        <f aca="false">IF(H21&gt;0,H21*I21,$P$79)</f>
        <v>3000</v>
      </c>
      <c r="K21" s="0" t="n">
        <v>0.4025</v>
      </c>
      <c r="L21" s="4" t="n">
        <f aca="false">K21*$K$76</f>
        <v>0.05635</v>
      </c>
      <c r="N21" s="4" t="n">
        <f aca="false">J21*K21</f>
        <v>1207.5</v>
      </c>
      <c r="O21" s="2" t="n">
        <f aca="false">N21*$K$76</f>
        <v>169.05</v>
      </c>
      <c r="P21" s="0" t="s">
        <v>100</v>
      </c>
      <c r="Q21" s="0" t="s">
        <v>119</v>
      </c>
      <c r="R21" s="1" t="s">
        <v>120</v>
      </c>
    </row>
    <row r="22" customFormat="false" ht="12.8" hidden="false" customHeight="false" outlineLevel="0" collapsed="false">
      <c r="A22" s="0" t="s">
        <v>121</v>
      </c>
      <c r="B22" s="0" t="n">
        <v>1</v>
      </c>
      <c r="C22" s="1" t="s">
        <v>122</v>
      </c>
      <c r="D22" s="0" t="s">
        <v>105</v>
      </c>
      <c r="E22" s="0" t="s">
        <v>112</v>
      </c>
      <c r="F22" s="0" t="s">
        <v>107</v>
      </c>
      <c r="G22" s="11" t="s">
        <v>123</v>
      </c>
      <c r="H22" s="2" t="n">
        <v>3000</v>
      </c>
      <c r="I22" s="0" t="n">
        <f aca="false">IFERROR( ROUNDUP(B22*$P$79/H22,0), "" )</f>
        <v>1</v>
      </c>
      <c r="J22" s="2" t="n">
        <f aca="false">IF(H22&gt;0,H22*I22,$P$79)</f>
        <v>3000</v>
      </c>
      <c r="K22" s="0" t="n">
        <v>0.0368</v>
      </c>
      <c r="L22" s="4" t="n">
        <f aca="false">K22*$K$76</f>
        <v>0.005152</v>
      </c>
      <c r="N22" s="4" t="n">
        <f aca="false">J22*K22</f>
        <v>110.4</v>
      </c>
      <c r="O22" s="2" t="n">
        <f aca="false">N22*$K$76</f>
        <v>15.456</v>
      </c>
      <c r="P22" s="0" t="s">
        <v>100</v>
      </c>
      <c r="Q22" s="0" t="s">
        <v>124</v>
      </c>
      <c r="R22" s="1" t="n">
        <v>1206</v>
      </c>
    </row>
    <row r="23" customFormat="false" ht="12.8" hidden="false" customHeight="false" outlineLevel="0" collapsed="false">
      <c r="A23" s="0" t="s">
        <v>125</v>
      </c>
      <c r="B23" s="0" t="n">
        <v>1</v>
      </c>
      <c r="C23" s="0" t="s">
        <v>126</v>
      </c>
      <c r="D23" s="0" t="s">
        <v>127</v>
      </c>
      <c r="E23" s="0" t="s">
        <v>126</v>
      </c>
      <c r="H23" s="0"/>
      <c r="I23" s="0" t="str">
        <f aca="false">IFERROR( ROUNDUP(B23*$P$79/H23,0), "" )</f>
        <v/>
      </c>
      <c r="J23" s="0" t="n">
        <f aca="false">IF(H23&gt;0,H23*I23,$P$79)</f>
        <v>550</v>
      </c>
      <c r="K23" s="0"/>
      <c r="L23" s="0" t="n">
        <f aca="false">K23*$K$76</f>
        <v>0</v>
      </c>
      <c r="M23" s="0"/>
      <c r="N23" s="0" t="n">
        <f aca="false">J23*K23</f>
        <v>0</v>
      </c>
      <c r="O23" s="0" t="n">
        <f aca="false">N23*$K$76</f>
        <v>0</v>
      </c>
      <c r="P23" s="0" t="s">
        <v>100</v>
      </c>
      <c r="R23" s="0" t="s">
        <v>128</v>
      </c>
    </row>
    <row r="24" customFormat="false" ht="12.8" hidden="false" customHeight="false" outlineLevel="0" collapsed="false">
      <c r="A24" s="0" t="s">
        <v>129</v>
      </c>
      <c r="B24" s="0" t="n">
        <v>2</v>
      </c>
      <c r="C24" s="1" t="n">
        <v>532610271</v>
      </c>
      <c r="D24" s="0" t="s">
        <v>130</v>
      </c>
      <c r="E24" s="1" t="n">
        <v>532610271</v>
      </c>
      <c r="F24" s="1" t="s">
        <v>131</v>
      </c>
      <c r="G24" s="11" t="s">
        <v>132</v>
      </c>
      <c r="H24" s="0" t="n">
        <v>1500</v>
      </c>
      <c r="I24" s="0" t="n">
        <f aca="false">IFERROR( ROUNDUP(B24*$P$79/H24,0), "" )</f>
        <v>1</v>
      </c>
      <c r="J24" s="2" t="n">
        <f aca="false">IF(H24&gt;0,H24*I24,$P$79)</f>
        <v>1500</v>
      </c>
      <c r="K24" s="0" t="n">
        <v>0.092</v>
      </c>
      <c r="L24" s="4" t="n">
        <f aca="false">K24*$K$76</f>
        <v>0.01288</v>
      </c>
      <c r="N24" s="4" t="n">
        <f aca="false">J24*K24</f>
        <v>138</v>
      </c>
      <c r="O24" s="2" t="n">
        <f aca="false">N24*$K$76</f>
        <v>19.32</v>
      </c>
      <c r="P24" s="0" t="s">
        <v>31</v>
      </c>
      <c r="R24" s="1" t="s">
        <v>133</v>
      </c>
    </row>
    <row r="25" customFormat="false" ht="12.8" hidden="false" customHeight="false" outlineLevel="0" collapsed="false">
      <c r="A25" s="11" t="s">
        <v>134</v>
      </c>
      <c r="B25" s="11" t="n">
        <v>1</v>
      </c>
      <c r="C25" s="11" t="s">
        <v>135</v>
      </c>
      <c r="D25" s="0" t="s">
        <v>136</v>
      </c>
      <c r="E25" s="11" t="s">
        <v>135</v>
      </c>
      <c r="F25" s="1" t="s">
        <v>131</v>
      </c>
      <c r="G25" s="11" t="s">
        <v>137</v>
      </c>
      <c r="I25" s="0" t="str">
        <f aca="false">IFERROR( ROUNDUP(B25*$P$79/H25,0), "" )</f>
        <v/>
      </c>
      <c r="J25" s="2" t="n">
        <f aca="false">IF(H25&gt;0,H25*I25,$P$79)</f>
        <v>550</v>
      </c>
      <c r="K25" s="0" t="n">
        <v>0.483</v>
      </c>
      <c r="L25" s="4" t="n">
        <f aca="false">K25*$K$76</f>
        <v>0.06762</v>
      </c>
      <c r="N25" s="4" t="n">
        <f aca="false">J25*K25</f>
        <v>265.65</v>
      </c>
      <c r="O25" s="2" t="n">
        <f aca="false">N25*$K$76</f>
        <v>37.191</v>
      </c>
      <c r="P25" s="0" t="s">
        <v>31</v>
      </c>
      <c r="Q25" s="0" t="s">
        <v>138</v>
      </c>
    </row>
    <row r="26" s="11" customFormat="true" ht="12.8" hidden="false" customHeight="false" outlineLevel="0" collapsed="false">
      <c r="A26" s="11" t="s">
        <v>139</v>
      </c>
      <c r="B26" s="11" t="n">
        <v>1</v>
      </c>
      <c r="C26" s="12" t="s">
        <v>140</v>
      </c>
      <c r="D26" s="11" t="s">
        <v>141</v>
      </c>
      <c r="E26" s="11" t="s">
        <v>142</v>
      </c>
      <c r="F26" s="1" t="s">
        <v>131</v>
      </c>
      <c r="G26" s="11" t="s">
        <v>143</v>
      </c>
      <c r="H26" s="14"/>
      <c r="I26" s="0" t="str">
        <f aca="false">IFERROR( ROUNDUP(B26*$P$79/H26,0), "" )</f>
        <v/>
      </c>
      <c r="J26" s="2" t="n">
        <f aca="false">IF(H26&gt;0,H26*I26,$P$79)</f>
        <v>550</v>
      </c>
      <c r="K26" s="0" t="n">
        <v>0.207</v>
      </c>
      <c r="L26" s="4" t="n">
        <f aca="false">K26*$K$76</f>
        <v>0.02898</v>
      </c>
      <c r="M26" s="13" t="n">
        <v>0.034</v>
      </c>
      <c r="N26" s="4" t="n">
        <f aca="false">J26*K26</f>
        <v>113.85</v>
      </c>
      <c r="O26" s="2" t="n">
        <f aca="false">N26*$K$76</f>
        <v>15.939</v>
      </c>
      <c r="P26" s="11" t="s">
        <v>100</v>
      </c>
      <c r="R26" s="12" t="s">
        <v>144</v>
      </c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145</v>
      </c>
      <c r="B27" s="0" t="n">
        <v>1</v>
      </c>
      <c r="C27" s="1" t="s">
        <v>146</v>
      </c>
      <c r="D27" s="11" t="s">
        <v>147</v>
      </c>
      <c r="E27" s="11" t="s">
        <v>148</v>
      </c>
      <c r="F27" s="11" t="s">
        <v>149</v>
      </c>
      <c r="G27" s="11" t="s">
        <v>150</v>
      </c>
      <c r="I27" s="0" t="str">
        <f aca="false">IFERROR( ROUNDUP(B27*$P$79/H27,0), "" )</f>
        <v/>
      </c>
      <c r="J27" s="2" t="n">
        <f aca="false">IF(H27&gt;0,H27*I27,$P$79)</f>
        <v>550</v>
      </c>
      <c r="K27" s="0" t="n">
        <v>0.23</v>
      </c>
      <c r="L27" s="4" t="n">
        <f aca="false">K27*$K$76</f>
        <v>0.0322</v>
      </c>
      <c r="M27" s="4" t="n">
        <v>0.05</v>
      </c>
      <c r="N27" s="4" t="n">
        <f aca="false">J27*K27</f>
        <v>126.5</v>
      </c>
      <c r="O27" s="2" t="n">
        <f aca="false">N27*$K$76</f>
        <v>17.71</v>
      </c>
      <c r="P27" s="0" t="s">
        <v>31</v>
      </c>
      <c r="Q27" s="0" t="s">
        <v>151</v>
      </c>
      <c r="R27" s="1" t="s">
        <v>152</v>
      </c>
    </row>
    <row r="28" customFormat="false" ht="12.8" hidden="false" customHeight="false" outlineLevel="0" collapsed="false">
      <c r="A28" s="0" t="s">
        <v>153</v>
      </c>
      <c r="B28" s="0" t="n">
        <v>1</v>
      </c>
      <c r="C28" s="1" t="s">
        <v>154</v>
      </c>
      <c r="D28" s="11" t="s">
        <v>155</v>
      </c>
      <c r="E28" s="1" t="s">
        <v>154</v>
      </c>
      <c r="F28" s="1" t="s">
        <v>131</v>
      </c>
      <c r="G28" s="11" t="s">
        <v>156</v>
      </c>
      <c r="I28" s="0" t="str">
        <f aca="false">IFERROR( ROUNDUP(B28*$P$79/H28,0), "" )</f>
        <v/>
      </c>
      <c r="J28" s="2" t="n">
        <f aca="false">IF(H28&gt;0,H28*I28,$P$79)</f>
        <v>550</v>
      </c>
      <c r="K28" s="0" t="n">
        <v>0.345</v>
      </c>
      <c r="L28" s="4" t="n">
        <f aca="false">K28*$K$76</f>
        <v>0.0483</v>
      </c>
      <c r="M28" s="4" t="n">
        <v>0.092</v>
      </c>
      <c r="N28" s="4" t="n">
        <f aca="false">J28*K28</f>
        <v>189.75</v>
      </c>
      <c r="O28" s="2" t="n">
        <f aca="false">N28*$K$76</f>
        <v>26.565</v>
      </c>
      <c r="P28" s="0" t="s">
        <v>31</v>
      </c>
      <c r="Q28" s="0" t="s">
        <v>157</v>
      </c>
      <c r="R28" s="1" t="s">
        <v>158</v>
      </c>
    </row>
    <row r="29" s="19" customFormat="true" ht="12.8" hidden="false" customHeight="false" outlineLevel="0" collapsed="false">
      <c r="A29" s="15" t="s">
        <v>159</v>
      </c>
      <c r="B29" s="15" t="n">
        <v>1</v>
      </c>
      <c r="C29" s="16" t="s">
        <v>160</v>
      </c>
      <c r="D29" s="15" t="s">
        <v>147</v>
      </c>
      <c r="E29" s="15"/>
      <c r="F29" s="17" t="s">
        <v>161</v>
      </c>
      <c r="G29" s="15" t="s">
        <v>162</v>
      </c>
      <c r="H29" s="18"/>
      <c r="I29" s="19" t="str">
        <f aca="false">IFERROR( ROUNDUP(B29*$P$79/H29,0), "" )</f>
        <v/>
      </c>
      <c r="J29" s="18" t="n">
        <f aca="false">IF(H29&gt;0,H29*I29,$P$79)</f>
        <v>550</v>
      </c>
      <c r="K29" s="20"/>
      <c r="L29" s="21" t="n">
        <f aca="false">K29*$K$76</f>
        <v>0</v>
      </c>
      <c r="M29" s="21" t="n">
        <v>0.0863</v>
      </c>
      <c r="N29" s="21" t="n">
        <f aca="false">J29*K29</f>
        <v>0</v>
      </c>
      <c r="O29" s="18" t="n">
        <f aca="false">N29*$K$76</f>
        <v>0</v>
      </c>
      <c r="P29" s="15" t="s">
        <v>31</v>
      </c>
      <c r="Q29" s="15" t="s">
        <v>163</v>
      </c>
      <c r="R29" s="16" t="s">
        <v>164</v>
      </c>
      <c r="S29" s="15"/>
      <c r="U29" s="15"/>
      <c r="AMI29" s="0"/>
      <c r="AMJ29" s="0"/>
    </row>
    <row r="30" customFormat="false" ht="12.8" hidden="false" customHeight="false" outlineLevel="0" collapsed="false">
      <c r="A30" s="0" t="s">
        <v>165</v>
      </c>
      <c r="B30" s="0" t="n">
        <v>1</v>
      </c>
      <c r="C30" s="1" t="s">
        <v>166</v>
      </c>
      <c r="D30" s="0" t="s">
        <v>167</v>
      </c>
      <c r="E30" s="11" t="s">
        <v>168</v>
      </c>
      <c r="F30" s="0" t="s">
        <v>169</v>
      </c>
      <c r="G30" s="11" t="s">
        <v>170</v>
      </c>
      <c r="I30" s="0" t="str">
        <f aca="false">IFERROR( ROUNDUP(B30*$P$79/H30,0), "" )</f>
        <v/>
      </c>
      <c r="J30" s="2" t="n">
        <f aca="false">IF(H30&gt;0,H30*I30,$P$79)</f>
        <v>550</v>
      </c>
      <c r="K30" s="0" t="n">
        <v>0.4025</v>
      </c>
      <c r="L30" s="4" t="n">
        <f aca="false">K30*$K$76</f>
        <v>0.05635</v>
      </c>
      <c r="M30" s="4" t="n">
        <v>0.212</v>
      </c>
      <c r="N30" s="4" t="n">
        <f aca="false">J30*K30</f>
        <v>221.375</v>
      </c>
      <c r="O30" s="2" t="n">
        <f aca="false">N30*$K$76</f>
        <v>30.9925</v>
      </c>
      <c r="P30" s="0" t="s">
        <v>31</v>
      </c>
      <c r="Q30" s="0" t="s">
        <v>171</v>
      </c>
      <c r="R30" s="1" t="s">
        <v>172</v>
      </c>
    </row>
    <row r="31" customFormat="false" ht="12.8" hidden="false" customHeight="false" outlineLevel="0" collapsed="false">
      <c r="A31" s="0" t="s">
        <v>173</v>
      </c>
      <c r="B31" s="0" t="n">
        <v>1</v>
      </c>
      <c r="C31" s="1" t="s">
        <v>174</v>
      </c>
      <c r="D31" s="0" t="s">
        <v>27</v>
      </c>
      <c r="E31" s="12" t="s">
        <v>175</v>
      </c>
      <c r="F31" s="12" t="s">
        <v>29</v>
      </c>
      <c r="G31" s="11" t="s">
        <v>176</v>
      </c>
      <c r="H31" s="2" t="n">
        <v>10000</v>
      </c>
      <c r="I31" s="0" t="n">
        <f aca="false">IFERROR( ROUNDUP(B31*$P$79/H31,0), "" )</f>
        <v>1</v>
      </c>
      <c r="J31" s="2" t="n">
        <f aca="false">IF(H31&gt;0,H31*I31,$P$79)</f>
        <v>10000</v>
      </c>
      <c r="K31" s="0" t="n">
        <v>0.1495</v>
      </c>
      <c r="L31" s="4" t="n">
        <f aca="false">K31*$K$76</f>
        <v>0.02093</v>
      </c>
      <c r="M31" s="4" t="n">
        <v>0.02</v>
      </c>
      <c r="N31" s="4" t="n">
        <f aca="false">J31*K31</f>
        <v>1495</v>
      </c>
      <c r="O31" s="2" t="n">
        <f aca="false">N31*$K$76</f>
        <v>209.3</v>
      </c>
      <c r="P31" s="0" t="s">
        <v>177</v>
      </c>
      <c r="Q31" s="0" t="s">
        <v>178</v>
      </c>
      <c r="R31" s="1" t="s">
        <v>179</v>
      </c>
      <c r="S31" s="11" t="s">
        <v>44</v>
      </c>
    </row>
    <row r="32" customFormat="false" ht="12.8" hidden="false" customHeight="false" outlineLevel="0" collapsed="false">
      <c r="A32" s="0" t="s">
        <v>180</v>
      </c>
      <c r="B32" s="0" t="n">
        <v>1</v>
      </c>
      <c r="C32" s="1" t="s">
        <v>181</v>
      </c>
      <c r="D32" s="0" t="s">
        <v>182</v>
      </c>
      <c r="E32" s="0" t="s">
        <v>183</v>
      </c>
      <c r="F32" s="0" t="s">
        <v>184</v>
      </c>
      <c r="G32" s="11" t="s">
        <v>185</v>
      </c>
      <c r="I32" s="0" t="str">
        <f aca="false">IFERROR( ROUNDUP(B32*$P$79/H32,0), "" )</f>
        <v/>
      </c>
      <c r="J32" s="2" t="n">
        <f aca="false">IF(H32&gt;0,H32*I32,$P$79)</f>
        <v>550</v>
      </c>
      <c r="K32" s="0" t="n">
        <v>0.161</v>
      </c>
      <c r="L32" s="4" t="n">
        <f aca="false">K32*$K$76</f>
        <v>0.02254</v>
      </c>
      <c r="M32" s="4" t="n">
        <v>0.05</v>
      </c>
      <c r="N32" s="4" t="n">
        <f aca="false">J32*K32</f>
        <v>88.55</v>
      </c>
      <c r="O32" s="2" t="n">
        <f aca="false">N32*$K$76</f>
        <v>12.397</v>
      </c>
      <c r="P32" s="0" t="s">
        <v>100</v>
      </c>
      <c r="Q32" s="0" t="s">
        <v>186</v>
      </c>
      <c r="R32" s="1" t="s">
        <v>187</v>
      </c>
    </row>
    <row r="33" customFormat="false" ht="12.8" hidden="false" customHeight="false" outlineLevel="0" collapsed="false">
      <c r="A33" s="0" t="s">
        <v>188</v>
      </c>
      <c r="B33" s="0" t="n">
        <v>5</v>
      </c>
      <c r="C33" s="1" t="s">
        <v>189</v>
      </c>
      <c r="D33" s="0" t="s">
        <v>27</v>
      </c>
      <c r="E33" s="12" t="s">
        <v>190</v>
      </c>
      <c r="F33" s="12" t="s">
        <v>29</v>
      </c>
      <c r="G33" s="11" t="s">
        <v>191</v>
      </c>
      <c r="H33" s="2" t="n">
        <v>10000</v>
      </c>
      <c r="I33" s="0" t="n">
        <f aca="false">IFERROR( ROUNDUP(B33*$P$79/H33,0), "" )</f>
        <v>1</v>
      </c>
      <c r="J33" s="2" t="n">
        <f aca="false">IF(H33&gt;0,H33*I33,$P$79)</f>
        <v>10000</v>
      </c>
      <c r="K33" s="0" t="n">
        <v>0.1495</v>
      </c>
      <c r="L33" s="4" t="n">
        <f aca="false">K33*$K$76</f>
        <v>0.02093</v>
      </c>
      <c r="M33" s="4" t="n">
        <v>0.02</v>
      </c>
      <c r="N33" s="4" t="n">
        <f aca="false">J33*K33</f>
        <v>1495</v>
      </c>
      <c r="O33" s="2" t="n">
        <f aca="false">N33*$K$76</f>
        <v>209.3</v>
      </c>
      <c r="P33" s="0" t="s">
        <v>177</v>
      </c>
      <c r="Q33" s="0" t="s">
        <v>178</v>
      </c>
      <c r="R33" s="1" t="s">
        <v>179</v>
      </c>
      <c r="S33" s="11" t="s">
        <v>44</v>
      </c>
    </row>
    <row r="34" customFormat="false" ht="12.8" hidden="false" customHeight="false" outlineLevel="0" collapsed="false">
      <c r="A34" s="0" t="s">
        <v>192</v>
      </c>
      <c r="B34" s="0" t="n">
        <v>1</v>
      </c>
      <c r="C34" s="1" t="s">
        <v>193</v>
      </c>
      <c r="D34" s="0" t="s">
        <v>27</v>
      </c>
      <c r="E34" s="12" t="s">
        <v>194</v>
      </c>
      <c r="F34" s="12" t="s">
        <v>29</v>
      </c>
      <c r="G34" s="11" t="s">
        <v>195</v>
      </c>
      <c r="H34" s="2" t="n">
        <v>10000</v>
      </c>
      <c r="I34" s="0" t="n">
        <f aca="false">IFERROR( ROUNDUP(B34*$P$79/H34,0), "" )</f>
        <v>1</v>
      </c>
      <c r="J34" s="2" t="n">
        <f aca="false">IF(H34&gt;0,H34*I34,$P$79)</f>
        <v>10000</v>
      </c>
      <c r="K34" s="0" t="n">
        <v>0.1495</v>
      </c>
      <c r="L34" s="4" t="n">
        <f aca="false">K34*$K$76</f>
        <v>0.02093</v>
      </c>
      <c r="M34" s="4" t="n">
        <v>0.02</v>
      </c>
      <c r="N34" s="4" t="n">
        <f aca="false">J34*K34</f>
        <v>1495</v>
      </c>
      <c r="O34" s="2" t="n">
        <f aca="false">N34*$K$76</f>
        <v>209.3</v>
      </c>
      <c r="P34" s="0" t="s">
        <v>177</v>
      </c>
      <c r="Q34" s="0" t="s">
        <v>178</v>
      </c>
      <c r="R34" s="1" t="s">
        <v>179</v>
      </c>
      <c r="S34" s="11" t="s">
        <v>44</v>
      </c>
    </row>
    <row r="35" customFormat="false" ht="12.8" hidden="false" customHeight="false" outlineLevel="0" collapsed="false">
      <c r="A35" s="0" t="s">
        <v>196</v>
      </c>
      <c r="B35" s="0" t="n">
        <v>1</v>
      </c>
      <c r="C35" s="1" t="s">
        <v>197</v>
      </c>
      <c r="D35" s="0" t="s">
        <v>27</v>
      </c>
      <c r="E35" s="12" t="s">
        <v>198</v>
      </c>
      <c r="F35" s="12" t="s">
        <v>29</v>
      </c>
      <c r="G35" s="11" t="s">
        <v>199</v>
      </c>
      <c r="H35" s="2" t="n">
        <v>10000</v>
      </c>
      <c r="I35" s="0" t="n">
        <f aca="false">IFERROR( ROUNDUP(B35*$P$79/H35,0), "" )</f>
        <v>1</v>
      </c>
      <c r="J35" s="2" t="n">
        <f aca="false">IF(H35&gt;0,H35*I35,$P$79)</f>
        <v>10000</v>
      </c>
      <c r="K35" s="0" t="n">
        <v>0.1495</v>
      </c>
      <c r="L35" s="4" t="n">
        <f aca="false">K35*$K$76</f>
        <v>0.02093</v>
      </c>
      <c r="M35" s="4" t="n">
        <v>0.02</v>
      </c>
      <c r="N35" s="4" t="n">
        <f aca="false">J35*K35</f>
        <v>1495</v>
      </c>
      <c r="O35" s="2" t="n">
        <f aca="false">N35*$K$76</f>
        <v>209.3</v>
      </c>
      <c r="P35" s="0" t="s">
        <v>177</v>
      </c>
      <c r="Q35" s="0" t="s">
        <v>178</v>
      </c>
      <c r="R35" s="1" t="s">
        <v>179</v>
      </c>
      <c r="S35" s="11" t="s">
        <v>44</v>
      </c>
    </row>
    <row r="36" customFormat="false" ht="12.8" hidden="false" customHeight="false" outlineLevel="0" collapsed="false">
      <c r="A36" s="0" t="s">
        <v>200</v>
      </c>
      <c r="B36" s="0" t="n">
        <v>1</v>
      </c>
      <c r="C36" s="1" t="s">
        <v>201</v>
      </c>
      <c r="D36" s="0" t="s">
        <v>27</v>
      </c>
      <c r="E36" s="12" t="s">
        <v>202</v>
      </c>
      <c r="F36" s="12" t="s">
        <v>29</v>
      </c>
      <c r="G36" s="11" t="s">
        <v>203</v>
      </c>
      <c r="H36" s="2" t="n">
        <v>10000</v>
      </c>
      <c r="I36" s="0" t="n">
        <f aca="false">IFERROR( ROUNDUP(B36*$P$79/H36,0), "" )</f>
        <v>1</v>
      </c>
      <c r="J36" s="2" t="n">
        <f aca="false">IF(H36&gt;0,H36*I36,$P$79)</f>
        <v>10000</v>
      </c>
      <c r="K36" s="0" t="n">
        <v>0.1495</v>
      </c>
      <c r="L36" s="4" t="n">
        <f aca="false">K36*$K$76</f>
        <v>0.02093</v>
      </c>
      <c r="M36" s="4" t="n">
        <v>0.02</v>
      </c>
      <c r="N36" s="4" t="n">
        <f aca="false">J36*K36</f>
        <v>1495</v>
      </c>
      <c r="O36" s="2" t="n">
        <f aca="false">N36*$K$76</f>
        <v>209.3</v>
      </c>
      <c r="P36" s="0" t="s">
        <v>177</v>
      </c>
      <c r="Q36" s="0" t="s">
        <v>178</v>
      </c>
      <c r="R36" s="1" t="s">
        <v>179</v>
      </c>
      <c r="S36" s="11" t="s">
        <v>44</v>
      </c>
    </row>
    <row r="37" customFormat="false" ht="12.8" hidden="false" customHeight="false" outlineLevel="0" collapsed="false">
      <c r="A37" s="0" t="s">
        <v>204</v>
      </c>
      <c r="B37" s="0" t="n">
        <v>6</v>
      </c>
      <c r="C37" s="1" t="s">
        <v>205</v>
      </c>
      <c r="E37" s="0" t="s">
        <v>206</v>
      </c>
      <c r="F37" s="0" t="s">
        <v>207</v>
      </c>
      <c r="G37" s="11" t="s">
        <v>208</v>
      </c>
      <c r="I37" s="0" t="str">
        <f aca="false">IFERROR( ROUNDUP(B37*$P$79/H37,0), "" )</f>
        <v/>
      </c>
      <c r="J37" s="2" t="n">
        <f aca="false">IF(H37&gt;0,H37*I37,$P$79)</f>
        <v>550</v>
      </c>
      <c r="K37" s="3" t="n">
        <v>0.299</v>
      </c>
      <c r="L37" s="4" t="n">
        <f aca="false">K37*$K$76</f>
        <v>0.04186</v>
      </c>
      <c r="M37" s="4" t="n">
        <v>0.0675</v>
      </c>
      <c r="N37" s="4" t="n">
        <f aca="false">J37*K37</f>
        <v>164.45</v>
      </c>
      <c r="O37" s="2" t="n">
        <f aca="false">N37*$K$76</f>
        <v>23.023</v>
      </c>
      <c r="P37" s="0" t="s">
        <v>100</v>
      </c>
      <c r="Q37" s="0" t="s">
        <v>209</v>
      </c>
      <c r="R37" s="1" t="s">
        <v>210</v>
      </c>
    </row>
    <row r="38" customFormat="false" ht="12.8" hidden="false" customHeight="false" outlineLevel="0" collapsed="false">
      <c r="A38" s="0" t="s">
        <v>211</v>
      </c>
      <c r="B38" s="0" t="n">
        <v>2</v>
      </c>
      <c r="C38" s="1" t="s">
        <v>212</v>
      </c>
      <c r="D38" s="0" t="s">
        <v>213</v>
      </c>
      <c r="E38" s="0" t="s">
        <v>212</v>
      </c>
      <c r="F38" s="0" t="s">
        <v>29</v>
      </c>
      <c r="G38" s="0" t="s">
        <v>214</v>
      </c>
      <c r="H38" s="2" t="n">
        <v>3000</v>
      </c>
      <c r="I38" s="0" t="n">
        <f aca="false">IFERROR( ROUNDUP(B38*$P$79/H38,0), "" )</f>
        <v>1</v>
      </c>
      <c r="J38" s="2" t="n">
        <f aca="false">IF(H38&gt;0,H38*I38,$P$79)</f>
        <v>3000</v>
      </c>
      <c r="K38" s="0" t="n">
        <v>0.207</v>
      </c>
      <c r="L38" s="4" t="n">
        <f aca="false">K38*$K$76</f>
        <v>0.02898</v>
      </c>
      <c r="N38" s="4" t="n">
        <f aca="false">J38*K38</f>
        <v>621</v>
      </c>
      <c r="O38" s="2" t="n">
        <f aca="false">N38*$K$76</f>
        <v>86.94</v>
      </c>
      <c r="P38" s="0" t="s">
        <v>100</v>
      </c>
      <c r="Q38" s="0" t="s">
        <v>215</v>
      </c>
      <c r="R38" s="1" t="s">
        <v>216</v>
      </c>
    </row>
    <row r="39" customFormat="false" ht="12.8" hidden="false" customHeight="false" outlineLevel="0" collapsed="false">
      <c r="A39" s="0" t="s">
        <v>217</v>
      </c>
      <c r="B39" s="0" t="n">
        <v>4</v>
      </c>
      <c r="C39" s="1" t="s">
        <v>218</v>
      </c>
      <c r="D39" s="0" t="s">
        <v>219</v>
      </c>
      <c r="E39" s="0" t="s">
        <v>218</v>
      </c>
      <c r="F39" s="0" t="s">
        <v>220</v>
      </c>
      <c r="G39" s="0" t="s">
        <v>221</v>
      </c>
      <c r="H39" s="2" t="n">
        <v>3000</v>
      </c>
      <c r="I39" s="0" t="n">
        <f aca="false">IFERROR( ROUNDUP(B39*$P$79/H39,0), "" )</f>
        <v>1</v>
      </c>
      <c r="J39" s="2" t="n">
        <f aca="false">IF(H39&gt;0,H39*I39,$P$79)</f>
        <v>3000</v>
      </c>
      <c r="K39" s="0" t="n">
        <v>0.0345</v>
      </c>
      <c r="L39" s="4" t="n">
        <f aca="false">K39*$K$76</f>
        <v>0.00483</v>
      </c>
      <c r="N39" s="4" t="n">
        <f aca="false">J39*K39</f>
        <v>103.5</v>
      </c>
      <c r="O39" s="2" t="n">
        <f aca="false">N39*$K$76</f>
        <v>14.49</v>
      </c>
      <c r="Q39" s="0" t="s">
        <v>222</v>
      </c>
      <c r="R39" s="1" t="s">
        <v>216</v>
      </c>
    </row>
    <row r="40" customFormat="false" ht="12.8" hidden="false" customHeight="false" outlineLevel="0" collapsed="false">
      <c r="A40" s="0" t="s">
        <v>223</v>
      </c>
      <c r="B40" s="0" t="n">
        <v>1</v>
      </c>
      <c r="C40" s="1" t="s">
        <v>224</v>
      </c>
      <c r="D40" s="0" t="s">
        <v>225</v>
      </c>
      <c r="E40" s="0" t="s">
        <v>224</v>
      </c>
      <c r="F40" s="0" t="s">
        <v>29</v>
      </c>
      <c r="G40" s="0" t="s">
        <v>226</v>
      </c>
      <c r="H40" s="2" t="n">
        <v>3000</v>
      </c>
      <c r="I40" s="0" t="n">
        <f aca="false">IFERROR( ROUNDUP(B40*$P$79/H40,0), "" )</f>
        <v>1</v>
      </c>
      <c r="J40" s="2" t="n">
        <f aca="false">IF(H40&gt;0,H40*I40,$P$79)</f>
        <v>3000</v>
      </c>
      <c r="K40" s="3" t="n">
        <v>0.345</v>
      </c>
      <c r="L40" s="4" t="n">
        <f aca="false">K40*$K$76</f>
        <v>0.0483</v>
      </c>
      <c r="M40" s="4" t="n">
        <v>0.11</v>
      </c>
      <c r="N40" s="4" t="n">
        <f aca="false">J40*K40</f>
        <v>1035</v>
      </c>
      <c r="O40" s="2" t="n">
        <f aca="false">N40*$K$76</f>
        <v>144.9</v>
      </c>
      <c r="P40" s="0" t="s">
        <v>100</v>
      </c>
      <c r="Q40" s="0" t="s">
        <v>227</v>
      </c>
      <c r="R40" s="1" t="s">
        <v>228</v>
      </c>
    </row>
    <row r="41" customFormat="false" ht="12.8" hidden="false" customHeight="false" outlineLevel="0" collapsed="false">
      <c r="A41" s="0" t="s">
        <v>229</v>
      </c>
      <c r="B41" s="0" t="n">
        <v>1</v>
      </c>
      <c r="C41" s="0" t="s">
        <v>230</v>
      </c>
      <c r="F41" s="0" t="s">
        <v>29</v>
      </c>
      <c r="H41" s="0" t="n">
        <v>15000</v>
      </c>
      <c r="I41" s="0" t="n">
        <f aca="false">IFERROR( ROUNDUP(B41*$P$79/H41,0), "" )</f>
        <v>1</v>
      </c>
      <c r="J41" s="0" t="n">
        <f aca="false">IF(H41&gt;0,H41*I41,$P$79)</f>
        <v>15000</v>
      </c>
      <c r="K41" s="0"/>
      <c r="L41" s="0" t="n">
        <f aca="false">K41*$K$76</f>
        <v>0</v>
      </c>
      <c r="M41" s="0"/>
      <c r="N41" s="0" t="n">
        <f aca="false">J41*K41</f>
        <v>0</v>
      </c>
      <c r="O41" s="0" t="n">
        <f aca="false">N41*$K$76</f>
        <v>0</v>
      </c>
      <c r="Q41" s="0" t="s">
        <v>231</v>
      </c>
      <c r="R41" s="0" t="s">
        <v>232</v>
      </c>
    </row>
    <row r="42" customFormat="false" ht="12.8" hidden="false" customHeight="false" outlineLevel="0" collapsed="false">
      <c r="A42" s="0" t="s">
        <v>233</v>
      </c>
      <c r="B42" s="0" t="n">
        <v>1</v>
      </c>
      <c r="C42" s="1" t="s">
        <v>234</v>
      </c>
      <c r="F42" s="0" t="s">
        <v>29</v>
      </c>
      <c r="H42" s="0" t="n">
        <v>15000</v>
      </c>
      <c r="I42" s="0" t="n">
        <f aca="false">IFERROR( ROUNDUP(B42*$P$79/H42,0), "" )</f>
        <v>1</v>
      </c>
      <c r="J42" s="2" t="n">
        <f aca="false">IF(H42&gt;0,H42*I42,$P$79)</f>
        <v>15000</v>
      </c>
      <c r="K42" s="0" t="n">
        <v>0.00184</v>
      </c>
      <c r="L42" s="4" t="n">
        <f aca="false">K42*$K$76</f>
        <v>0.0002576</v>
      </c>
      <c r="N42" s="4" t="n">
        <f aca="false">J42*K42</f>
        <v>27.6</v>
      </c>
      <c r="O42" s="2" t="n">
        <f aca="false">N42*$K$76</f>
        <v>3.864</v>
      </c>
      <c r="Q42" s="0" t="s">
        <v>235</v>
      </c>
      <c r="R42" s="1" t="s">
        <v>232</v>
      </c>
    </row>
    <row r="43" customFormat="false" ht="12.8" hidden="false" customHeight="false" outlineLevel="0" collapsed="false">
      <c r="A43" s="0" t="s">
        <v>236</v>
      </c>
      <c r="B43" s="0" t="n">
        <v>17</v>
      </c>
      <c r="C43" s="1" t="s">
        <v>237</v>
      </c>
      <c r="F43" s="0" t="s">
        <v>29</v>
      </c>
      <c r="H43" s="0" t="n">
        <v>15000</v>
      </c>
      <c r="I43" s="0" t="n">
        <f aca="false">IFERROR( ROUNDUP(B43*$P$79/H43,0), "" )</f>
        <v>1</v>
      </c>
      <c r="J43" s="2" t="n">
        <f aca="false">IF(H43&gt;0,H43*I43,$P$79)</f>
        <v>15000</v>
      </c>
      <c r="K43" s="0" t="n">
        <v>0.00184</v>
      </c>
      <c r="L43" s="4" t="n">
        <f aca="false">K43*$K$76</f>
        <v>0.0002576</v>
      </c>
      <c r="N43" s="4" t="n">
        <f aca="false">J43*K43</f>
        <v>27.6</v>
      </c>
      <c r="O43" s="2" t="n">
        <f aca="false">N43*$K$76</f>
        <v>3.864</v>
      </c>
      <c r="Q43" s="0" t="s">
        <v>238</v>
      </c>
      <c r="R43" s="1" t="s">
        <v>232</v>
      </c>
    </row>
    <row r="44" customFormat="false" ht="12.8" hidden="false" customHeight="false" outlineLevel="0" collapsed="false">
      <c r="A44" s="0" t="s">
        <v>239</v>
      </c>
      <c r="B44" s="0" t="n">
        <v>9</v>
      </c>
      <c r="C44" s="1" t="s">
        <v>240</v>
      </c>
      <c r="F44" s="0" t="s">
        <v>29</v>
      </c>
      <c r="H44" s="0" t="n">
        <v>15000</v>
      </c>
      <c r="I44" s="0" t="n">
        <f aca="false">IFERROR( ROUNDUP(B44*$P$79/H44,0), "" )</f>
        <v>1</v>
      </c>
      <c r="J44" s="2" t="n">
        <f aca="false">IF(H44&gt;0,H44*I44,$P$79)</f>
        <v>15000</v>
      </c>
      <c r="K44" s="0" t="n">
        <v>0.00184</v>
      </c>
      <c r="L44" s="4" t="n">
        <f aca="false">K44*$K$76</f>
        <v>0.0002576</v>
      </c>
      <c r="N44" s="4" t="n">
        <f aca="false">J44*K44</f>
        <v>27.6</v>
      </c>
      <c r="O44" s="2" t="n">
        <f aca="false">N44*$K$76</f>
        <v>3.864</v>
      </c>
      <c r="Q44" s="0" t="s">
        <v>238</v>
      </c>
      <c r="R44" s="1" t="s">
        <v>232</v>
      </c>
    </row>
    <row r="45" customFormat="false" ht="12.8" hidden="false" customHeight="false" outlineLevel="0" collapsed="false">
      <c r="A45" s="0" t="s">
        <v>241</v>
      </c>
      <c r="B45" s="0" t="n">
        <v>1</v>
      </c>
      <c r="C45" s="1" t="s">
        <v>242</v>
      </c>
      <c r="F45" s="0" t="s">
        <v>29</v>
      </c>
      <c r="H45" s="0" t="n">
        <v>15000</v>
      </c>
      <c r="I45" s="0" t="n">
        <f aca="false">IFERROR( ROUNDUP(B45*$P$79/H45,0), "" )</f>
        <v>1</v>
      </c>
      <c r="J45" s="2" t="n">
        <f aca="false">IF(H45&gt;0,H45*I45,$P$79)</f>
        <v>15000</v>
      </c>
      <c r="K45" s="0" t="n">
        <v>0.00253</v>
      </c>
      <c r="L45" s="4" t="n">
        <f aca="false">K45*$K$76</f>
        <v>0.0003542</v>
      </c>
      <c r="N45" s="4" t="n">
        <f aca="false">J45*K45</f>
        <v>37.95</v>
      </c>
      <c r="O45" s="2" t="n">
        <f aca="false">N45*$K$76</f>
        <v>5.313</v>
      </c>
      <c r="Q45" s="11" t="s">
        <v>231</v>
      </c>
      <c r="R45" s="1" t="s">
        <v>232</v>
      </c>
    </row>
    <row r="46" customFormat="false" ht="12.8" hidden="false" customHeight="false" outlineLevel="0" collapsed="false">
      <c r="A46" s="0" t="s">
        <v>243</v>
      </c>
      <c r="B46" s="0" t="n">
        <v>1</v>
      </c>
      <c r="C46" s="1" t="s">
        <v>244</v>
      </c>
      <c r="F46" s="0" t="s">
        <v>29</v>
      </c>
      <c r="H46" s="0" t="n">
        <v>15000</v>
      </c>
      <c r="I46" s="0" t="n">
        <f aca="false">IFERROR( ROUNDUP(B46*$P$79/H46,0), "" )</f>
        <v>1</v>
      </c>
      <c r="J46" s="2" t="n">
        <f aca="false">IF(H46&gt;0,H46*I46,$P$79)</f>
        <v>15000</v>
      </c>
      <c r="K46" s="0" t="n">
        <v>0.00184</v>
      </c>
      <c r="L46" s="4" t="n">
        <f aca="false">K46*$K$76</f>
        <v>0.0002576</v>
      </c>
      <c r="N46" s="4" t="n">
        <f aca="false">J46*K46</f>
        <v>27.6</v>
      </c>
      <c r="O46" s="2" t="n">
        <f aca="false">N46*$K$76</f>
        <v>3.864</v>
      </c>
      <c r="Q46" s="22" t="s">
        <v>231</v>
      </c>
      <c r="R46" s="1" t="s">
        <v>232</v>
      </c>
    </row>
    <row r="47" s="11" customFormat="true" ht="12.8" hidden="false" customHeight="false" outlineLevel="0" collapsed="false">
      <c r="A47" s="11" t="s">
        <v>245</v>
      </c>
      <c r="B47" s="11" t="n">
        <v>1</v>
      </c>
      <c r="C47" s="11" t="s">
        <v>246</v>
      </c>
      <c r="D47" s="11" t="s">
        <v>147</v>
      </c>
      <c r="E47" s="11" t="s">
        <v>246</v>
      </c>
      <c r="F47" s="11" t="s">
        <v>29</v>
      </c>
      <c r="G47" s="11" t="s">
        <v>247</v>
      </c>
      <c r="H47" s="2"/>
      <c r="I47" s="0" t="str">
        <f aca="false">IFERROR( ROUNDUP(B47*$P$79/H47,0), "" )</f>
        <v/>
      </c>
      <c r="J47" s="2" t="n">
        <f aca="false">IF(H47&gt;0,H47*I47,$P$79)</f>
        <v>550</v>
      </c>
      <c r="K47" s="0" t="n">
        <v>1.38</v>
      </c>
      <c r="L47" s="4" t="n">
        <f aca="false">K47*$K$76</f>
        <v>0.1932</v>
      </c>
      <c r="M47" s="4" t="n">
        <v>0.277</v>
      </c>
      <c r="N47" s="4" t="n">
        <f aca="false">J47*K47</f>
        <v>759</v>
      </c>
      <c r="O47" s="2" t="n">
        <f aca="false">N47*$K$76</f>
        <v>106.26</v>
      </c>
      <c r="P47" s="11" t="s">
        <v>31</v>
      </c>
      <c r="Q47" s="11" t="s">
        <v>248</v>
      </c>
      <c r="R47" s="12" t="s">
        <v>249</v>
      </c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250</v>
      </c>
      <c r="B48" s="0" t="n">
        <v>1</v>
      </c>
      <c r="C48" s="11" t="s">
        <v>251</v>
      </c>
      <c r="D48" s="0" t="s">
        <v>147</v>
      </c>
      <c r="E48" s="0" t="s">
        <v>251</v>
      </c>
      <c r="F48" s="17" t="s">
        <v>252</v>
      </c>
      <c r="G48" s="0" t="s">
        <v>253</v>
      </c>
      <c r="I48" s="0" t="str">
        <f aca="false">IFERROR( ROUNDUP(B48*$P$79/H48,0), "" )</f>
        <v/>
      </c>
      <c r="J48" s="2" t="n">
        <f aca="false">IF(H48&gt;0,H48*I48,$P$79)</f>
        <v>550</v>
      </c>
      <c r="K48" s="0" t="n">
        <v>0.207</v>
      </c>
      <c r="L48" s="4" t="n">
        <f aca="false">K48*$K$76</f>
        <v>0.02898</v>
      </c>
      <c r="M48" s="4" t="n">
        <v>0.05</v>
      </c>
      <c r="N48" s="4" t="n">
        <f aca="false">J48*K48</f>
        <v>113.85</v>
      </c>
      <c r="O48" s="2" t="n">
        <f aca="false">N48*$K$76</f>
        <v>15.939</v>
      </c>
      <c r="P48" s="0" t="s">
        <v>100</v>
      </c>
      <c r="R48" s="1" t="s">
        <v>254</v>
      </c>
    </row>
    <row r="49" s="23" customFormat="true" ht="12.8" hidden="false" customHeight="false" outlineLevel="0" collapsed="false">
      <c r="A49" s="23" t="s">
        <v>255</v>
      </c>
      <c r="B49" s="23" t="n">
        <v>5</v>
      </c>
      <c r="C49" s="23" t="s">
        <v>256</v>
      </c>
      <c r="D49" s="23" t="s">
        <v>257</v>
      </c>
      <c r="E49" s="23" t="s">
        <v>258</v>
      </c>
      <c r="F49" s="17" t="s">
        <v>259</v>
      </c>
      <c r="G49" s="23" t="s">
        <v>260</v>
      </c>
      <c r="H49" s="24"/>
      <c r="I49" s="23" t="str">
        <f aca="false">IFERROR( ROUNDUP(B49*$P$79/H49,0), "" )</f>
        <v/>
      </c>
      <c r="J49" s="24" t="n">
        <f aca="false">IF(H49&gt;0,H49*I49,$P$79)</f>
        <v>550</v>
      </c>
      <c r="L49" s="25" t="n">
        <f aca="false">K49*$K$76</f>
        <v>0</v>
      </c>
      <c r="M49" s="25"/>
      <c r="N49" s="25" t="n">
        <f aca="false">J49*K49</f>
        <v>0</v>
      </c>
      <c r="O49" s="24" t="n">
        <f aca="false">N49*$K$76</f>
        <v>0</v>
      </c>
      <c r="P49" s="23" t="s">
        <v>100</v>
      </c>
      <c r="Q49" s="23" t="s">
        <v>261</v>
      </c>
      <c r="R49" s="23" t="s">
        <v>262</v>
      </c>
      <c r="S49" s="23" t="s">
        <v>263</v>
      </c>
      <c r="AMI49" s="0"/>
      <c r="AMJ49" s="0"/>
    </row>
    <row r="50" customFormat="false" ht="12.8" hidden="false" customHeight="false" outlineLevel="0" collapsed="false">
      <c r="A50" s="0" t="s">
        <v>264</v>
      </c>
      <c r="B50" s="0" t="n">
        <v>1</v>
      </c>
      <c r="C50" s="1" t="s">
        <v>265</v>
      </c>
      <c r="D50" s="0" t="s">
        <v>266</v>
      </c>
      <c r="E50" s="0" t="s">
        <v>267</v>
      </c>
      <c r="F50" s="0" t="s">
        <v>29</v>
      </c>
      <c r="G50" s="11" t="s">
        <v>268</v>
      </c>
      <c r="I50" s="0" t="str">
        <f aca="false">IFERROR( ROUNDUP(B50*$P$79/H50,0), "" )</f>
        <v/>
      </c>
      <c r="J50" s="2" t="n">
        <f aca="false">IF(H50&gt;0,H50*I50,$P$79)</f>
        <v>550</v>
      </c>
      <c r="K50" s="3" t="n">
        <v>0.6325</v>
      </c>
      <c r="L50" s="4" t="n">
        <f aca="false">K50*$K$76</f>
        <v>0.08855</v>
      </c>
      <c r="M50" s="4" t="n">
        <v>0.06</v>
      </c>
      <c r="N50" s="4" t="n">
        <f aca="false">J50*K50</f>
        <v>347.875</v>
      </c>
      <c r="O50" s="2" t="n">
        <f aca="false">N50*$K$76</f>
        <v>48.7025</v>
      </c>
      <c r="P50" s="0" t="s">
        <v>31</v>
      </c>
      <c r="Q50" s="0" t="s">
        <v>269</v>
      </c>
      <c r="R50" s="1" t="s">
        <v>270</v>
      </c>
    </row>
    <row r="51" customFormat="false" ht="12.8" hidden="false" customHeight="false" outlineLevel="0" collapsed="false">
      <c r="A51" s="0" t="s">
        <v>271</v>
      </c>
      <c r="B51" s="0" t="n">
        <v>1</v>
      </c>
      <c r="C51" s="1" t="s">
        <v>272</v>
      </c>
      <c r="D51" s="0" t="s">
        <v>273</v>
      </c>
      <c r="E51" s="0" t="s">
        <v>272</v>
      </c>
      <c r="F51" s="0" t="s">
        <v>29</v>
      </c>
      <c r="G51" s="11"/>
      <c r="I51" s="0" t="str">
        <f aca="false">IFERROR( ROUNDUP(B51*$P$79/H51,0), "" )</f>
        <v/>
      </c>
      <c r="J51" s="2" t="n">
        <f aca="false">IF(H51&gt;0,H51*I51,$P$79)</f>
        <v>550</v>
      </c>
      <c r="K51" s="0" t="n">
        <v>12.075</v>
      </c>
      <c r="L51" s="4" t="n">
        <f aca="false">K51*$K$76</f>
        <v>1.6905</v>
      </c>
      <c r="M51" s="4" t="n">
        <v>3.22</v>
      </c>
      <c r="N51" s="4" t="n">
        <f aca="false">J51*K51</f>
        <v>6641.25</v>
      </c>
      <c r="O51" s="2" t="n">
        <f aca="false">N51*$K$76</f>
        <v>929.775</v>
      </c>
      <c r="P51" s="0" t="s">
        <v>177</v>
      </c>
      <c r="Q51" s="0" t="s">
        <v>274</v>
      </c>
      <c r="R51" s="1" t="s">
        <v>275</v>
      </c>
      <c r="S51" s="11"/>
    </row>
    <row r="52" customFormat="false" ht="12.8" hidden="false" customHeight="false" outlineLevel="0" collapsed="false">
      <c r="A52" s="0" t="s">
        <v>276</v>
      </c>
      <c r="B52" s="0" t="n">
        <v>1</v>
      </c>
      <c r="C52" s="1" t="s">
        <v>277</v>
      </c>
      <c r="D52" s="0" t="s">
        <v>278</v>
      </c>
      <c r="E52" s="0" t="s">
        <v>277</v>
      </c>
      <c r="F52" s="0" t="s">
        <v>29</v>
      </c>
      <c r="G52" s="11"/>
      <c r="I52" s="0" t="str">
        <f aca="false">IFERROR( ROUNDUP(B52*$P$79/H52,0), "" )</f>
        <v/>
      </c>
      <c r="J52" s="2" t="n">
        <f aca="false">IF(H52&gt;0,H52*I52,$P$79)</f>
        <v>550</v>
      </c>
      <c r="K52" s="0" t="n">
        <v>7.0725</v>
      </c>
      <c r="L52" s="4" t="n">
        <f aca="false">K52*$K$76</f>
        <v>0.99015</v>
      </c>
      <c r="M52" s="4" t="n">
        <v>1.25</v>
      </c>
      <c r="N52" s="4" t="n">
        <f aca="false">J52*K52</f>
        <v>3889.875</v>
      </c>
      <c r="O52" s="2" t="n">
        <f aca="false">N52*$K$76</f>
        <v>544.5825</v>
      </c>
      <c r="P52" s="0" t="s">
        <v>31</v>
      </c>
      <c r="Q52" s="0" t="s">
        <v>279</v>
      </c>
      <c r="R52" s="1" t="s">
        <v>280</v>
      </c>
    </row>
    <row r="53" s="29" customFormat="true" ht="12.8" hidden="false" customHeight="false" outlineLevel="0" collapsed="false">
      <c r="A53" s="26" t="s">
        <v>281</v>
      </c>
      <c r="B53" s="26" t="n">
        <v>1</v>
      </c>
      <c r="C53" s="27" t="s">
        <v>282</v>
      </c>
      <c r="D53" s="26" t="s">
        <v>273</v>
      </c>
      <c r="E53" s="26" t="s">
        <v>282</v>
      </c>
      <c r="F53" s="17" t="s">
        <v>283</v>
      </c>
      <c r="G53" s="26"/>
      <c r="H53" s="28"/>
      <c r="I53" s="29" t="str">
        <f aca="false">IFERROR( ROUNDUP(B53*$P$79/H53,0), "" )</f>
        <v/>
      </c>
      <c r="J53" s="28" t="n">
        <f aca="false">IF(H53&gt;0,H53*I53,$P$79)</f>
        <v>550</v>
      </c>
      <c r="K53" s="26" t="n">
        <v>14.375</v>
      </c>
      <c r="L53" s="30" t="n">
        <f aca="false">K53*$K$76</f>
        <v>2.0125</v>
      </c>
      <c r="M53" s="30" t="n">
        <v>1.65</v>
      </c>
      <c r="N53" s="30" t="n">
        <f aca="false">J53*K53</f>
        <v>7906.25</v>
      </c>
      <c r="O53" s="28" t="n">
        <f aca="false">N53*$K$76</f>
        <v>1106.875</v>
      </c>
      <c r="P53" s="26" t="s">
        <v>31</v>
      </c>
      <c r="Q53" s="26" t="s">
        <v>284</v>
      </c>
      <c r="R53" s="27" t="s">
        <v>285</v>
      </c>
      <c r="S53" s="26"/>
      <c r="U53" s="26"/>
      <c r="AMI53" s="0"/>
      <c r="AMJ53" s="0"/>
    </row>
    <row r="54" s="26" customFormat="true" ht="12.8" hidden="false" customHeight="false" outlineLevel="0" collapsed="false">
      <c r="A54" s="26" t="s">
        <v>286</v>
      </c>
      <c r="B54" s="26" t="n">
        <v>1</v>
      </c>
      <c r="C54" s="26" t="s">
        <v>287</v>
      </c>
      <c r="D54" s="26" t="s">
        <v>288</v>
      </c>
      <c r="E54" s="26" t="s">
        <v>287</v>
      </c>
      <c r="F54" s="17" t="s">
        <v>283</v>
      </c>
      <c r="H54" s="28"/>
      <c r="I54" s="29" t="str">
        <f aca="false">IFERROR( ROUNDUP(B54*$P$79/H54,0), "" )</f>
        <v/>
      </c>
      <c r="J54" s="28" t="n">
        <f aca="false">IF(H54&gt;0,H54*I54,$P$79)</f>
        <v>550</v>
      </c>
      <c r="K54" s="26" t="n">
        <v>55.2</v>
      </c>
      <c r="L54" s="30" t="n">
        <f aca="false">K54*$K$76</f>
        <v>7.728</v>
      </c>
      <c r="M54" s="30" t="n">
        <v>6</v>
      </c>
      <c r="N54" s="30" t="n">
        <f aca="false">J54*K54</f>
        <v>30360</v>
      </c>
      <c r="O54" s="28" t="n">
        <f aca="false">N54*$K$76</f>
        <v>4250.4</v>
      </c>
      <c r="P54" s="26" t="s">
        <v>177</v>
      </c>
      <c r="Q54" s="26" t="s">
        <v>289</v>
      </c>
      <c r="R54" s="27"/>
      <c r="AME54" s="29"/>
      <c r="AMF54" s="29"/>
      <c r="AMG54" s="29"/>
      <c r="AMH54" s="29"/>
      <c r="AMI54" s="0"/>
      <c r="AMJ54" s="0"/>
    </row>
    <row r="55" customFormat="false" ht="12.8" hidden="false" customHeight="false" outlineLevel="0" collapsed="false">
      <c r="A55" s="0" t="s">
        <v>290</v>
      </c>
      <c r="B55" s="0" t="n">
        <v>1</v>
      </c>
      <c r="C55" s="0" t="s">
        <v>291</v>
      </c>
      <c r="D55" s="0" t="s">
        <v>292</v>
      </c>
      <c r="E55" s="0" t="s">
        <v>293</v>
      </c>
      <c r="F55" s="0" t="s">
        <v>294</v>
      </c>
      <c r="H55" s="0"/>
      <c r="I55" s="0" t="str">
        <f aca="false">IFERROR( ROUNDUP(B55*$P$79/H55,0), "" )</f>
        <v/>
      </c>
      <c r="J55" s="0" t="n">
        <f aca="false">IF(H55&gt;0,H55*I55,$P$79)</f>
        <v>550</v>
      </c>
      <c r="K55" s="0" t="n">
        <v>13.8</v>
      </c>
      <c r="L55" s="0" t="n">
        <f aca="false">K55*$K$76</f>
        <v>1.932</v>
      </c>
      <c r="M55" s="0" t="n">
        <f aca="false">8*K76</f>
        <v>1.12</v>
      </c>
      <c r="N55" s="0" t="n">
        <f aca="false">J55*K55</f>
        <v>7590</v>
      </c>
      <c r="O55" s="0" t="n">
        <f aca="false">N55*$K$76</f>
        <v>1062.6</v>
      </c>
      <c r="P55" s="0" t="s">
        <v>177</v>
      </c>
      <c r="Q55" s="0" t="s">
        <v>295</v>
      </c>
      <c r="R55" s="0" t="s">
        <v>296</v>
      </c>
    </row>
    <row r="56" customFormat="false" ht="12.8" hidden="false" customHeight="false" outlineLevel="0" collapsed="false">
      <c r="A56" s="0" t="s">
        <v>297</v>
      </c>
      <c r="B56" s="0" t="n">
        <v>1</v>
      </c>
      <c r="C56" s="1" t="s">
        <v>298</v>
      </c>
      <c r="D56" s="0" t="s">
        <v>299</v>
      </c>
      <c r="E56" s="0" t="s">
        <v>300</v>
      </c>
      <c r="F56" s="0" t="s">
        <v>29</v>
      </c>
      <c r="G56" s="0" t="s">
        <v>301</v>
      </c>
      <c r="I56" s="0" t="str">
        <f aca="false">IFERROR( ROUNDUP(B56*$P$79/H56,0), "" )</f>
        <v/>
      </c>
      <c r="J56" s="2" t="n">
        <f aca="false">IF(H56&gt;0,H56*I56,$P$79)</f>
        <v>550</v>
      </c>
      <c r="K56" s="0" t="n">
        <v>3.22</v>
      </c>
      <c r="L56" s="4" t="n">
        <f aca="false">K56*$K$76</f>
        <v>0.4508</v>
      </c>
      <c r="M56" s="4" t="n">
        <v>0.34</v>
      </c>
      <c r="N56" s="4" t="n">
        <f aca="false">J56*K56</f>
        <v>1771</v>
      </c>
      <c r="O56" s="2" t="n">
        <f aca="false">N56*$K$76</f>
        <v>247.94</v>
      </c>
      <c r="P56" s="0" t="s">
        <v>100</v>
      </c>
      <c r="Q56" s="0" t="s">
        <v>302</v>
      </c>
      <c r="R56" s="1" t="s">
        <v>303</v>
      </c>
      <c r="S56" s="11"/>
    </row>
    <row r="57" customFormat="false" ht="12.8" hidden="false" customHeight="false" outlineLevel="0" collapsed="false">
      <c r="A57" s="0" t="s">
        <v>304</v>
      </c>
      <c r="B57" s="0" t="n">
        <v>1</v>
      </c>
      <c r="C57" s="1" t="s">
        <v>305</v>
      </c>
      <c r="D57" s="0" t="s">
        <v>273</v>
      </c>
      <c r="E57" s="0" t="s">
        <v>306</v>
      </c>
      <c r="F57" s="0" t="s">
        <v>29</v>
      </c>
      <c r="I57" s="0" t="str">
        <f aca="false">IFERROR( ROUNDUP(B57*$P$79/H57,0), "" )</f>
        <v/>
      </c>
      <c r="J57" s="2" t="n">
        <f aca="false">IF(H57&gt;0,H57*I57,$P$79)</f>
        <v>550</v>
      </c>
      <c r="K57" s="0" t="n">
        <v>3.0475</v>
      </c>
      <c r="L57" s="4" t="n">
        <f aca="false">K57*$K$76</f>
        <v>0.42665</v>
      </c>
      <c r="M57" s="4" t="n">
        <v>0.98</v>
      </c>
      <c r="N57" s="4" t="n">
        <f aca="false">J57*K57</f>
        <v>1676.125</v>
      </c>
      <c r="O57" s="2" t="n">
        <f aca="false">N57*$K$76</f>
        <v>234.6575</v>
      </c>
      <c r="P57" s="0" t="s">
        <v>31</v>
      </c>
      <c r="Q57" s="0" t="s">
        <v>307</v>
      </c>
      <c r="R57" s="1" t="s">
        <v>308</v>
      </c>
    </row>
    <row r="58" customFormat="false" ht="12.8" hidden="false" customHeight="false" outlineLevel="0" collapsed="false">
      <c r="A58" s="0" t="s">
        <v>309</v>
      </c>
      <c r="B58" s="0" t="n">
        <v>1</v>
      </c>
      <c r="C58" s="1" t="s">
        <v>310</v>
      </c>
      <c r="D58" s="0" t="s">
        <v>273</v>
      </c>
      <c r="E58" s="0" t="s">
        <v>311</v>
      </c>
      <c r="F58" s="0" t="s">
        <v>29</v>
      </c>
      <c r="G58" s="0" t="s">
        <v>312</v>
      </c>
      <c r="I58" s="0" t="str">
        <f aca="false">IFERROR( ROUNDUP(B58*$P$79/H58,0), "" )</f>
        <v/>
      </c>
      <c r="J58" s="2" t="n">
        <f aca="false">IF(H58&gt;0,H58*I58,$P$79)</f>
        <v>550</v>
      </c>
      <c r="K58" s="0" t="n">
        <v>3.5995</v>
      </c>
      <c r="L58" s="4" t="n">
        <f aca="false">K58*$K$76</f>
        <v>0.50393</v>
      </c>
      <c r="M58" s="4" t="n">
        <v>0.54</v>
      </c>
      <c r="N58" s="4" t="n">
        <f aca="false">J58*K58</f>
        <v>1979.725</v>
      </c>
      <c r="O58" s="2" t="n">
        <f aca="false">N58*$K$76</f>
        <v>277.1615</v>
      </c>
      <c r="P58" s="0" t="s">
        <v>31</v>
      </c>
      <c r="Q58" s="0" t="s">
        <v>313</v>
      </c>
      <c r="R58" s="1" t="s">
        <v>314</v>
      </c>
    </row>
    <row r="59" customFormat="false" ht="12.8" hidden="false" customHeight="false" outlineLevel="0" collapsed="false">
      <c r="A59" s="0" t="s">
        <v>315</v>
      </c>
      <c r="B59" s="0" t="n">
        <v>1</v>
      </c>
      <c r="C59" s="1" t="s">
        <v>316</v>
      </c>
      <c r="D59" s="0" t="s">
        <v>317</v>
      </c>
      <c r="E59" s="0" t="s">
        <v>318</v>
      </c>
      <c r="F59" s="0" t="s">
        <v>29</v>
      </c>
      <c r="G59" s="0" t="s">
        <v>319</v>
      </c>
      <c r="I59" s="0" t="str">
        <f aca="false">IFERROR( ROUNDUP(B59*$P$79/H59,0), "" )</f>
        <v/>
      </c>
      <c r="J59" s="2" t="n">
        <f aca="false">IF(H59&gt;0,H59*I59,$P$79)</f>
        <v>550</v>
      </c>
      <c r="K59" s="0" t="n">
        <v>0.69</v>
      </c>
      <c r="L59" s="4" t="n">
        <f aca="false">K59*$K$76</f>
        <v>0.0966</v>
      </c>
      <c r="M59" s="4" t="n">
        <v>0.095</v>
      </c>
      <c r="N59" s="4" t="n">
        <f aca="false">J59*K59</f>
        <v>379.5</v>
      </c>
      <c r="O59" s="2" t="n">
        <f aca="false">N59*$K$76</f>
        <v>53.13</v>
      </c>
      <c r="P59" s="0" t="s">
        <v>31</v>
      </c>
      <c r="Q59" s="0" t="s">
        <v>320</v>
      </c>
      <c r="R59" s="1" t="s">
        <v>321</v>
      </c>
    </row>
    <row r="60" customFormat="false" ht="12.8" hidden="false" customHeight="false" outlineLevel="0" collapsed="false">
      <c r="A60" s="0" t="s">
        <v>322</v>
      </c>
      <c r="B60" s="0" t="n">
        <v>1</v>
      </c>
      <c r="C60" s="1" t="s">
        <v>323</v>
      </c>
      <c r="D60" s="11" t="s">
        <v>317</v>
      </c>
      <c r="E60" s="12" t="s">
        <v>324</v>
      </c>
      <c r="F60" s="12" t="s">
        <v>29</v>
      </c>
      <c r="G60" s="0" t="s">
        <v>325</v>
      </c>
      <c r="I60" s="0" t="str">
        <f aca="false">IFERROR( ROUNDUP(B60*$P$79/H60,0), "" )</f>
        <v/>
      </c>
      <c r="J60" s="2" t="n">
        <f aca="false">IF(H60&gt;0,H60*I60,$P$79)</f>
        <v>550</v>
      </c>
      <c r="K60" s="0" t="n">
        <v>0.69</v>
      </c>
      <c r="L60" s="4" t="n">
        <f aca="false">K60*$K$76</f>
        <v>0.0966</v>
      </c>
      <c r="M60" s="4" t="n">
        <v>0.12</v>
      </c>
      <c r="N60" s="4" t="n">
        <f aca="false">J60*K60</f>
        <v>379.5</v>
      </c>
      <c r="O60" s="2" t="n">
        <f aca="false">N60*$K$76</f>
        <v>53.13</v>
      </c>
      <c r="P60" s="0" t="s">
        <v>31</v>
      </c>
      <c r="Q60" s="0" t="s">
        <v>326</v>
      </c>
      <c r="R60" s="1" t="s">
        <v>327</v>
      </c>
      <c r="S60" s="0" t="s">
        <v>44</v>
      </c>
    </row>
    <row r="61" customFormat="false" ht="12.8" hidden="false" customHeight="false" outlineLevel="0" collapsed="false">
      <c r="D61" s="11"/>
      <c r="E61" s="12"/>
      <c r="F61" s="12"/>
      <c r="I61" s="0" t="str">
        <f aca="false">IFERROR( ROUNDUP(B61*$P$79/H61,0), "" )</f>
        <v/>
      </c>
      <c r="J61" s="2" t="n">
        <f aca="false">IF(H61&gt;0,H61*I61,$P$79)</f>
        <v>550</v>
      </c>
      <c r="L61" s="4" t="n">
        <f aca="false">K61*$K$76</f>
        <v>0</v>
      </c>
      <c r="N61" s="4" t="n">
        <f aca="false">J61*K61</f>
        <v>0</v>
      </c>
      <c r="O61" s="2" t="n">
        <f aca="false">N61*$K$76</f>
        <v>0</v>
      </c>
    </row>
    <row r="62" customFormat="false" ht="12.8" hidden="false" customHeight="false" outlineLevel="0" collapsed="false">
      <c r="A62" s="0" t="s">
        <v>328</v>
      </c>
      <c r="B62" s="0" t="n">
        <v>1</v>
      </c>
      <c r="C62" s="0" t="s">
        <v>329</v>
      </c>
      <c r="D62" s="0" t="s">
        <v>330</v>
      </c>
      <c r="E62" s="0" t="s">
        <v>331</v>
      </c>
      <c r="F62" s="0" t="s">
        <v>332</v>
      </c>
      <c r="H62" s="0"/>
      <c r="I62" s="0" t="str">
        <f aca="false">IFERROR( ROUNDUP(B62*$P$79/H62,0), "" )</f>
        <v/>
      </c>
      <c r="J62" s="0" t="n">
        <f aca="false">IF(H62&gt;0,H62*I62,$P$79)</f>
        <v>550</v>
      </c>
      <c r="K62" s="0" t="n">
        <v>4.14</v>
      </c>
      <c r="L62" s="0" t="n">
        <f aca="false">K62*$K$76</f>
        <v>0.5796</v>
      </c>
      <c r="M62" s="0" t="n">
        <v>1.3</v>
      </c>
      <c r="N62" s="0" t="n">
        <f aca="false">J62*K62</f>
        <v>2277</v>
      </c>
      <c r="O62" s="0" t="n">
        <f aca="false">N62*$K$76</f>
        <v>318.78</v>
      </c>
      <c r="P62" s="0" t="s">
        <v>31</v>
      </c>
      <c r="Q62" s="0" t="s">
        <v>333</v>
      </c>
      <c r="R62" s="0"/>
    </row>
    <row r="63" s="26" customFormat="true" ht="12.8" hidden="false" customHeight="false" outlineLevel="0" collapsed="false">
      <c r="A63" s="26" t="s">
        <v>334</v>
      </c>
      <c r="B63" s="26" t="n">
        <v>1</v>
      </c>
      <c r="C63" s="27" t="s">
        <v>329</v>
      </c>
      <c r="D63" s="26" t="s">
        <v>335</v>
      </c>
      <c r="E63" s="26" t="s">
        <v>336</v>
      </c>
      <c r="F63" s="26" t="s">
        <v>337</v>
      </c>
      <c r="H63" s="28"/>
      <c r="I63" s="29" t="str">
        <f aca="false">IFERROR( ROUNDUP(B63*$P$79/H63,0), "" )</f>
        <v/>
      </c>
      <c r="J63" s="28" t="n">
        <f aca="false">IF(H63&gt;0,H63*I63,$P$79)</f>
        <v>550</v>
      </c>
      <c r="K63" s="26" t="n">
        <v>17.94</v>
      </c>
      <c r="L63" s="30" t="n">
        <f aca="false">K63*$K$76</f>
        <v>2.5116</v>
      </c>
      <c r="M63" s="30" t="n">
        <v>3.1</v>
      </c>
      <c r="N63" s="30" t="n">
        <f aca="false">J63*K63</f>
        <v>9867</v>
      </c>
      <c r="O63" s="28" t="n">
        <f aca="false">N63*$K$76</f>
        <v>1381.38</v>
      </c>
      <c r="P63" s="26" t="s">
        <v>31</v>
      </c>
      <c r="Q63" s="26" t="s">
        <v>338</v>
      </c>
      <c r="AME63" s="29"/>
      <c r="AMF63" s="29"/>
      <c r="AMG63" s="29"/>
      <c r="AMH63" s="29"/>
      <c r="AMI63" s="0"/>
      <c r="AMJ63" s="0"/>
    </row>
    <row r="64" s="23" customFormat="true" ht="12.8" hidden="false" customHeight="false" outlineLevel="0" collapsed="false">
      <c r="A64" s="23" t="s">
        <v>339</v>
      </c>
      <c r="B64" s="23" t="n">
        <v>1</v>
      </c>
      <c r="C64" s="31" t="s">
        <v>329</v>
      </c>
      <c r="H64" s="24"/>
      <c r="I64" s="23" t="str">
        <f aca="false">IFERROR( ROUNDUP(B64*$P$79/H64,0), "" )</f>
        <v/>
      </c>
      <c r="J64" s="24" t="n">
        <f aca="false">IF(H64&gt;0,H64*I64,$P$79)</f>
        <v>550</v>
      </c>
      <c r="K64" s="32"/>
      <c r="L64" s="25" t="n">
        <f aca="false">K64*$K$76</f>
        <v>0</v>
      </c>
      <c r="M64" s="25" t="n">
        <v>1</v>
      </c>
      <c r="N64" s="25" t="n">
        <f aca="false">J64*K64</f>
        <v>0</v>
      </c>
      <c r="O64" s="24" t="n">
        <f aca="false">N64*$K$76</f>
        <v>0</v>
      </c>
      <c r="AMI64" s="0"/>
      <c r="AMJ64" s="0"/>
    </row>
    <row r="65" s="23" customFormat="true" ht="12.8" hidden="false" customHeight="false" outlineLevel="0" collapsed="false">
      <c r="A65" s="23" t="s">
        <v>340</v>
      </c>
      <c r="B65" s="23" t="n">
        <v>1</v>
      </c>
      <c r="C65" s="31" t="s">
        <v>329</v>
      </c>
      <c r="D65" s="23" t="s">
        <v>341</v>
      </c>
      <c r="H65" s="24"/>
      <c r="I65" s="23" t="str">
        <f aca="false">IFERROR( ROUNDUP(B65*$P$79/H65,0), "" )</f>
        <v/>
      </c>
      <c r="J65" s="24" t="n">
        <f aca="false">IF(H65&gt;0,H65*I65,$P$79)</f>
        <v>550</v>
      </c>
      <c r="K65" s="32"/>
      <c r="L65" s="25" t="n">
        <f aca="false">K65*$K$76</f>
        <v>0</v>
      </c>
      <c r="M65" s="25" t="n">
        <v>0.6</v>
      </c>
      <c r="N65" s="25" t="n">
        <f aca="false">J65*K65</f>
        <v>0</v>
      </c>
      <c r="O65" s="24" t="n">
        <f aca="false">N65*$K$76</f>
        <v>0</v>
      </c>
      <c r="Q65" s="23" t="s">
        <v>342</v>
      </c>
      <c r="S65" s="23" t="s">
        <v>263</v>
      </c>
      <c r="AMI65" s="0"/>
      <c r="AMJ65" s="0"/>
    </row>
    <row r="66" s="26" customFormat="true" ht="12.8" hidden="false" customHeight="false" outlineLevel="0" collapsed="false">
      <c r="A66" s="26" t="s">
        <v>343</v>
      </c>
      <c r="B66" s="26" t="n">
        <v>1</v>
      </c>
      <c r="C66" s="27"/>
      <c r="H66" s="28"/>
      <c r="I66" s="29" t="str">
        <f aca="false">IFERROR( ROUNDUP(B66*$P$79/H66,0), "" )</f>
        <v/>
      </c>
      <c r="J66" s="28" t="n">
        <f aca="false">IF(H66&gt;0,H66*I66,$P$79)</f>
        <v>550</v>
      </c>
      <c r="K66" s="33"/>
      <c r="L66" s="30" t="n">
        <f aca="false">K66*$K$76</f>
        <v>0</v>
      </c>
      <c r="M66" s="30"/>
      <c r="N66" s="30" t="n">
        <f aca="false">J66*K66</f>
        <v>0</v>
      </c>
      <c r="O66" s="28" t="n">
        <f aca="false">N66*$K$76</f>
        <v>0</v>
      </c>
      <c r="S66" s="29"/>
      <c r="AME66" s="29"/>
      <c r="AMF66" s="29"/>
      <c r="AMG66" s="29"/>
      <c r="AMH66" s="29"/>
      <c r="AMI66" s="0"/>
      <c r="AMJ66" s="0"/>
    </row>
    <row r="67" s="26" customFormat="true" ht="12.8" hidden="false" customHeight="false" outlineLevel="0" collapsed="false">
      <c r="A67" s="26" t="s">
        <v>344</v>
      </c>
      <c r="B67" s="26" t="n">
        <v>1</v>
      </c>
      <c r="C67" s="27"/>
      <c r="D67" s="26" t="s">
        <v>345</v>
      </c>
      <c r="E67" s="26" t="s">
        <v>346</v>
      </c>
      <c r="H67" s="28" t="n">
        <v>600</v>
      </c>
      <c r="I67" s="29" t="n">
        <f aca="false">IFERROR( ROUNDUP(B67*$P$79/H67,0), "" )</f>
        <v>1</v>
      </c>
      <c r="J67" s="28" t="n">
        <f aca="false">IF(H67&gt;0,H67*I67,$P$79)</f>
        <v>600</v>
      </c>
      <c r="K67" s="33" t="n">
        <v>5</v>
      </c>
      <c r="L67" s="30" t="n">
        <f aca="false">K67*$K$76</f>
        <v>0.7</v>
      </c>
      <c r="M67" s="30"/>
      <c r="N67" s="30" t="n">
        <f aca="false">J67*K67</f>
        <v>3000</v>
      </c>
      <c r="O67" s="28" t="n">
        <f aca="false">N67*$K$76</f>
        <v>420</v>
      </c>
      <c r="S67" s="29"/>
      <c r="AME67" s="29"/>
      <c r="AMF67" s="29"/>
      <c r="AMG67" s="29"/>
      <c r="AMH67" s="29"/>
      <c r="AMI67" s="0"/>
      <c r="AMJ67" s="0"/>
    </row>
    <row r="68" s="19" customFormat="true" ht="12.8" hidden="false" customHeight="false" outlineLevel="0" collapsed="false">
      <c r="A68" s="15" t="s">
        <v>347</v>
      </c>
      <c r="B68" s="15" t="n">
        <v>1</v>
      </c>
      <c r="C68" s="16"/>
      <c r="D68" s="15"/>
      <c r="E68" s="15"/>
      <c r="F68" s="15"/>
      <c r="G68" s="15"/>
      <c r="H68" s="18"/>
      <c r="I68" s="19" t="str">
        <f aca="false">IFERROR( ROUNDUP(B68*$P$79/H68,0), "" )</f>
        <v/>
      </c>
      <c r="J68" s="18" t="n">
        <f aca="false">IF(H68&gt;0,H68*I68,$P$79)</f>
        <v>550</v>
      </c>
      <c r="K68" s="20" t="n">
        <f aca="false">6619/550</f>
        <v>12.0345454545455</v>
      </c>
      <c r="L68" s="21" t="n">
        <f aca="false">K68*$K$76</f>
        <v>1.68483636363636</v>
      </c>
      <c r="M68" s="21"/>
      <c r="N68" s="21" t="n">
        <f aca="false">J68*K68</f>
        <v>6619</v>
      </c>
      <c r="O68" s="18" t="n">
        <f aca="false">N68*$K$76</f>
        <v>926.66</v>
      </c>
      <c r="P68" s="15"/>
      <c r="Q68" s="15"/>
      <c r="R68" s="16"/>
      <c r="S68" s="15"/>
      <c r="U68" s="15"/>
      <c r="AMI68" s="0"/>
      <c r="AMJ68" s="0"/>
    </row>
    <row r="69" s="19" customFormat="true" ht="12.8" hidden="false" customHeight="false" outlineLevel="0" collapsed="false">
      <c r="A69" s="15" t="s">
        <v>348</v>
      </c>
      <c r="B69" s="15" t="n">
        <v>1</v>
      </c>
      <c r="C69" s="16"/>
      <c r="D69" s="15"/>
      <c r="E69" s="15"/>
      <c r="F69" s="15"/>
      <c r="G69" s="15"/>
      <c r="H69" s="18"/>
      <c r="I69" s="19" t="str">
        <f aca="false">IFERROR( ROUNDUP(B69*$P$79/H69,0), "" )</f>
        <v/>
      </c>
      <c r="J69" s="18" t="n">
        <f aca="false">IF(H69&gt;0,H69*I69,$P$79)</f>
        <v>550</v>
      </c>
      <c r="K69" s="20" t="n">
        <v>100</v>
      </c>
      <c r="L69" s="21" t="n">
        <f aca="false">K69*$K$76</f>
        <v>14</v>
      </c>
      <c r="M69" s="21"/>
      <c r="N69" s="21" t="n">
        <f aca="false">J69*K69</f>
        <v>55000</v>
      </c>
      <c r="O69" s="18" t="n">
        <f aca="false">N69*$K$76</f>
        <v>7700</v>
      </c>
      <c r="P69" s="15"/>
      <c r="Q69" s="15"/>
      <c r="R69" s="16"/>
      <c r="S69" s="15"/>
      <c r="U69" s="15"/>
      <c r="AMI69" s="0"/>
      <c r="AMJ69" s="0"/>
    </row>
    <row r="70" customFormat="false" ht="12.8" hidden="false" customHeight="false" outlineLevel="0" collapsed="false">
      <c r="I70" s="0"/>
    </row>
    <row r="72" customFormat="false" ht="12.8" hidden="false" customHeight="false" outlineLevel="0" collapsed="false">
      <c r="H72" s="8"/>
      <c r="I72" s="8"/>
      <c r="J72" s="8"/>
      <c r="K72" s="9"/>
      <c r="L72" s="10"/>
      <c r="M72" s="10" t="s">
        <v>349</v>
      </c>
      <c r="N72" s="8" t="n">
        <f aca="false">SUM(N2:N71)</f>
        <v>170625.425</v>
      </c>
      <c r="O72" s="8" t="n">
        <f aca="false">SUM(O2:O71)</f>
        <v>23887.5595</v>
      </c>
    </row>
    <row r="73" customFormat="false" ht="12.8" hidden="false" customHeight="false" outlineLevel="0" collapsed="false">
      <c r="J73" s="8"/>
      <c r="M73" s="10" t="s">
        <v>350</v>
      </c>
      <c r="N73" s="10" t="n">
        <f aca="false">N72/$P$79</f>
        <v>310.228045454545</v>
      </c>
      <c r="O73" s="10" t="n">
        <f aca="false">O72/$P$79</f>
        <v>43.4319263636364</v>
      </c>
    </row>
    <row r="74" customFormat="false" ht="12.8" hidden="false" customHeight="false" outlineLevel="0" collapsed="false">
      <c r="A74" s="0" t="s">
        <v>351</v>
      </c>
      <c r="B74" s="0" t="n">
        <f aca="false">SUM(B2:B73)</f>
        <v>178</v>
      </c>
    </row>
    <row r="75" customFormat="false" ht="12.8" hidden="false" customHeight="false" outlineLevel="0" collapsed="false">
      <c r="P75" s="0" t="s">
        <v>100</v>
      </c>
      <c r="Q75" s="0" t="s">
        <v>352</v>
      </c>
    </row>
    <row r="76" customFormat="false" ht="12.8" hidden="false" customHeight="false" outlineLevel="0" collapsed="false">
      <c r="J76" s="8" t="s">
        <v>353</v>
      </c>
      <c r="K76" s="4" t="n">
        <v>0.14</v>
      </c>
      <c r="M76" s="0"/>
      <c r="P76" s="0" t="s">
        <v>31</v>
      </c>
      <c r="Q76" s="0" t="s">
        <v>354</v>
      </c>
    </row>
    <row r="77" customFormat="false" ht="12.8" hidden="false" customHeight="false" outlineLevel="0" collapsed="false">
      <c r="P77" s="0" t="s">
        <v>177</v>
      </c>
      <c r="Q77" s="0" t="s">
        <v>355</v>
      </c>
    </row>
    <row r="79" customFormat="false" ht="12.8" hidden="false" customHeight="false" outlineLevel="0" collapsed="false">
      <c r="P79" s="5" t="n">
        <v>550</v>
      </c>
      <c r="Q79" s="0" t="s">
        <v>356</v>
      </c>
    </row>
    <row r="80" customFormat="false" ht="12.8" hidden="false" customHeight="false" outlineLevel="0" collapsed="false">
      <c r="A80" s="34" t="s">
        <v>357</v>
      </c>
      <c r="C80" s="0"/>
    </row>
    <row r="81" customFormat="false" ht="12.8" hidden="false" customHeight="false" outlineLevel="0" collapsed="false">
      <c r="A81" s="35" t="s">
        <v>358</v>
      </c>
      <c r="C81" s="0"/>
    </row>
    <row r="82" customFormat="false" ht="12.8" hidden="false" customHeight="false" outlineLevel="0" collapsed="false">
      <c r="A82" s="36" t="s">
        <v>359</v>
      </c>
      <c r="C82" s="0"/>
    </row>
    <row r="83" customFormat="false" ht="12.8" hidden="false" customHeight="false" outlineLevel="0" collapsed="false">
      <c r="P83" s="12"/>
      <c r="Q83" s="11"/>
    </row>
    <row r="84" customFormat="false" ht="12.8" hidden="false" customHeight="false" outlineLevel="0" collapsed="false">
      <c r="Q84" s="11"/>
    </row>
    <row r="86" customFormat="false" ht="12.8" hidden="false" customHeight="false" outlineLevel="0" collapsed="false">
      <c r="G86" s="12"/>
      <c r="P86" s="12"/>
      <c r="Q86" s="11"/>
    </row>
    <row r="89" customFormat="false" ht="12.8" hidden="false" customHeight="false" outlineLevel="0" collapsed="false">
      <c r="G89" s="12"/>
      <c r="P89" s="12"/>
    </row>
    <row r="90" customFormat="false" ht="12.8" hidden="false" customHeight="false" outlineLevel="0" collapsed="false">
      <c r="P90" s="12"/>
    </row>
    <row r="91" customFormat="false" ht="12.8" hidden="false" customHeight="false" outlineLevel="0" collapsed="false">
      <c r="P91" s="12"/>
      <c r="Q91" s="11"/>
    </row>
    <row r="92" customFormat="false" ht="12.8" hidden="false" customHeight="false" outlineLevel="0" collapsed="false">
      <c r="P92" s="12"/>
      <c r="Q92" s="11"/>
    </row>
    <row r="93" customFormat="false" ht="12.8" hidden="false" customHeight="false" outlineLevel="0" collapsed="false">
      <c r="P93" s="12"/>
      <c r="Q93" s="11"/>
    </row>
    <row r="94" customFormat="false" ht="12.8" hidden="false" customHeight="false" outlineLevel="0" collapsed="false">
      <c r="P94" s="12"/>
      <c r="Q94" s="11"/>
    </row>
    <row r="95" customFormat="false" ht="12.8" hidden="false" customHeight="false" outlineLevel="0" collapsed="false">
      <c r="P95" s="12"/>
      <c r="Q95" s="11"/>
    </row>
    <row r="97" customFormat="false" ht="12.8" hidden="false" customHeight="false" outlineLevel="0" collapsed="false">
      <c r="P97" s="12"/>
      <c r="Q97" s="11"/>
    </row>
    <row r="98" customFormat="false" ht="12.8" hidden="false" customHeight="false" outlineLevel="0" collapsed="false">
      <c r="C98" s="12"/>
      <c r="P9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2019-12-14T15:36:45Z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