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<sst xmlns="http://schemas.openxmlformats.org/spreadsheetml/2006/main" count="539" uniqueCount="367">
  <si>
    <t xml:space="preserve">References</t>
  </si>
  <si>
    <t xml:space="preserve">Quantity Per PCB</t>
  </si>
  <si>
    <t xml:space="preserve">Value</t>
  </si>
  <si>
    <t xml:space="preserve">Rating</t>
  </si>
  <si>
    <t xml:space="preserve">Manufacturer</t>
  </si>
  <si>
    <t xml:space="preserve">MPN</t>
  </si>
  <si>
    <t xml:space="preserve">Allnet questions?</t>
  </si>
  <si>
    <t xml:space="preserve">LCSC equiv.</t>
  </si>
  <si>
    <t xml:space="preserve">Reel</t>
  </si>
  <si>
    <t xml:space="preserve">Reels</t>
  </si>
  <si>
    <t xml:space="preserve">Qty</t>
  </si>
  <si>
    <t xml:space="preserve">Unit RMB an</t>
  </si>
  <si>
    <t xml:space="preserve">Unit USD an</t>
  </si>
  <si>
    <t xml:space="preserve">Unit USD jeff</t>
  </si>
  <si>
    <t xml:space="preserve">Line RMB</t>
  </si>
  <si>
    <t xml:space="preserve">Line USD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</si>
  <si>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</si>
  <si>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</si>
  <si>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</si>
  <si>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</si>
  <si>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</si>
  <si>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 WROVER-B(M213DH2864 PC3Q0) </t>
  </si>
  <si>
    <t xml:space="preserve">Espressif</t>
  </si>
  <si>
    <t xml:space="preserve">ESP32-WROVER</t>
  </si>
  <si>
    <t xml:space="preserve">-</t>
  </si>
  <si>
    <t xml:space="preserve">C129145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</si>
  <si>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</si>
  <si>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</si>
  <si>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</si>
  <si>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</si>
  <si>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</si>
  <si>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</si>
  <si>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</si>
  <si>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</si>
  <si>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</si>
  <si>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 C77</t>
  </si>
  <si>
    <t xml:space="preserve">100nF</t>
  </si>
  <si>
    <t xml:space="preserve">Samsung</t>
  </si>
  <si>
    <t xml:space="preserve">CL05B104KO5NNNC</t>
  </si>
  <si>
    <t xml:space="preserve">Yageo</t>
  </si>
  <si>
    <t xml:space="preserve">C32 C35 C49</t>
  </si>
  <si>
    <t xml:space="preserve">100pF</t>
  </si>
  <si>
    <t xml:space="preserve">GRM1555C1H101JA01D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</si>
  <si>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</si>
  <si>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</si>
  <si>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</si>
  <si>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</si>
  <si>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</si>
  <si>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</si>
  <si>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</si>
  <si>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</si>
  <si>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</si>
  <si>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</si>
  <si>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</si>
  <si>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</si>
  <si>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</si>
  <si>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C0G/NP0, 1pF, 50V, -0.1pF/+0.1pF</t>
  </si>
  <si>
    <t xml:space="preserve">C6 C7 C8 C9 C10 C15 C16 C17 C18 C19 C20 C21 C22 C23 C24 C33 C36 C39 C40 C43 C44 C73 C74 C76 C78 C79 C80 C81 C82 C83 C84 C85 C86 C87</t>
  </si>
  <si>
    <t xml:space="preserve">1uF</t>
  </si>
  <si>
    <t xml:space="preserve">50V</t>
  </si>
  <si>
    <t xml:space="preserve">CL10A105KB8NNNC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</si>
  <si>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</si>
  <si>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</si>
  <si>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</si>
  <si>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</si>
  <si>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</si>
  <si>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</si>
  <si>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</si>
  <si>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</si>
  <si>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</si>
  <si>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</si>
  <si>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X5R, 220nF, 10V, -15%/+15%</t>
  </si>
  <si>
    <t xml:space="preserve">C4 C12</t>
  </si>
  <si>
    <t xml:space="preserve">22uF</t>
  </si>
  <si>
    <t xml:space="preserve">10V</t>
  </si>
  <si>
    <t xml:space="preserve">CL10A226MP8NUNE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</si>
  <si>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</si>
  <si>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</si>
  <si>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</si>
  <si>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</si>
  <si>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</si>
  <si>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</si>
  <si>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</si>
  <si>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</si>
  <si>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</si>
  <si>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</si>
  <si>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</si>
  <si>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</si>
  <si>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</si>
  <si>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</si>
  <si>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</si>
  <si>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</si>
  <si>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</si>
  <si>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</si>
  <si>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</si>
  <si>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</si>
  <si>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</si>
  <si>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X5R, 47nF, 25V, -10%/+10%</t>
  </si>
  <si>
    <t xml:space="preserve">D5 D6 D7 D11 D12 D17 D18 D19 D20 D21</t>
  </si>
  <si>
    <t xml:space="preserve">ESD5Z6.0T5G</t>
  </si>
  <si>
    <t xml:space="preserve">6V</t>
  </si>
  <si>
    <t xml:space="preserve">On Semi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</si>
  <si>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</si>
  <si>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</si>
  <si>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</si>
  <si>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</si>
  <si>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</si>
  <si>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</si>
  <si>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</si>
  <si>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</si>
  <si>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Bright</t>
  </si>
  <si>
    <t xml:space="preserve">C99881</t>
  </si>
  <si>
    <t xml:space="preserve">LED GREEN CLEAR 1206 SMD</t>
  </si>
  <si>
    <t xml:space="preserve">D2</t>
  </si>
  <si>
    <t xml:space="preserve">Orange</t>
  </si>
  <si>
    <t xml:space="preserve">LTST-C150KSKT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</si>
  <si>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</si>
  <si>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</si>
  <si>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</si>
  <si>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</si>
  <si>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On Semi.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</si>
  <si>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</si>
  <si>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</si>
  <si>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</si>
  <si>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</si>
  <si>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</si>
  <si>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</si>
  <si>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</si>
  <si>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J7</t>
  </si>
  <si>
    <t xml:space="preserve">2x03-socket-2.54-through-board</t>
  </si>
  <si>
    <t xml:space="preserve">Nick selected</t>
  </si>
  <si>
    <t xml:space="preserve">Supply drawing</t>
  </si>
  <si>
    <t xml:space="preserve">C92272</t>
  </si>
  <si>
    <t xml:space="preserve">PinSocket_2x03_P2.54mm_Vertical</t>
  </si>
  <si>
    <t xml:space="preserve">J1 J9</t>
  </si>
  <si>
    <t xml:space="preserve">Molex</t>
  </si>
  <si>
    <t xml:space="preserve">Local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</si>
  <si>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</si>
  <si>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</si>
  <si>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</si>
  <si>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</si>
  <si>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</si>
  <si>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</si>
  <si>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</si>
  <si>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J10</t>
  </si>
  <si>
    <t xml:space="preserve">PJ-320D</t>
  </si>
  <si>
    <t xml:space="preserve">Korean Hroparts</t>
  </si>
  <si>
    <t xml:space="preserve">PJ-320D-A</t>
  </si>
  <si>
    <t xml:space="preserve">check rev1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</si>
  <si>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</si>
  <si>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</si>
  <si>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</si>
  <si>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</si>
  <si>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</si>
  <si>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</si>
  <si>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</si>
  <si>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</si>
  <si>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</si>
  <si>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</si>
  <si>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USB-A-10mm-flangeless</t>
  </si>
  <si>
    <t xml:space="preserve">HQMART vendor</t>
  </si>
  <si>
    <t xml:space="preserve">Jeff supplied</t>
  </si>
  <si>
    <t xml:space="preserve">USB-A connector SMD</t>
  </si>
  <si>
    <t xml:space="preserve">jing-lcsc-C46400</t>
  </si>
  <si>
    <t xml:space="preserve">J2</t>
  </si>
  <si>
    <t xml:space="preserve">USB-C-12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</si>
  <si>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</si>
  <si>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</si>
  <si>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</si>
  <si>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</si>
  <si>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</si>
  <si>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</si>
  <si>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</si>
  <si>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</si>
  <si>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</si>
  <si>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</si>
  <si>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</si>
  <si>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</si>
  <si>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</si>
  <si>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RXW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</si>
  <si>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</si>
  <si>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</si>
  <si>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</si>
  <si>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</si>
  <si>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</si>
  <si>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</si>
  <si>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</si>
  <si>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</si>
  <si>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</si>
  <si>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</si>
  <si>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</si>
  <si>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</si>
  <si>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</si>
  <si>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</si>
  <si>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</si>
  <si>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</si>
  <si>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</si>
  <si>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</si>
  <si>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</si>
  <si>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</si>
  <si>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SK6812</t>
  </si>
  <si>
    <t xml:space="preserve">SK6812/WS2812B-Mini 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</si>
  <si>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</si>
  <si>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</si>
  <si>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</si>
  <si>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</si>
  <si>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</si>
  <si>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</si>
  <si>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</si>
  <si>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</si>
  <si>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</si>
  <si>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</si>
  <si>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</si>
  <si>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</si>
  <si>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LRC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</si>
  <si>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</si>
  <si>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</si>
  <si>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</si>
  <si>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</si>
  <si>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</si>
  <si>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</si>
  <si>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</si>
  <si>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</si>
  <si>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</si>
  <si>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</si>
  <si>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</si>
  <si>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</si>
  <si>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</si>
  <si>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</si>
  <si>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</si>
  <si>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</si>
  <si>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</si>
  <si>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</si>
  <si>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R35</t>
  </si>
  <si>
    <t xml:space="preserve">1k</t>
  </si>
  <si>
    <t xml:space="preserve">R33</t>
  </si>
  <si>
    <t xml:space="preserve">3R</t>
  </si>
  <si>
    <t xml:space="preserve">R18 R20</t>
  </si>
  <si>
    <t xml:space="preserve">5.1k</t>
  </si>
  <si>
    <t xml:space="preserve">R36</t>
  </si>
  <si>
    <t xml:space="preserve">56k</t>
  </si>
  <si>
    <t xml:space="preserve">S6</t>
  </si>
  <si>
    <t xml:space="preserve">K1-5202UA-03</t>
  </si>
  <si>
    <t xml:space="preserve">C136710</t>
  </si>
  <si>
    <t xml:space="preserve">5-position tactile switch</t>
  </si>
  <si>
    <t xml:space="preserve">SW_JS1400BFQ-arrows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</si>
  <si>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</si>
  <si>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</si>
  <si>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</si>
  <si>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</si>
  <si>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</si>
  <si>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</si>
  <si>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</si>
  <si>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PTS645SM43SMTR92 LFS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</si>
  <si>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</si>
  <si>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</si>
  <si>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</si>
  <si>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</si>
  <si>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</si>
  <si>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</si>
  <si>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</si>
  <si>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</si>
  <si>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</si>
  <si>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</si>
  <si>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</si>
  <si>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</si>
  <si>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</si>
  <si>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</si>
  <si>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</si>
  <si>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</si>
  <si>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</si>
  <si>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</si>
  <si>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</si>
  <si>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</si>
  <si>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</si>
  <si>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</si>
  <si>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</si>
  <si>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check price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</si>
  <si>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</si>
  <si>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</si>
  <si>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</si>
  <si>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</si>
  <si>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</si>
  <si>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</si>
  <si>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U6</t>
  </si>
  <si>
    <t xml:space="preserve">IQS550</t>
  </si>
  <si>
    <t xml:space="preserve">Azoteq</t>
  </si>
  <si>
    <t xml:space="preserve">IQS550-BL-QNR</t>
  </si>
  <si>
    <t xml:space="preserve">Jeff supply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</si>
  <si>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</si>
  <si>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</si>
  <si>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</si>
  <si>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</si>
  <si>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</si>
  <si>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</si>
  <si>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</si>
  <si>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</si>
  <si>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</si>
  <si>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U7</t>
  </si>
  <si>
    <t xml:space="preserve">PAM8908</t>
  </si>
  <si>
    <t xml:space="preserve">Diodes, Inc.</t>
  </si>
  <si>
    <t xml:space="preserve">PAM8908JER</t>
  </si>
  <si>
    <t xml:space="preserve">25mW STEREO TRUE CAP FREE HEADPHONE AMP </t>
  </si>
  <si>
    <t xml:space="preserve">QFN-16-1EP_3x3mm_P0.5mm_EP1.7x1.7mm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</si>
  <si>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</si>
  <si>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</si>
  <si>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</si>
  <si>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</si>
  <si>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</si>
  <si>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</si>
  <si>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</si>
  <si>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</si>
  <si>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</si>
  <si>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</si>
  <si>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</si>
  <si>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</si>
  <si>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</si>
  <si>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</si>
  <si>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</si>
  <si>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</si>
  <si>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</si>
  <si>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</si>
  <si>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</si>
  <si>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</si>
  <si>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</si>
  <si>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</si>
  <si>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</si>
  <si>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</si>
  <si>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</si>
  <si>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Ineed Youngsun Technology Co., Ltd. </t>
  </si>
  <si>
    <t xml:space="preserve">C0832BE03L15</t>
  </si>
  <si>
    <t xml:space="preserve">Check connector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</si>
  <si>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</si>
  <si>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</si>
  <si>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</si>
  <si>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</si>
  <si>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Jeff source</t>
  </si>
  <si>
    <t xml:space="preserve">1500mAh Lipo with Molex 510210200, 50mm wire length</t>
  </si>
  <si>
    <t xml:space="preserve">Earbuds</t>
  </si>
  <si>
    <t xml:space="preserve">DNP, user supplied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</si>
  <si>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</si>
  <si>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</si>
  <si>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</si>
  <si>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</si>
  <si>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</si>
  <si>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</si>
  <si>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</si>
  <si>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</si>
  <si>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</si>
  <si>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</si>
  <si>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</si>
  <si>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</si>
  <si>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</si>
  <si>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</si>
  <si>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</si>
  <si>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</si>
  <si>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</si>
  <si>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</si>
  <si>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</si>
  <si>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</si>
  <si>
    <t xml:space="preserve">gbp</t>
  </si>
  <si>
    <t xml:space="preserve">in the account</t>
  </si>
  <si>
    <t xml:space="preserve">to receive from ERNW</t>
  </si>
  <si>
    <t xml:space="preserve">total budget gbp</t>
  </si>
  <si>
    <t xml:space="preserve">total gbp available</t>
  </si>
  <si>
    <t xml:space="preserve">gene assy plus bare boards</t>
  </si>
  <si>
    <t xml:space="preserve">HCD quote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</si>
</sst>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00"/>
    <numFmt numFmtId="168" formatCode="0.00"/>
    <numFmt numFmtId="169" formatCode="0.00%"/>
    <numFmt numFmtId="170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 val="true"/>
      <sz val="24"/>
      <color rgb="FF000000"/>
      <name val="Arial"/>
      <family val="2"/>
    </font>
    <font>
      <u val="single"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 val="true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D095"/>
        <bgColor rgb="FFDDDDDD"/>
      </patternFill>
    </fill>
    <fill>
      <patternFill patternType="solid">
        <fgColor rgb="FFF4B183"/>
        <bgColor rgb="FFFFCCCC"/>
      </patternFill>
    </fill>
    <fill>
      <patternFill patternType="solid">
        <fgColor rgb="FFE8A202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21" activeCellId="0" sqref="A21"/>
    </sheetView>
  </sheetViews>
  <sheetFormatPr defaultColWidth="8.73046875" defaultRowHeight="12.8" zeroHeight="false" outlineLevelRow="0" outlineLevelCol="0"/>
  <cols>
    <col collapsed="false" customWidth="true" hidden="false" outlineLevel="0" max="1" min="1" style="0" width="25.41"/>
    <col collapsed="false" customWidth="true" hidden="false" outlineLevel="0" max="2" min="2" style="0" width="16"/>
    <col collapsed="false" customWidth="true" hidden="false" outlineLevel="0" max="3" min="3" style="1" width="26.74"/>
    <col collapsed="false" customWidth="true" hidden="false" outlineLevel="0" max="4" min="4" style="0" width="6.71"/>
    <col collapsed="false" customWidth="true" hidden="false" outlineLevel="0" max="5" min="5" style="0" width="18.85"/>
    <col collapsed="false" customWidth="true" hidden="false" outlineLevel="0" max="6" min="6" style="0" width="23.71"/>
    <col collapsed="false" customWidth="true" hidden="false" outlineLevel="0" max="7" min="7" style="0" width="23.42"/>
    <col collapsed="false" customWidth="true" hidden="false" outlineLevel="0" max="8" min="8" style="0" width="12.14"/>
    <col collapsed="false" customWidth="true" hidden="false" outlineLevel="0" max="9" min="9" style="2" width="6.42"/>
    <col collapsed="false" customWidth="true" hidden="false" outlineLevel="0" max="10" min="10" style="2" width="13.14"/>
    <col collapsed="false" customWidth="true" hidden="false" outlineLevel="0" max="11" min="11" style="2" width="10.29"/>
    <col collapsed="false" customWidth="true" hidden="false" outlineLevel="0" max="12" min="12" style="3" width="12.14"/>
    <col collapsed="false" customWidth="true" hidden="false" outlineLevel="0" max="13" min="13" style="4" width="11.99"/>
    <col collapsed="false" customWidth="true" hidden="false" outlineLevel="0" max="14" min="14" style="4" width="12.42"/>
    <col collapsed="false" customWidth="true" hidden="false" outlineLevel="0" max="15" min="15" style="4" width="9.71"/>
    <col collapsed="false" customWidth="true" hidden="false" outlineLevel="0" max="16" min="16" style="2" width="9.59"/>
    <col collapsed="false" customWidth="true" hidden="false" outlineLevel="0" max="17" min="17" style="0" width="9.71"/>
    <col collapsed="false" customWidth="true" hidden="false" outlineLevel="0" max="18" min="18" style="0" width="47.7"/>
    <col collapsed="false" customWidth="true" hidden="false" outlineLevel="0" max="19" min="19" style="1" width="52.85"/>
    <col collapsed="false" customWidth="true" hidden="false" outlineLevel="0" max="20" min="20" style="0" width="41.57"/>
    <col collapsed="false" customWidth="true" hidden="false" outlineLevel="0" max="22" min="22" style="0" width="41.5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8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2.8" hidden="false" customHeight="false" outlineLevel="0" collapsed="false">
      <c r="A2" s="0" t="s">
        <v>20</v>
      </c>
      <c r="B2" s="0" t="n">
        <v>1</v>
      </c>
      <c r="C2" s="1" t="s">
        <v>21</v>
      </c>
      <c r="E2" s="0" t="s">
        <v>22</v>
      </c>
      <c r="F2" s="0" t="s">
        <v>23</v>
      </c>
      <c r="G2" s="0" t="s">
        <v>24</v>
      </c>
      <c r="H2" s="11" t="s">
        <v>25</v>
      </c>
      <c r="J2" s="2" t="str">
        <f aca="false">IFERROR( ROUNDUP(B2*$Q$80/I2,0), "" )</f>
        <v/>
      </c>
      <c r="K2" s="2" t="n">
        <f aca="false">IF(I2&gt;0,I2*J2,$Q$80)</f>
        <v>550</v>
      </c>
      <c r="L2" s="0" t="n">
        <v>25</v>
      </c>
      <c r="M2" s="4" t="n">
        <f aca="false">L2*$L$77</f>
        <v>3.5</v>
      </c>
      <c r="N2" s="4" t="n">
        <v>4.2</v>
      </c>
      <c r="O2" s="4" t="n">
        <f aca="false">K2*L2</f>
        <v>13750</v>
      </c>
      <c r="P2" s="2" t="n">
        <f aca="false">O2*$L$77</f>
        <v>1925</v>
      </c>
      <c r="S2" s="1" t="s">
        <v>23</v>
      </c>
      <c r="T2" s="11"/>
    </row>
    <row r="3" customFormat="false" ht="12.8" hidden="false" customHeight="false" outlineLevel="0" collapsed="false">
      <c r="A3" s="0" t="s">
        <v>26</v>
      </c>
      <c r="B3" s="0" t="n">
        <v>1</v>
      </c>
      <c r="C3" s="1" t="s">
        <v>27</v>
      </c>
      <c r="E3" s="0" t="s">
        <v>28</v>
      </c>
      <c r="F3" s="0" t="s">
        <v>29</v>
      </c>
      <c r="G3" s="0" t="s">
        <v>24</v>
      </c>
      <c r="H3" s="11" t="s">
        <v>30</v>
      </c>
      <c r="I3" s="2" t="n">
        <v>10000</v>
      </c>
      <c r="J3" s="2" t="n">
        <f aca="false">IFERROR( ROUNDUP(B3*$Q$80/I3,0), "" )</f>
        <v>1</v>
      </c>
      <c r="K3" s="2" t="n">
        <v>600</v>
      </c>
      <c r="L3" s="3" t="n">
        <v>0.0874</v>
      </c>
      <c r="M3" s="4" t="n">
        <f aca="false">L3*$L$77</f>
        <v>0.012236</v>
      </c>
      <c r="O3" s="4" t="n">
        <f aca="false">K3*L3</f>
        <v>52.44</v>
      </c>
      <c r="P3" s="2" t="n">
        <f aca="false">O3*$L$77</f>
        <v>7.3416</v>
      </c>
      <c r="Q3" s="0" t="s">
        <v>31</v>
      </c>
      <c r="R3" s="12" t="s">
        <v>32</v>
      </c>
      <c r="S3" s="1" t="s">
        <v>33</v>
      </c>
      <c r="T3" s="0" t="s">
        <v>34</v>
      </c>
    </row>
    <row r="4" customFormat="false" ht="12.8" hidden="false" customHeight="false" outlineLevel="0" collapsed="false">
      <c r="A4" s="11" t="s">
        <v>35</v>
      </c>
      <c r="B4" s="11" t="n">
        <v>16</v>
      </c>
      <c r="C4" s="12" t="s">
        <v>36</v>
      </c>
      <c r="D4" s="11"/>
      <c r="E4" s="11" t="s">
        <v>37</v>
      </c>
      <c r="F4" s="11" t="s">
        <v>38</v>
      </c>
      <c r="G4" s="11" t="s">
        <v>39</v>
      </c>
      <c r="H4" s="11"/>
      <c r="I4" s="2" t="n">
        <v>10000</v>
      </c>
      <c r="J4" s="11" t="n">
        <f aca="false">IFERROR( ROUNDUP(B4*$Q$80/I4,0), "" )</f>
        <v>1</v>
      </c>
      <c r="K4" s="2" t="n">
        <f aca="false">IF(I4&gt;0,I4*J4,$Q$80)</f>
        <v>10000</v>
      </c>
      <c r="L4" s="11" t="n">
        <v>0.010925</v>
      </c>
      <c r="M4" s="4" t="n">
        <f aca="false">L4*$L$77</f>
        <v>0.0015295</v>
      </c>
      <c r="N4" s="13"/>
      <c r="O4" s="4" t="n">
        <f aca="false">K4*L4</f>
        <v>109.25</v>
      </c>
      <c r="P4" s="2" t="n">
        <f aca="false">O4*$L$77</f>
        <v>15.295</v>
      </c>
      <c r="Q4" s="11"/>
      <c r="R4" s="11"/>
      <c r="S4" s="12" t="s">
        <v>33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</row>
    <row r="5" customFormat="false" ht="12.8" hidden="false" customHeight="false" outlineLevel="0" collapsed="false">
      <c r="A5" s="11" t="s">
        <v>40</v>
      </c>
      <c r="B5" s="11" t="n">
        <v>3</v>
      </c>
      <c r="C5" s="12" t="s">
        <v>41</v>
      </c>
      <c r="D5" s="11"/>
      <c r="E5" s="11" t="s">
        <v>28</v>
      </c>
      <c r="F5" s="11" t="s">
        <v>42</v>
      </c>
      <c r="G5" s="11" t="s">
        <v>24</v>
      </c>
      <c r="H5" s="11"/>
      <c r="I5" s="2" t="n">
        <v>10000</v>
      </c>
      <c r="J5" s="11" t="n">
        <f aca="false">IFERROR( ROUNDUP(B5*$Q$80/I5,0), "" )</f>
        <v>1</v>
      </c>
      <c r="K5" s="2" t="n">
        <f aca="false">IF(I5&gt;0,I5*J5,$Q$80)</f>
        <v>10000</v>
      </c>
      <c r="L5" s="11" t="n">
        <v>0.010925</v>
      </c>
      <c r="M5" s="4" t="n">
        <f aca="false">L5*$L$77</f>
        <v>0.0015295</v>
      </c>
      <c r="N5" s="13"/>
      <c r="O5" s="4" t="n">
        <f aca="false">K5*L5</f>
        <v>109.25</v>
      </c>
      <c r="P5" s="2" t="n">
        <f aca="false">O5*$L$77</f>
        <v>15.295</v>
      </c>
      <c r="Q5" s="11"/>
      <c r="R5" s="12" t="s">
        <v>43</v>
      </c>
      <c r="S5" s="12" t="s">
        <v>33</v>
      </c>
      <c r="T5" s="11" t="s">
        <v>44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customFormat="false" ht="12.8" hidden="false" customHeight="false" outlineLevel="0" collapsed="false">
      <c r="A6" s="11" t="s">
        <v>45</v>
      </c>
      <c r="B6" s="11" t="n">
        <v>2</v>
      </c>
      <c r="C6" s="12" t="s">
        <v>46</v>
      </c>
      <c r="D6" s="11"/>
      <c r="E6" s="11" t="s">
        <v>28</v>
      </c>
      <c r="F6" s="11" t="s">
        <v>47</v>
      </c>
      <c r="G6" s="11" t="s">
        <v>24</v>
      </c>
      <c r="H6" s="11"/>
      <c r="I6" s="2" t="n">
        <v>10000</v>
      </c>
      <c r="J6" s="11" t="n">
        <f aca="false">IFERROR( ROUNDUP(B6*$Q$80/I6,0), "" )</f>
        <v>1</v>
      </c>
      <c r="K6" s="2" t="n">
        <f aca="false">IF(I6&gt;0,I6*J6,$Q$80)</f>
        <v>10000</v>
      </c>
      <c r="L6" s="11" t="n">
        <v>0.010925</v>
      </c>
      <c r="M6" s="4" t="n">
        <f aca="false">L6*$L$77</f>
        <v>0.0015295</v>
      </c>
      <c r="N6" s="13"/>
      <c r="O6" s="4" t="n">
        <f aca="false">K6*L6</f>
        <v>109.25</v>
      </c>
      <c r="P6" s="2" t="n">
        <f aca="false">O6*$L$77</f>
        <v>15.295</v>
      </c>
      <c r="Q6" s="11"/>
      <c r="R6" s="12" t="s">
        <v>48</v>
      </c>
      <c r="S6" s="12" t="s">
        <v>33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customFormat="false" ht="12.8" hidden="false" customHeight="false" outlineLevel="0" collapsed="false">
      <c r="A7" s="11" t="s">
        <v>49</v>
      </c>
      <c r="B7" s="11" t="n">
        <v>5</v>
      </c>
      <c r="C7" s="12" t="s">
        <v>50</v>
      </c>
      <c r="D7" s="11"/>
      <c r="E7" s="11" t="s">
        <v>28</v>
      </c>
      <c r="F7" s="11" t="s">
        <v>51</v>
      </c>
      <c r="G7" s="11" t="s">
        <v>24</v>
      </c>
      <c r="H7" s="11"/>
      <c r="I7" s="2" t="n">
        <v>10000</v>
      </c>
      <c r="J7" s="11" t="n">
        <f aca="false">IFERROR( ROUNDUP(B7*$Q$80/I7,0), "" )</f>
        <v>1</v>
      </c>
      <c r="K7" s="2" t="n">
        <f aca="false">IF(I7&gt;0,I7*J7,$Q$80)</f>
        <v>10000</v>
      </c>
      <c r="L7" s="11" t="n">
        <v>0.010925</v>
      </c>
      <c r="M7" s="4" t="n">
        <f aca="false">L7*$L$77</f>
        <v>0.0015295</v>
      </c>
      <c r="N7" s="13"/>
      <c r="O7" s="4" t="n">
        <f aca="false">K7*L7</f>
        <v>109.25</v>
      </c>
      <c r="P7" s="2" t="n">
        <f aca="false">O7*$L$77</f>
        <v>15.295</v>
      </c>
      <c r="Q7" s="11"/>
      <c r="R7" s="12" t="s">
        <v>52</v>
      </c>
      <c r="S7" s="12" t="s">
        <v>33</v>
      </c>
      <c r="T7" s="11" t="s">
        <v>44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customFormat="false" ht="12.8" hidden="false" customHeight="false" outlineLevel="0" collapsed="false">
      <c r="A8" s="11" t="s">
        <v>53</v>
      </c>
      <c r="B8" s="11" t="n">
        <v>2</v>
      </c>
      <c r="C8" s="12" t="s">
        <v>54</v>
      </c>
      <c r="D8" s="11"/>
      <c r="E8" s="11" t="s">
        <v>28</v>
      </c>
      <c r="F8" s="11" t="s">
        <v>55</v>
      </c>
      <c r="G8" s="11" t="s">
        <v>24</v>
      </c>
      <c r="H8" s="11"/>
      <c r="I8" s="2" t="n">
        <v>10000</v>
      </c>
      <c r="J8" s="11" t="n">
        <f aca="false">IFERROR( ROUNDUP(B8*$Q$80/I8,0), "" )</f>
        <v>1</v>
      </c>
      <c r="K8" s="2" t="n">
        <f aca="false">IF(I8&gt;0,I8*J8,$Q$80)</f>
        <v>10000</v>
      </c>
      <c r="L8" s="11" t="n">
        <v>0.010925</v>
      </c>
      <c r="M8" s="4" t="n">
        <f aca="false">L8*$L$77</f>
        <v>0.0015295</v>
      </c>
      <c r="N8" s="13"/>
      <c r="O8" s="4" t="n">
        <f aca="false">K8*L8</f>
        <v>109.25</v>
      </c>
      <c r="P8" s="2" t="n">
        <f aca="false">O8*$L$77</f>
        <v>15.295</v>
      </c>
      <c r="Q8" s="11"/>
      <c r="R8" s="12" t="s">
        <v>56</v>
      </c>
      <c r="S8" s="12" t="s">
        <v>33</v>
      </c>
      <c r="T8" s="11" t="s">
        <v>44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 customFormat="false" ht="12.8" hidden="false" customHeight="false" outlineLevel="0" collapsed="false">
      <c r="A9" s="0" t="s">
        <v>57</v>
      </c>
      <c r="B9" s="0" t="n">
        <v>34</v>
      </c>
      <c r="C9" s="12" t="s">
        <v>58</v>
      </c>
      <c r="D9" s="11" t="s">
        <v>59</v>
      </c>
      <c r="E9" s="11" t="s">
        <v>37</v>
      </c>
      <c r="F9" s="11" t="s">
        <v>60</v>
      </c>
      <c r="G9" s="11" t="s">
        <v>39</v>
      </c>
      <c r="H9" s="11"/>
      <c r="I9" s="2" t="n">
        <v>10000</v>
      </c>
      <c r="J9" s="11" t="n">
        <f aca="false">IFERROR( ROUNDUP(B9*$Q$80/I9,0), "" )</f>
        <v>2</v>
      </c>
      <c r="K9" s="2" t="n">
        <f aca="false">IF(I9&gt;0,I9*J9,$Q$80)</f>
        <v>20000</v>
      </c>
      <c r="L9" s="11" t="n">
        <v>0.04485</v>
      </c>
      <c r="M9" s="4" t="n">
        <f aca="false">L9*$L$77</f>
        <v>0.006279</v>
      </c>
      <c r="N9" s="13"/>
      <c r="O9" s="4" t="n">
        <f aca="false">K9*L9</f>
        <v>897</v>
      </c>
      <c r="P9" s="2" t="n">
        <f aca="false">O9*$L$77</f>
        <v>125.58</v>
      </c>
      <c r="Q9" s="11"/>
      <c r="R9" s="11" t="s">
        <v>61</v>
      </c>
      <c r="S9" s="12" t="s">
        <v>62</v>
      </c>
      <c r="T9" s="11" t="s">
        <v>63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customFormat="false" ht="12.8" hidden="false" customHeight="false" outlineLevel="0" collapsed="false">
      <c r="A10" s="11" t="s">
        <v>64</v>
      </c>
      <c r="B10" s="11" t="n">
        <v>1</v>
      </c>
      <c r="C10" s="12" t="s">
        <v>65</v>
      </c>
      <c r="D10" s="11"/>
      <c r="E10" s="11" t="s">
        <v>28</v>
      </c>
      <c r="F10" s="11" t="s">
        <v>66</v>
      </c>
      <c r="G10" s="11" t="s">
        <v>24</v>
      </c>
      <c r="H10" s="11"/>
      <c r="I10" s="2" t="n">
        <v>10000</v>
      </c>
      <c r="J10" s="11" t="n">
        <f aca="false">IFERROR( ROUNDUP(B10*$Q$80/I10,0), "" )</f>
        <v>1</v>
      </c>
      <c r="K10" s="2" t="n">
        <f aca="false">IF(I10&gt;0,I10*J10,$Q$80)</f>
        <v>10000</v>
      </c>
      <c r="L10" s="11" t="n">
        <v>0.010925</v>
      </c>
      <c r="M10" s="4" t="n">
        <f aca="false">L10*$L$77</f>
        <v>0.0015295</v>
      </c>
      <c r="N10" s="13"/>
      <c r="O10" s="4" t="n">
        <f aca="false">K10*L10</f>
        <v>109.25</v>
      </c>
      <c r="P10" s="2" t="n">
        <f aca="false">O10*$L$77</f>
        <v>15.295</v>
      </c>
      <c r="Q10" s="11"/>
      <c r="R10" s="12" t="s">
        <v>67</v>
      </c>
      <c r="S10" s="12" t="s">
        <v>33</v>
      </c>
      <c r="T10" s="11" t="s">
        <v>44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 customFormat="false" ht="12.8" hidden="false" customHeight="false" outlineLevel="0" collapsed="false">
      <c r="A11" s="11" t="s">
        <v>68</v>
      </c>
      <c r="B11" s="11" t="n">
        <v>1</v>
      </c>
      <c r="C11" s="12" t="s">
        <v>69</v>
      </c>
      <c r="D11" s="11"/>
      <c r="E11" s="11" t="s">
        <v>37</v>
      </c>
      <c r="F11" s="11" t="s">
        <v>70</v>
      </c>
      <c r="G11" s="11" t="s">
        <v>39</v>
      </c>
      <c r="H11" s="11"/>
      <c r="I11" s="2" t="n">
        <v>10000</v>
      </c>
      <c r="J11" s="11" t="n">
        <f aca="false">IFERROR( ROUNDUP(B11*$Q$80/I11,0), "" )</f>
        <v>1</v>
      </c>
      <c r="K11" s="2" t="n">
        <f aca="false">IF(I11&gt;0,I11*J11,$Q$80)</f>
        <v>10000</v>
      </c>
      <c r="L11" s="11" t="n">
        <v>0.023</v>
      </c>
      <c r="M11" s="4" t="n">
        <f aca="false">L11*$L$77</f>
        <v>0.00322</v>
      </c>
      <c r="N11" s="13"/>
      <c r="O11" s="4" t="n">
        <f aca="false">K11*L11</f>
        <v>230</v>
      </c>
      <c r="P11" s="2" t="n">
        <f aca="false">O11*$L$77</f>
        <v>32.2</v>
      </c>
      <c r="Q11" s="11"/>
      <c r="R11" s="12" t="s">
        <v>71</v>
      </c>
      <c r="S11" s="12" t="s">
        <v>33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customFormat="false" ht="12.8" hidden="false" customHeight="false" outlineLevel="0" collapsed="false">
      <c r="A12" s="11" t="s">
        <v>72</v>
      </c>
      <c r="B12" s="11" t="n">
        <v>2</v>
      </c>
      <c r="C12" s="12" t="s">
        <v>73</v>
      </c>
      <c r="D12" s="11" t="s">
        <v>74</v>
      </c>
      <c r="E12" s="11" t="s">
        <v>37</v>
      </c>
      <c r="F12" s="11" t="s">
        <v>75</v>
      </c>
      <c r="G12" s="11" t="s">
        <v>39</v>
      </c>
      <c r="H12" s="11"/>
      <c r="I12" s="14" t="n">
        <v>4000</v>
      </c>
      <c r="J12" s="11" t="n">
        <f aca="false">IFERROR( ROUNDUP(B12*$Q$80/I12,0), "" )</f>
        <v>1</v>
      </c>
      <c r="K12" s="2" t="n">
        <f aca="false">IF(I12&gt;0,I12*J12,$Q$80)</f>
        <v>4000</v>
      </c>
      <c r="L12" s="11" t="n">
        <v>0.1127</v>
      </c>
      <c r="M12" s="4" t="n">
        <f aca="false">L12*$L$77</f>
        <v>0.015778</v>
      </c>
      <c r="N12" s="13"/>
      <c r="O12" s="4" t="n">
        <f aca="false">K12*L12</f>
        <v>450.8</v>
      </c>
      <c r="P12" s="2" t="n">
        <f aca="false">O12*$L$77</f>
        <v>63.112</v>
      </c>
      <c r="Q12" s="11"/>
      <c r="R12" s="11" t="s">
        <v>76</v>
      </c>
      <c r="S12" s="12" t="s">
        <v>62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customFormat="false" ht="12.8" hidden="false" customHeight="false" outlineLevel="0" collapsed="false">
      <c r="A13" s="11" t="s">
        <v>77</v>
      </c>
      <c r="B13" s="11" t="n">
        <v>2</v>
      </c>
      <c r="C13" s="12" t="s">
        <v>78</v>
      </c>
      <c r="D13" s="12"/>
      <c r="E13" s="11" t="s">
        <v>28</v>
      </c>
      <c r="F13" s="11" t="s">
        <v>79</v>
      </c>
      <c r="G13" s="11" t="s">
        <v>24</v>
      </c>
      <c r="H13" s="11"/>
      <c r="I13" s="2" t="n">
        <v>10000</v>
      </c>
      <c r="J13" s="11" t="n">
        <f aca="false">IFERROR( ROUNDUP(B13*$Q$80/I13,0), "" )</f>
        <v>1</v>
      </c>
      <c r="K13" s="2" t="n">
        <f aca="false">IF(I13&gt;0,I13*J13,$Q$80)</f>
        <v>10000</v>
      </c>
      <c r="L13" s="11" t="n">
        <v>0.010925</v>
      </c>
      <c r="M13" s="4" t="n">
        <f aca="false">L13*$L$77</f>
        <v>0.0015295</v>
      </c>
      <c r="N13" s="13"/>
      <c r="O13" s="4" t="n">
        <f aca="false">K13*L13</f>
        <v>109.25</v>
      </c>
      <c r="P13" s="2" t="n">
        <f aca="false">O13*$L$77</f>
        <v>15.295</v>
      </c>
      <c r="Q13" s="11"/>
      <c r="R13" s="12" t="s">
        <v>80</v>
      </c>
      <c r="S13" s="12" t="s">
        <v>33</v>
      </c>
      <c r="T13" s="11" t="s">
        <v>44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customFormat="false" ht="12.8" hidden="false" customHeight="false" outlineLevel="0" collapsed="false">
      <c r="A14" s="11" t="s">
        <v>81</v>
      </c>
      <c r="B14" s="11" t="n">
        <v>1</v>
      </c>
      <c r="C14" s="12" t="s">
        <v>82</v>
      </c>
      <c r="D14" s="12"/>
      <c r="E14" s="11" t="s">
        <v>28</v>
      </c>
      <c r="F14" s="11" t="s">
        <v>83</v>
      </c>
      <c r="G14" s="11" t="s">
        <v>24</v>
      </c>
      <c r="H14" s="11"/>
      <c r="I14" s="2" t="n">
        <v>10000</v>
      </c>
      <c r="J14" s="11" t="n">
        <f aca="false">IFERROR( ROUNDUP(B14*$Q$80/I14,0), "" )</f>
        <v>1</v>
      </c>
      <c r="K14" s="2" t="n">
        <f aca="false">IF(I14&gt;0,I14*J14,$Q$80)</f>
        <v>10000</v>
      </c>
      <c r="L14" s="11" t="n">
        <v>0.010925</v>
      </c>
      <c r="M14" s="4" t="n">
        <f aca="false">L14*$L$77</f>
        <v>0.0015295</v>
      </c>
      <c r="N14" s="13"/>
      <c r="O14" s="4" t="n">
        <f aca="false">K14*L14</f>
        <v>109.25</v>
      </c>
      <c r="P14" s="2" t="n">
        <f aca="false">O14*$L$77</f>
        <v>15.295</v>
      </c>
      <c r="Q14" s="11"/>
      <c r="R14" s="12" t="s">
        <v>84</v>
      </c>
      <c r="S14" s="12" t="s">
        <v>33</v>
      </c>
      <c r="T14" s="11" t="s">
        <v>44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customFormat="false" ht="12.8" hidden="false" customHeight="false" outlineLevel="0" collapsed="false">
      <c r="A15" s="11" t="s">
        <v>85</v>
      </c>
      <c r="B15" s="11" t="n">
        <v>1</v>
      </c>
      <c r="C15" s="12" t="s">
        <v>86</v>
      </c>
      <c r="D15" s="12"/>
      <c r="E15" s="11" t="s">
        <v>28</v>
      </c>
      <c r="F15" s="11" t="s">
        <v>87</v>
      </c>
      <c r="G15" s="11" t="s">
        <v>24</v>
      </c>
      <c r="H15" s="11"/>
      <c r="I15" s="2" t="n">
        <v>10000</v>
      </c>
      <c r="J15" s="11" t="n">
        <f aca="false">IFERROR( ROUNDUP(B15*$Q$80/I15,0), "" )</f>
        <v>1</v>
      </c>
      <c r="K15" s="2" t="n">
        <f aca="false">IF(I15&gt;0,I15*J15,$Q$80)</f>
        <v>10000</v>
      </c>
      <c r="L15" s="11" t="n">
        <v>0.010925</v>
      </c>
      <c r="M15" s="4" t="n">
        <f aca="false">L15*$L$77</f>
        <v>0.0015295</v>
      </c>
      <c r="N15" s="13"/>
      <c r="O15" s="4" t="n">
        <f aca="false">K15*L15</f>
        <v>109.25</v>
      </c>
      <c r="P15" s="2" t="n">
        <f aca="false">O15*$L$77</f>
        <v>15.295</v>
      </c>
      <c r="Q15" s="11"/>
      <c r="R15" s="12" t="s">
        <v>88</v>
      </c>
      <c r="S15" s="12" t="s">
        <v>33</v>
      </c>
      <c r="T15" s="11" t="s">
        <v>44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customFormat="false" ht="12.8" hidden="false" customHeight="false" outlineLevel="0" collapsed="false">
      <c r="A16" s="11" t="s">
        <v>89</v>
      </c>
      <c r="B16" s="11" t="n">
        <v>2</v>
      </c>
      <c r="C16" s="12" t="s">
        <v>90</v>
      </c>
      <c r="D16" s="11" t="s">
        <v>59</v>
      </c>
      <c r="E16" s="11" t="s">
        <v>37</v>
      </c>
      <c r="F16" s="11" t="s">
        <v>91</v>
      </c>
      <c r="G16" s="11" t="s">
        <v>39</v>
      </c>
      <c r="H16" s="11"/>
      <c r="I16" s="14" t="n">
        <v>3000</v>
      </c>
      <c r="J16" s="11" t="n">
        <f aca="false">IFERROR( ROUNDUP(B16*$Q$80/I16,0), "" )</f>
        <v>1</v>
      </c>
      <c r="K16" s="2" t="n">
        <f aca="false">IF(I16&gt;0,I16*J16,$Q$80)</f>
        <v>3000</v>
      </c>
      <c r="L16" s="11" t="n">
        <v>0.207</v>
      </c>
      <c r="M16" s="4" t="n">
        <f aca="false">L16*$L$77</f>
        <v>0.02898</v>
      </c>
      <c r="N16" s="13"/>
      <c r="O16" s="4" t="n">
        <f aca="false">K16*L16</f>
        <v>621</v>
      </c>
      <c r="P16" s="2" t="n">
        <f aca="false">O16*$L$77</f>
        <v>86.94</v>
      </c>
      <c r="Q16" s="11"/>
      <c r="R16" s="11" t="s">
        <v>92</v>
      </c>
      <c r="S16" s="12" t="s">
        <v>93</v>
      </c>
      <c r="T16" s="11" t="s">
        <v>63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A17" s="11" t="s">
        <v>94</v>
      </c>
      <c r="B17" s="11" t="n">
        <v>11</v>
      </c>
      <c r="C17" s="12" t="s">
        <v>95</v>
      </c>
      <c r="D17" s="11"/>
      <c r="E17" s="11" t="s">
        <v>28</v>
      </c>
      <c r="F17" s="11" t="s">
        <v>96</v>
      </c>
      <c r="G17" s="11" t="s">
        <v>24</v>
      </c>
      <c r="H17" s="11"/>
      <c r="I17" s="14" t="n">
        <v>10000</v>
      </c>
      <c r="J17" s="11" t="n">
        <f aca="false">IFERROR( ROUNDUP(B17*$Q$80/I17,0), "" )</f>
        <v>1</v>
      </c>
      <c r="K17" s="2" t="n">
        <f aca="false">IF(I17&gt;0,I17*J17,$Q$80)</f>
        <v>10000</v>
      </c>
      <c r="L17" s="11" t="n">
        <v>0.0207</v>
      </c>
      <c r="M17" s="4" t="n">
        <f aca="false">L17*$L$77</f>
        <v>0.002898</v>
      </c>
      <c r="N17" s="13"/>
      <c r="O17" s="4" t="n">
        <f aca="false">K17*L17</f>
        <v>207</v>
      </c>
      <c r="P17" s="2" t="n">
        <f aca="false">O17*$L$77</f>
        <v>28.98</v>
      </c>
      <c r="Q17" s="11"/>
      <c r="R17" s="12" t="s">
        <v>97</v>
      </c>
      <c r="S17" s="12" t="s">
        <v>33</v>
      </c>
      <c r="T17" s="11" t="s">
        <v>44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A18" s="0" t="s">
        <v>98</v>
      </c>
      <c r="B18" s="0" t="n">
        <v>10</v>
      </c>
      <c r="C18" s="1" t="s">
        <v>99</v>
      </c>
      <c r="D18" s="0" t="s">
        <v>100</v>
      </c>
      <c r="E18" s="0" t="s">
        <v>101</v>
      </c>
      <c r="F18" s="0" t="s">
        <v>99</v>
      </c>
      <c r="H18" s="11" t="s">
        <v>102</v>
      </c>
      <c r="I18" s="2" t="n">
        <v>3000</v>
      </c>
      <c r="J18" s="2" t="n">
        <f aca="false">IFERROR( ROUNDUP(B18*$Q$80/I18,0), "" )</f>
        <v>2</v>
      </c>
      <c r="K18" s="2" t="n">
        <f aca="false">IF(I18&gt;0,I18*J18,$Q$80)</f>
        <v>6000</v>
      </c>
      <c r="L18" s="3" t="n">
        <v>0.207</v>
      </c>
      <c r="M18" s="4" t="n">
        <f aca="false">L18*$L$77</f>
        <v>0.02898</v>
      </c>
      <c r="O18" s="4" t="n">
        <f aca="false">K18*L18</f>
        <v>1242</v>
      </c>
      <c r="P18" s="2" t="n">
        <f aca="false">O18*$L$77</f>
        <v>173.88</v>
      </c>
      <c r="Q18" s="0" t="s">
        <v>103</v>
      </c>
      <c r="R18" s="0" t="s">
        <v>104</v>
      </c>
      <c r="S18" s="1" t="s">
        <v>105</v>
      </c>
    </row>
    <row r="19" customFormat="false" ht="12.8" hidden="false" customHeight="false" outlineLevel="0" collapsed="false">
      <c r="A19" s="0" t="s">
        <v>106</v>
      </c>
      <c r="B19" s="0" t="n">
        <v>1</v>
      </c>
      <c r="C19" s="1" t="s">
        <v>107</v>
      </c>
      <c r="E19" s="0" t="s">
        <v>108</v>
      </c>
      <c r="F19" s="0" t="s">
        <v>109</v>
      </c>
      <c r="G19" s="0" t="s">
        <v>110</v>
      </c>
      <c r="H19" s="11" t="s">
        <v>111</v>
      </c>
      <c r="I19" s="2" t="n">
        <v>3000</v>
      </c>
      <c r="J19" s="2" t="n">
        <f aca="false">IFERROR( ROUNDUP(B19*$Q$80/I19,0), "" )</f>
        <v>1</v>
      </c>
      <c r="K19" s="2" t="n">
        <f aca="false">IF(I19&gt;0,I19*J19,$Q$80)</f>
        <v>3000</v>
      </c>
      <c r="L19" s="3" t="n">
        <v>0.0368</v>
      </c>
      <c r="M19" s="4" t="n">
        <f aca="false">L19*$L$77</f>
        <v>0.005152</v>
      </c>
      <c r="O19" s="4" t="n">
        <f aca="false">K19*L19</f>
        <v>110.4</v>
      </c>
      <c r="P19" s="2" t="n">
        <f aca="false">O19*$L$77</f>
        <v>15.456</v>
      </c>
      <c r="Q19" s="0" t="s">
        <v>103</v>
      </c>
      <c r="R19" s="0" t="s">
        <v>112</v>
      </c>
      <c r="S19" s="1" t="n">
        <v>1206</v>
      </c>
    </row>
    <row r="20" customFormat="false" ht="12.8" hidden="false" customHeight="false" outlineLevel="0" collapsed="false">
      <c r="A20" s="0" t="s">
        <v>113</v>
      </c>
      <c r="B20" s="0" t="n">
        <v>1</v>
      </c>
      <c r="C20" s="1" t="s">
        <v>114</v>
      </c>
      <c r="E20" s="0" t="s">
        <v>108</v>
      </c>
      <c r="F20" s="0" t="s">
        <v>115</v>
      </c>
      <c r="G20" s="0" t="s">
        <v>110</v>
      </c>
      <c r="H20" s="11" t="s">
        <v>116</v>
      </c>
      <c r="I20" s="2" t="n">
        <v>3000</v>
      </c>
      <c r="J20" s="2" t="n">
        <f aca="false">IFERROR( ROUNDUP(B20*$Q$80/I20,0), "" )</f>
        <v>1</v>
      </c>
      <c r="K20" s="2" t="n">
        <f aca="false">IF(I20&gt;0,I20*J20,$Q$80)</f>
        <v>3000</v>
      </c>
      <c r="L20" s="3" t="n">
        <v>0.0368</v>
      </c>
      <c r="M20" s="4" t="n">
        <f aca="false">L20*$L$77</f>
        <v>0.005152</v>
      </c>
      <c r="O20" s="4" t="n">
        <f aca="false">K20*L20</f>
        <v>110.4</v>
      </c>
      <c r="P20" s="2" t="n">
        <f aca="false">O20*$L$77</f>
        <v>15.456</v>
      </c>
      <c r="Q20" s="0" t="s">
        <v>103</v>
      </c>
      <c r="R20" s="0" t="s">
        <v>117</v>
      </c>
      <c r="S20" s="1" t="n">
        <v>1206</v>
      </c>
    </row>
    <row r="21" customFormat="false" ht="12.8" hidden="false" customHeight="false" outlineLevel="0" collapsed="false">
      <c r="A21" s="0" t="s">
        <v>118</v>
      </c>
      <c r="B21" s="0" t="n">
        <v>4</v>
      </c>
      <c r="C21" s="1" t="s">
        <v>119</v>
      </c>
      <c r="E21" s="0" t="s">
        <v>120</v>
      </c>
      <c r="F21" s="1" t="s">
        <v>119</v>
      </c>
      <c r="G21" s="1"/>
      <c r="H21" s="11" t="s">
        <v>121</v>
      </c>
      <c r="I21" s="2" t="n">
        <v>3000</v>
      </c>
      <c r="J21" s="2" t="n">
        <f aca="false">IFERROR( ROUNDUP(B21*$Q$80/I21,0), "" )</f>
        <v>1</v>
      </c>
      <c r="K21" s="2" t="n">
        <f aca="false">IF(I21&gt;0,I21*J21,$Q$80)</f>
        <v>3000</v>
      </c>
      <c r="L21" s="3" t="n">
        <v>0.4025</v>
      </c>
      <c r="M21" s="4" t="n">
        <f aca="false">L21*$L$77</f>
        <v>0.05635</v>
      </c>
      <c r="O21" s="4" t="n">
        <f aca="false">K21*L21</f>
        <v>1207.5</v>
      </c>
      <c r="P21" s="2" t="n">
        <f aca="false">O21*$L$77</f>
        <v>169.05</v>
      </c>
      <c r="Q21" s="0" t="s">
        <v>103</v>
      </c>
      <c r="R21" s="0" t="s">
        <v>122</v>
      </c>
      <c r="S21" s="1" t="s">
        <v>123</v>
      </c>
    </row>
    <row r="22" customFormat="false" ht="12.8" hidden="false" customHeight="false" outlineLevel="0" collapsed="false">
      <c r="A22" s="0" t="s">
        <v>124</v>
      </c>
      <c r="B22" s="0" t="n">
        <v>1</v>
      </c>
      <c r="C22" s="1" t="s">
        <v>125</v>
      </c>
      <c r="E22" s="0" t="s">
        <v>108</v>
      </c>
      <c r="F22" s="0" t="s">
        <v>115</v>
      </c>
      <c r="G22" s="0" t="s">
        <v>110</v>
      </c>
      <c r="H22" s="11" t="s">
        <v>126</v>
      </c>
      <c r="I22" s="2" t="n">
        <v>3000</v>
      </c>
      <c r="J22" s="2" t="n">
        <f aca="false">IFERROR( ROUNDUP(B22*$Q$80/I22,0), "" )</f>
        <v>1</v>
      </c>
      <c r="K22" s="2" t="n">
        <f aca="false">IF(I22&gt;0,I22*J22,$Q$80)</f>
        <v>3000</v>
      </c>
      <c r="L22" s="3" t="n">
        <v>0.0368</v>
      </c>
      <c r="M22" s="4" t="n">
        <f aca="false">L22*$L$77</f>
        <v>0.005152</v>
      </c>
      <c r="O22" s="4" t="n">
        <f aca="false">K22*L22</f>
        <v>110.4</v>
      </c>
      <c r="P22" s="2" t="n">
        <f aca="false">O22*$L$77</f>
        <v>15.456</v>
      </c>
      <c r="Q22" s="0" t="s">
        <v>103</v>
      </c>
      <c r="R22" s="0" t="s">
        <v>127</v>
      </c>
      <c r="S22" s="1" t="n">
        <v>1206</v>
      </c>
    </row>
    <row r="23" customFormat="false" ht="12.8" hidden="false" customHeight="false" outlineLevel="0" collapsed="false">
      <c r="A23" s="11" t="s">
        <v>128</v>
      </c>
      <c r="B23" s="11" t="n">
        <v>1</v>
      </c>
      <c r="C23" s="0" t="s">
        <v>129</v>
      </c>
      <c r="D23" s="11"/>
      <c r="E23" s="11" t="s">
        <v>130</v>
      </c>
      <c r="F23" s="11"/>
      <c r="G23" s="15" t="s">
        <v>131</v>
      </c>
      <c r="H23" s="11" t="s">
        <v>132</v>
      </c>
      <c r="I23" s="14"/>
      <c r="J23" s="11" t="str">
        <f aca="false">IFERROR( ROUNDUP(B23*$Q$80/I23,0), "" )</f>
        <v/>
      </c>
      <c r="K23" s="2" t="n">
        <f aca="false">IF(I23&gt;0,I23*J23,$Q$80)</f>
        <v>550</v>
      </c>
      <c r="L23" s="0" t="n">
        <v>0.15</v>
      </c>
      <c r="M23" s="4" t="n">
        <f aca="false">L23*$L$77</f>
        <v>0.021</v>
      </c>
      <c r="N23" s="13" t="n">
        <v>0.034</v>
      </c>
      <c r="O23" s="4" t="n">
        <f aca="false">K23*L23</f>
        <v>82.5</v>
      </c>
      <c r="P23" s="2" t="n">
        <f aca="false">O23*$L$77</f>
        <v>11.55</v>
      </c>
      <c r="Q23" s="11" t="s">
        <v>103</v>
      </c>
      <c r="R23" s="11"/>
      <c r="S23" s="12" t="s">
        <v>133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</row>
    <row r="24" customFormat="false" ht="12.8" hidden="false" customHeight="false" outlineLevel="0" collapsed="false">
      <c r="A24" s="0" t="s">
        <v>134</v>
      </c>
      <c r="B24" s="0" t="n">
        <v>2</v>
      </c>
      <c r="C24" s="1" t="n">
        <v>532610271</v>
      </c>
      <c r="E24" s="0" t="s">
        <v>135</v>
      </c>
      <c r="F24" s="1" t="n">
        <v>532610271</v>
      </c>
      <c r="G24" s="1" t="s">
        <v>136</v>
      </c>
      <c r="H24" s="11" t="s">
        <v>137</v>
      </c>
      <c r="I24" s="2" t="n">
        <v>1500</v>
      </c>
      <c r="J24" s="2" t="n">
        <f aca="false">IFERROR( ROUNDUP(B24*$Q$80/I24,0), "" )</f>
        <v>1</v>
      </c>
      <c r="K24" s="2" t="n">
        <f aca="false">IF(I24&gt;0,I24*J24,$Q$80)</f>
        <v>1500</v>
      </c>
      <c r="L24" s="3" t="n">
        <v>0.092</v>
      </c>
      <c r="M24" s="4" t="n">
        <f aca="false">L24*$L$77</f>
        <v>0.01288</v>
      </c>
      <c r="O24" s="4" t="n">
        <f aca="false">K24*L24</f>
        <v>138</v>
      </c>
      <c r="P24" s="2" t="n">
        <f aca="false">O24*$L$77</f>
        <v>19.32</v>
      </c>
      <c r="Q24" s="0" t="s">
        <v>31</v>
      </c>
      <c r="S24" s="1" t="s">
        <v>138</v>
      </c>
    </row>
    <row r="25" customFormat="false" ht="12.8" hidden="false" customHeight="false" outlineLevel="0" collapsed="false">
      <c r="A25" s="11" t="s">
        <v>139</v>
      </c>
      <c r="B25" s="11" t="n">
        <v>1</v>
      </c>
      <c r="C25" s="11" t="s">
        <v>140</v>
      </c>
      <c r="E25" s="0" t="s">
        <v>141</v>
      </c>
      <c r="F25" s="11" t="s">
        <v>140</v>
      </c>
      <c r="G25" s="1" t="s">
        <v>136</v>
      </c>
      <c r="H25" s="11" t="s">
        <v>142</v>
      </c>
      <c r="J25" s="2" t="str">
        <f aca="false">IFERROR( ROUNDUP(B25*$Q$80/I25,0), "" )</f>
        <v/>
      </c>
      <c r="K25" s="2" t="n">
        <f aca="false">IF(I25&gt;0,I25*J25,$Q$80)</f>
        <v>550</v>
      </c>
      <c r="L25" s="3" t="n">
        <v>0.483</v>
      </c>
      <c r="M25" s="4" t="n">
        <f aca="false">L25*$L$77</f>
        <v>0.06762</v>
      </c>
      <c r="O25" s="4" t="n">
        <f aca="false">K25*L25</f>
        <v>265.65</v>
      </c>
      <c r="P25" s="2" t="n">
        <f aca="false">O25*$L$77</f>
        <v>37.191</v>
      </c>
      <c r="Q25" s="0" t="s">
        <v>31</v>
      </c>
      <c r="R25" s="0" t="s">
        <v>143</v>
      </c>
    </row>
    <row r="26" customFormat="false" ht="12.8" hidden="false" customHeight="false" outlineLevel="0" collapsed="false">
      <c r="A26" s="0" t="s">
        <v>144</v>
      </c>
      <c r="B26" s="0" t="n">
        <v>1</v>
      </c>
      <c r="C26" s="1" t="s">
        <v>145</v>
      </c>
      <c r="E26" s="11" t="s">
        <v>146</v>
      </c>
      <c r="F26" s="11" t="s">
        <v>147</v>
      </c>
      <c r="G26" s="11" t="s">
        <v>148</v>
      </c>
      <c r="H26" s="11" t="s">
        <v>149</v>
      </c>
      <c r="J26" s="2" t="str">
        <f aca="false">IFERROR( ROUNDUP(B26*$Q$80/I26,0), "" )</f>
        <v/>
      </c>
      <c r="K26" s="2" t="n">
        <f aca="false">IF(I26&gt;0,I26*J26,$Q$80)</f>
        <v>550</v>
      </c>
      <c r="L26" s="3" t="n">
        <v>0.23</v>
      </c>
      <c r="M26" s="4" t="n">
        <f aca="false">L26*$L$77</f>
        <v>0.0322</v>
      </c>
      <c r="N26" s="4" t="n">
        <v>0.05</v>
      </c>
      <c r="O26" s="4" t="n">
        <f aca="false">K26*L26</f>
        <v>126.5</v>
      </c>
      <c r="P26" s="2" t="n">
        <f aca="false">O26*$L$77</f>
        <v>17.71</v>
      </c>
      <c r="Q26" s="0" t="s">
        <v>31</v>
      </c>
      <c r="R26" s="0" t="s">
        <v>150</v>
      </c>
      <c r="S26" s="1" t="s">
        <v>151</v>
      </c>
    </row>
    <row r="27" customFormat="false" ht="12.8" hidden="false" customHeight="false" outlineLevel="0" collapsed="false">
      <c r="A27" s="0" t="s">
        <v>152</v>
      </c>
      <c r="B27" s="0" t="n">
        <v>1</v>
      </c>
      <c r="C27" s="1" t="s">
        <v>153</v>
      </c>
      <c r="E27" s="11" t="s">
        <v>154</v>
      </c>
      <c r="F27" s="1" t="s">
        <v>153</v>
      </c>
      <c r="G27" s="1" t="s">
        <v>136</v>
      </c>
      <c r="H27" s="11" t="s">
        <v>155</v>
      </c>
      <c r="J27" s="2" t="str">
        <f aca="false">IFERROR( ROUNDUP(B27*$Q$80/I27,0), "" )</f>
        <v/>
      </c>
      <c r="K27" s="2" t="n">
        <f aca="false">IF(I27&gt;0,I27*J27,$Q$80)</f>
        <v>550</v>
      </c>
      <c r="L27" s="3" t="n">
        <v>0.345</v>
      </c>
      <c r="M27" s="4" t="n">
        <f aca="false">L27*$L$77</f>
        <v>0.0483</v>
      </c>
      <c r="N27" s="4" t="n">
        <v>0.092</v>
      </c>
      <c r="O27" s="4" t="n">
        <f aca="false">K27*L27</f>
        <v>189.75</v>
      </c>
      <c r="P27" s="2" t="n">
        <f aca="false">O27*$L$77</f>
        <v>26.565</v>
      </c>
      <c r="Q27" s="0" t="s">
        <v>31</v>
      </c>
      <c r="R27" s="0" t="s">
        <v>156</v>
      </c>
      <c r="S27" s="1" t="s">
        <v>157</v>
      </c>
    </row>
    <row r="28" customFormat="false" ht="12.8" hidden="false" customHeight="false" outlineLevel="0" collapsed="false">
      <c r="A28" s="0" t="s">
        <v>158</v>
      </c>
      <c r="B28" s="0" t="n">
        <v>1</v>
      </c>
      <c r="C28" s="0" t="s">
        <v>159</v>
      </c>
      <c r="E28" s="0" t="s">
        <v>160</v>
      </c>
      <c r="G28" s="0" t="s">
        <v>161</v>
      </c>
      <c r="I28" s="0"/>
      <c r="J28" s="0" t="str">
        <f aca="false">IFERROR( ROUNDUP(B28*$Q$80/I28,0), "" )</f>
        <v/>
      </c>
      <c r="K28" s="0" t="n">
        <f aca="false">IF(I28&gt;0,I28*J28,$Q$80)</f>
        <v>550</v>
      </c>
      <c r="L28" s="0"/>
      <c r="M28" s="0" t="n">
        <f aca="false">L28*$L$77</f>
        <v>0</v>
      </c>
      <c r="N28" s="0" t="n">
        <v>0.0863</v>
      </c>
      <c r="O28" s="0" t="n">
        <f aca="false">K28*L28</f>
        <v>0</v>
      </c>
      <c r="P28" s="0" t="n">
        <f aca="false">O28*$L$77</f>
        <v>0</v>
      </c>
      <c r="Q28" s="0" t="s">
        <v>31</v>
      </c>
      <c r="R28" s="0" t="s">
        <v>162</v>
      </c>
      <c r="S28" s="0" t="s">
        <v>163</v>
      </c>
    </row>
    <row r="29" customFormat="false" ht="12.8" hidden="false" customHeight="false" outlineLevel="0" collapsed="false">
      <c r="A29" s="0" t="s">
        <v>164</v>
      </c>
      <c r="B29" s="0" t="n">
        <v>1</v>
      </c>
      <c r="C29" s="1" t="s">
        <v>165</v>
      </c>
      <c r="E29" s="0" t="s">
        <v>160</v>
      </c>
      <c r="F29" s="11"/>
      <c r="G29" s="0" t="s">
        <v>161</v>
      </c>
      <c r="H29" s="11"/>
      <c r="J29" s="2" t="str">
        <f aca="false">IFERROR( ROUNDUP(B29*$Q$80/I29,0), "" )</f>
        <v/>
      </c>
      <c r="K29" s="2" t="n">
        <f aca="false">IF(I29&gt;0,I29*J29,$Q$80)</f>
        <v>550</v>
      </c>
      <c r="L29" s="3" t="n">
        <v>0</v>
      </c>
      <c r="M29" s="4" t="n">
        <f aca="false">L29*$L$77</f>
        <v>0</v>
      </c>
      <c r="N29" s="4" t="n">
        <v>0.212</v>
      </c>
      <c r="O29" s="4" t="n">
        <f aca="false">K29*L29</f>
        <v>0</v>
      </c>
      <c r="P29" s="2" t="n">
        <f aca="false">O29*$L$77</f>
        <v>0</v>
      </c>
      <c r="Q29" s="0" t="s">
        <v>31</v>
      </c>
      <c r="R29" s="0" t="s">
        <v>166</v>
      </c>
      <c r="S29" s="1" t="s">
        <v>167</v>
      </c>
    </row>
    <row r="30" customFormat="false" ht="12.8" hidden="false" customHeight="false" outlineLevel="0" collapsed="false">
      <c r="A30" s="0" t="s">
        <v>168</v>
      </c>
      <c r="B30" s="0" t="n">
        <v>1</v>
      </c>
      <c r="C30" s="1" t="s">
        <v>169</v>
      </c>
      <c r="E30" s="0" t="s">
        <v>28</v>
      </c>
      <c r="F30" s="12" t="s">
        <v>170</v>
      </c>
      <c r="G30" s="12" t="s">
        <v>24</v>
      </c>
      <c r="H30" s="11" t="s">
        <v>171</v>
      </c>
      <c r="I30" s="2" t="n">
        <v>10000</v>
      </c>
      <c r="J30" s="2" t="n">
        <f aca="false">IFERROR( ROUNDUP(B30*$Q$80/I30,0), "" )</f>
        <v>1</v>
      </c>
      <c r="K30" s="2" t="n">
        <f aca="false">IF(I30&gt;0,I30*J30,$Q$80)</f>
        <v>10000</v>
      </c>
      <c r="L30" s="3" t="n">
        <v>0.1495</v>
      </c>
      <c r="M30" s="4" t="n">
        <f aca="false">L30*$L$77</f>
        <v>0.02093</v>
      </c>
      <c r="N30" s="4" t="n">
        <v>0.02</v>
      </c>
      <c r="O30" s="4" t="n">
        <f aca="false">K30*L30</f>
        <v>1495</v>
      </c>
      <c r="P30" s="2" t="n">
        <f aca="false">O30*$L$77</f>
        <v>209.3</v>
      </c>
      <c r="Q30" s="0" t="s">
        <v>172</v>
      </c>
      <c r="R30" s="0" t="s">
        <v>173</v>
      </c>
      <c r="S30" s="1" t="s">
        <v>174</v>
      </c>
      <c r="T30" s="11" t="s">
        <v>44</v>
      </c>
    </row>
    <row r="31" customFormat="false" ht="12.8" hidden="false" customHeight="false" outlineLevel="0" collapsed="false">
      <c r="A31" s="0" t="s">
        <v>175</v>
      </c>
      <c r="B31" s="0" t="n">
        <v>1</v>
      </c>
      <c r="C31" s="1" t="s">
        <v>176</v>
      </c>
      <c r="E31" s="0" t="s">
        <v>177</v>
      </c>
      <c r="F31" s="0" t="s">
        <v>178</v>
      </c>
      <c r="G31" s="0" t="s">
        <v>179</v>
      </c>
      <c r="H31" s="11" t="s">
        <v>180</v>
      </c>
      <c r="J31" s="2" t="str">
        <f aca="false">IFERROR( ROUNDUP(B31*$Q$80/I31,0), "" )</f>
        <v/>
      </c>
      <c r="K31" s="2" t="n">
        <f aca="false">IF(I31&gt;0,I31*J31,$Q$80)</f>
        <v>550</v>
      </c>
      <c r="L31" s="3" t="n">
        <v>0.161</v>
      </c>
      <c r="M31" s="4" t="n">
        <f aca="false">L31*$L$77</f>
        <v>0.02254</v>
      </c>
      <c r="N31" s="4" t="n">
        <v>0.05</v>
      </c>
      <c r="O31" s="4" t="n">
        <f aca="false">K31*L31</f>
        <v>88.55</v>
      </c>
      <c r="P31" s="2" t="n">
        <f aca="false">O31*$L$77</f>
        <v>12.397</v>
      </c>
      <c r="Q31" s="0" t="s">
        <v>103</v>
      </c>
      <c r="R31" s="0" t="s">
        <v>181</v>
      </c>
      <c r="S31" s="1" t="s">
        <v>182</v>
      </c>
    </row>
    <row r="32" customFormat="false" ht="12.8" hidden="false" customHeight="false" outlineLevel="0" collapsed="false">
      <c r="A32" s="0" t="s">
        <v>183</v>
      </c>
      <c r="B32" s="0" t="n">
        <v>5</v>
      </c>
      <c r="C32" s="1" t="s">
        <v>184</v>
      </c>
      <c r="E32" s="0" t="s">
        <v>28</v>
      </c>
      <c r="F32" s="12" t="s">
        <v>185</v>
      </c>
      <c r="G32" s="12" t="s">
        <v>24</v>
      </c>
      <c r="H32" s="11" t="s">
        <v>186</v>
      </c>
      <c r="I32" s="2" t="n">
        <v>10000</v>
      </c>
      <c r="J32" s="2" t="n">
        <f aca="false">IFERROR( ROUNDUP(B32*$Q$80/I32,0), "" )</f>
        <v>1</v>
      </c>
      <c r="K32" s="2" t="n">
        <f aca="false">IF(I32&gt;0,I32*J32,$Q$80)</f>
        <v>10000</v>
      </c>
      <c r="L32" s="3" t="n">
        <v>0.1495</v>
      </c>
      <c r="M32" s="4" t="n">
        <f aca="false">L32*$L$77</f>
        <v>0.02093</v>
      </c>
      <c r="N32" s="4" t="n">
        <v>0.02</v>
      </c>
      <c r="O32" s="4" t="n">
        <f aca="false">K32*L32</f>
        <v>1495</v>
      </c>
      <c r="P32" s="2" t="n">
        <f aca="false">O32*$L$77</f>
        <v>209.3</v>
      </c>
      <c r="Q32" s="0" t="s">
        <v>172</v>
      </c>
      <c r="R32" s="0" t="s">
        <v>173</v>
      </c>
      <c r="S32" s="1" t="s">
        <v>174</v>
      </c>
      <c r="T32" s="11" t="s">
        <v>44</v>
      </c>
    </row>
    <row r="33" customFormat="false" ht="12.8" hidden="false" customHeight="false" outlineLevel="0" collapsed="false">
      <c r="A33" s="0" t="s">
        <v>187</v>
      </c>
      <c r="B33" s="0" t="n">
        <v>1</v>
      </c>
      <c r="C33" s="1" t="s">
        <v>188</v>
      </c>
      <c r="E33" s="0" t="s">
        <v>28</v>
      </c>
      <c r="F33" s="12" t="s">
        <v>189</v>
      </c>
      <c r="G33" s="12" t="s">
        <v>24</v>
      </c>
      <c r="H33" s="11" t="s">
        <v>190</v>
      </c>
      <c r="I33" s="2" t="n">
        <v>10000</v>
      </c>
      <c r="J33" s="2" t="n">
        <f aca="false">IFERROR( ROUNDUP(B33*$Q$80/I33,0), "" )</f>
        <v>1</v>
      </c>
      <c r="K33" s="2" t="n">
        <f aca="false">IF(I33&gt;0,I33*J33,$Q$80)</f>
        <v>10000</v>
      </c>
      <c r="L33" s="3" t="n">
        <v>0.1495</v>
      </c>
      <c r="M33" s="4" t="n">
        <f aca="false">L33*$L$77</f>
        <v>0.02093</v>
      </c>
      <c r="N33" s="4" t="n">
        <v>0.02</v>
      </c>
      <c r="O33" s="4" t="n">
        <f aca="false">K33*L33</f>
        <v>1495</v>
      </c>
      <c r="P33" s="2" t="n">
        <f aca="false">O33*$L$77</f>
        <v>209.3</v>
      </c>
      <c r="Q33" s="0" t="s">
        <v>172</v>
      </c>
      <c r="R33" s="0" t="s">
        <v>173</v>
      </c>
      <c r="S33" s="1" t="s">
        <v>174</v>
      </c>
      <c r="T33" s="11" t="s">
        <v>44</v>
      </c>
    </row>
    <row r="34" customFormat="false" ht="12.8" hidden="false" customHeight="false" outlineLevel="0" collapsed="false">
      <c r="A34" s="0" t="s">
        <v>191</v>
      </c>
      <c r="B34" s="0" t="n">
        <v>1</v>
      </c>
      <c r="C34" s="1" t="s">
        <v>192</v>
      </c>
      <c r="E34" s="0" t="s">
        <v>28</v>
      </c>
      <c r="F34" s="12" t="s">
        <v>193</v>
      </c>
      <c r="G34" s="12" t="s">
        <v>24</v>
      </c>
      <c r="H34" s="11" t="s">
        <v>194</v>
      </c>
      <c r="I34" s="2" t="n">
        <v>10000</v>
      </c>
      <c r="J34" s="2" t="n">
        <f aca="false">IFERROR( ROUNDUP(B34*$Q$80/I34,0), "" )</f>
        <v>1</v>
      </c>
      <c r="K34" s="2" t="n">
        <f aca="false">IF(I34&gt;0,I34*J34,$Q$80)</f>
        <v>10000</v>
      </c>
      <c r="L34" s="3" t="n">
        <v>0.1495</v>
      </c>
      <c r="M34" s="4" t="n">
        <f aca="false">L34*$L$77</f>
        <v>0.02093</v>
      </c>
      <c r="N34" s="4" t="n">
        <v>0.02</v>
      </c>
      <c r="O34" s="4" t="n">
        <f aca="false">K34*L34</f>
        <v>1495</v>
      </c>
      <c r="P34" s="2" t="n">
        <f aca="false">O34*$L$77</f>
        <v>209.3</v>
      </c>
      <c r="Q34" s="0" t="s">
        <v>172</v>
      </c>
      <c r="R34" s="0" t="s">
        <v>173</v>
      </c>
      <c r="S34" s="1" t="s">
        <v>174</v>
      </c>
      <c r="T34" s="11" t="s">
        <v>44</v>
      </c>
    </row>
    <row r="35" customFormat="false" ht="12.8" hidden="false" customHeight="false" outlineLevel="0" collapsed="false">
      <c r="A35" s="0" t="s">
        <v>195</v>
      </c>
      <c r="B35" s="0" t="n">
        <v>1</v>
      </c>
      <c r="C35" s="1" t="s">
        <v>196</v>
      </c>
      <c r="E35" s="0" t="s">
        <v>28</v>
      </c>
      <c r="F35" s="12" t="s">
        <v>197</v>
      </c>
      <c r="G35" s="12" t="s">
        <v>24</v>
      </c>
      <c r="H35" s="11" t="s">
        <v>198</v>
      </c>
      <c r="I35" s="2" t="n">
        <v>10000</v>
      </c>
      <c r="J35" s="2" t="n">
        <f aca="false">IFERROR( ROUNDUP(B35*$Q$80/I35,0), "" )</f>
        <v>1</v>
      </c>
      <c r="K35" s="2" t="n">
        <f aca="false">IF(I35&gt;0,I35*J35,$Q$80)</f>
        <v>10000</v>
      </c>
      <c r="L35" s="3" t="n">
        <v>0.1495</v>
      </c>
      <c r="M35" s="4" t="n">
        <f aca="false">L35*$L$77</f>
        <v>0.02093</v>
      </c>
      <c r="N35" s="4" t="n">
        <v>0.02</v>
      </c>
      <c r="O35" s="4" t="n">
        <f aca="false">K35*L35</f>
        <v>1495</v>
      </c>
      <c r="P35" s="2" t="n">
        <f aca="false">O35*$L$77</f>
        <v>209.3</v>
      </c>
      <c r="Q35" s="0" t="s">
        <v>172</v>
      </c>
      <c r="R35" s="0" t="s">
        <v>173</v>
      </c>
      <c r="S35" s="1" t="s">
        <v>174</v>
      </c>
      <c r="T35" s="11" t="s">
        <v>44</v>
      </c>
    </row>
    <row r="36" customFormat="false" ht="12.8" hidden="false" customHeight="false" outlineLevel="0" collapsed="false">
      <c r="A36" s="0" t="s">
        <v>199</v>
      </c>
      <c r="B36" s="0" t="n">
        <v>6</v>
      </c>
      <c r="C36" s="1" t="s">
        <v>200</v>
      </c>
      <c r="F36" s="0" t="s">
        <v>201</v>
      </c>
      <c r="G36" s="0" t="s">
        <v>200</v>
      </c>
      <c r="H36" s="11" t="s">
        <v>202</v>
      </c>
      <c r="J36" s="2" t="str">
        <f aca="false">IFERROR( ROUNDUP(B36*$Q$80/I36,0), "" )</f>
        <v/>
      </c>
      <c r="K36" s="2" t="n">
        <f aca="false">IF(I36&gt;0,I36*J36,$Q$80)</f>
        <v>550</v>
      </c>
      <c r="L36" s="3" t="n">
        <v>0.299</v>
      </c>
      <c r="M36" s="4" t="n">
        <f aca="false">L36*$L$77</f>
        <v>0.04186</v>
      </c>
      <c r="N36" s="4" t="n">
        <v>0.0675</v>
      </c>
      <c r="O36" s="4" t="n">
        <f aca="false">K36*L36</f>
        <v>164.45</v>
      </c>
      <c r="P36" s="2" t="n">
        <f aca="false">O36*$L$77</f>
        <v>23.023</v>
      </c>
      <c r="Q36" s="0" t="s">
        <v>103</v>
      </c>
      <c r="R36" s="0" t="s">
        <v>203</v>
      </c>
      <c r="S36" s="1" t="s">
        <v>204</v>
      </c>
    </row>
    <row r="37" customFormat="false" ht="12.8" hidden="false" customHeight="false" outlineLevel="0" collapsed="false">
      <c r="A37" s="0" t="s">
        <v>205</v>
      </c>
      <c r="B37" s="0" t="n">
        <v>2</v>
      </c>
      <c r="C37" s="1" t="s">
        <v>206</v>
      </c>
      <c r="E37" s="0" t="s">
        <v>207</v>
      </c>
      <c r="F37" s="0" t="s">
        <v>206</v>
      </c>
      <c r="G37" s="0" t="s">
        <v>24</v>
      </c>
      <c r="H37" s="0" t="s">
        <v>208</v>
      </c>
      <c r="I37" s="2" t="n">
        <v>3000</v>
      </c>
      <c r="J37" s="2" t="n">
        <f aca="false">IFERROR( ROUNDUP(B37*$Q$80/I37,0), "" )</f>
        <v>1</v>
      </c>
      <c r="K37" s="2" t="n">
        <f aca="false">IF(I37&gt;0,I37*J37,$Q$80)</f>
        <v>3000</v>
      </c>
      <c r="L37" s="0" t="n">
        <v>0.3207</v>
      </c>
      <c r="M37" s="4" t="n">
        <f aca="false">L37*$L$77</f>
        <v>0.044898</v>
      </c>
      <c r="O37" s="4" t="n">
        <f aca="false">K37*L37</f>
        <v>962.1</v>
      </c>
      <c r="P37" s="2" t="n">
        <f aca="false">O37*$L$77</f>
        <v>134.694</v>
      </c>
      <c r="Q37" s="0" t="s">
        <v>103</v>
      </c>
      <c r="R37" s="0" t="s">
        <v>209</v>
      </c>
      <c r="S37" s="1" t="s">
        <v>210</v>
      </c>
    </row>
    <row r="38" customFormat="false" ht="12.8" hidden="false" customHeight="false" outlineLevel="0" collapsed="false">
      <c r="A38" s="0" t="s">
        <v>211</v>
      </c>
      <c r="B38" s="0" t="n">
        <v>4</v>
      </c>
      <c r="C38" s="1" t="s">
        <v>212</v>
      </c>
      <c r="E38" s="0" t="s">
        <v>213</v>
      </c>
      <c r="F38" s="0" t="s">
        <v>212</v>
      </c>
      <c r="G38" s="0" t="s">
        <v>214</v>
      </c>
      <c r="H38" s="0" t="s">
        <v>215</v>
      </c>
      <c r="I38" s="2" t="n">
        <v>3000</v>
      </c>
      <c r="J38" s="2" t="n">
        <f aca="false">IFERROR( ROUNDUP(B38*$Q$80/I38,0), "" )</f>
        <v>1</v>
      </c>
      <c r="K38" s="2" t="n">
        <f aca="false">IF(I38&gt;0,I38*J38,$Q$80)</f>
        <v>3000</v>
      </c>
      <c r="L38" s="3" t="n">
        <v>0.0345</v>
      </c>
      <c r="M38" s="4" t="n">
        <f aca="false">L38*$L$77</f>
        <v>0.00483</v>
      </c>
      <c r="O38" s="4" t="n">
        <f aca="false">K38*L38</f>
        <v>103.5</v>
      </c>
      <c r="P38" s="2" t="n">
        <f aca="false">O38*$L$77</f>
        <v>14.49</v>
      </c>
      <c r="R38" s="0" t="s">
        <v>216</v>
      </c>
      <c r="S38" s="1" t="s">
        <v>210</v>
      </c>
    </row>
    <row r="39" customFormat="false" ht="12.8" hidden="false" customHeight="false" outlineLevel="0" collapsed="false">
      <c r="A39" s="0" t="s">
        <v>217</v>
      </c>
      <c r="B39" s="0" t="n">
        <v>1</v>
      </c>
      <c r="C39" s="1" t="s">
        <v>218</v>
      </c>
      <c r="E39" s="0" t="s">
        <v>219</v>
      </c>
      <c r="F39" s="0" t="s">
        <v>218</v>
      </c>
      <c r="G39" s="0" t="s">
        <v>24</v>
      </c>
      <c r="H39" s="0" t="s">
        <v>220</v>
      </c>
      <c r="I39" s="2" t="n">
        <v>3000</v>
      </c>
      <c r="J39" s="2" t="n">
        <f aca="false">IFERROR( ROUNDUP(B39*$Q$80/I39,0), "" )</f>
        <v>1</v>
      </c>
      <c r="K39" s="2" t="n">
        <f aca="false">IF(I39&gt;0,I39*J39,$Q$80)</f>
        <v>3000</v>
      </c>
      <c r="L39" s="3" t="n">
        <v>0.345</v>
      </c>
      <c r="M39" s="4" t="n">
        <f aca="false">L39*$L$77</f>
        <v>0.0483</v>
      </c>
      <c r="N39" s="4" t="n">
        <v>0.11</v>
      </c>
      <c r="O39" s="4" t="n">
        <f aca="false">K39*L39</f>
        <v>1035</v>
      </c>
      <c r="P39" s="2" t="n">
        <f aca="false">O39*$L$77</f>
        <v>144.9</v>
      </c>
      <c r="Q39" s="0" t="s">
        <v>103</v>
      </c>
      <c r="R39" s="0" t="s">
        <v>221</v>
      </c>
      <c r="S39" s="1" t="s">
        <v>222</v>
      </c>
    </row>
    <row r="40" customFormat="false" ht="12.8" hidden="false" customHeight="false" outlineLevel="0" collapsed="false">
      <c r="A40" s="0" t="s">
        <v>223</v>
      </c>
      <c r="B40" s="0" t="n">
        <v>1</v>
      </c>
      <c r="C40" s="1" t="s">
        <v>224</v>
      </c>
      <c r="G40" s="0" t="s">
        <v>24</v>
      </c>
      <c r="I40" s="2" t="n">
        <v>15000</v>
      </c>
      <c r="J40" s="2" t="n">
        <f aca="false">IFERROR( ROUNDUP(B40*$Q$80/I40,0), "" )</f>
        <v>1</v>
      </c>
      <c r="K40" s="2" t="n">
        <f aca="false">IF(I40&gt;0,I40*J40,$Q$80)</f>
        <v>15000</v>
      </c>
      <c r="M40" s="4" t="n">
        <f aca="false">L40*$L$77</f>
        <v>0</v>
      </c>
      <c r="O40" s="4" t="n">
        <f aca="false">K40*L40</f>
        <v>0</v>
      </c>
      <c r="P40" s="2" t="n">
        <f aca="false">O40*$L$77</f>
        <v>0</v>
      </c>
      <c r="R40" s="0" t="s">
        <v>225</v>
      </c>
      <c r="S40" s="1" t="s">
        <v>226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1" t="s">
        <v>228</v>
      </c>
      <c r="G41" s="0" t="s">
        <v>24</v>
      </c>
      <c r="I41" s="2" t="n">
        <v>15000</v>
      </c>
      <c r="J41" s="2" t="n">
        <f aca="false">IFERROR( ROUNDUP(B41*$Q$80/I41,0), "" )</f>
        <v>1</v>
      </c>
      <c r="K41" s="2" t="n">
        <f aca="false">IF(I41&gt;0,I41*J41,$Q$80)</f>
        <v>15000</v>
      </c>
      <c r="L41" s="3" t="n">
        <v>0.00184</v>
      </c>
      <c r="M41" s="4" t="n">
        <f aca="false">L41*$L$77</f>
        <v>0.0002576</v>
      </c>
      <c r="O41" s="4" t="n">
        <f aca="false">K41*L41</f>
        <v>27.6</v>
      </c>
      <c r="P41" s="2" t="n">
        <f aca="false">O41*$L$77</f>
        <v>3.864</v>
      </c>
      <c r="R41" s="0" t="s">
        <v>229</v>
      </c>
      <c r="S41" s="1" t="s">
        <v>226</v>
      </c>
    </row>
    <row r="42" customFormat="false" ht="12.8" hidden="false" customHeight="false" outlineLevel="0" collapsed="false">
      <c r="A42" s="0" t="s">
        <v>230</v>
      </c>
      <c r="B42" s="0" t="n">
        <v>17</v>
      </c>
      <c r="C42" s="1" t="s">
        <v>231</v>
      </c>
      <c r="G42" s="0" t="s">
        <v>24</v>
      </c>
      <c r="I42" s="2" t="n">
        <v>15000</v>
      </c>
      <c r="J42" s="2" t="n">
        <f aca="false">IFERROR( ROUNDUP(B42*$Q$80/I42,0), "" )</f>
        <v>1</v>
      </c>
      <c r="K42" s="2" t="n">
        <f aca="false">IF(I42&gt;0,I42*J42,$Q$80)</f>
        <v>15000</v>
      </c>
      <c r="L42" s="3" t="n">
        <v>0.00184</v>
      </c>
      <c r="M42" s="4" t="n">
        <f aca="false">L42*$L$77</f>
        <v>0.0002576</v>
      </c>
      <c r="O42" s="4" t="n">
        <f aca="false">K42*L42</f>
        <v>27.6</v>
      </c>
      <c r="P42" s="2" t="n">
        <f aca="false">O42*$L$77</f>
        <v>3.864</v>
      </c>
      <c r="R42" s="0" t="s">
        <v>232</v>
      </c>
      <c r="S42" s="1" t="s">
        <v>226</v>
      </c>
    </row>
    <row r="43" customFormat="false" ht="12.8" hidden="false" customHeight="false" outlineLevel="0" collapsed="false">
      <c r="A43" s="0" t="s">
        <v>233</v>
      </c>
      <c r="B43" s="0" t="n">
        <v>8</v>
      </c>
      <c r="C43" s="1" t="s">
        <v>234</v>
      </c>
      <c r="G43" s="0" t="s">
        <v>24</v>
      </c>
      <c r="I43" s="2" t="n">
        <v>15000</v>
      </c>
      <c r="J43" s="2" t="n">
        <f aca="false">IFERROR( ROUNDUP(B43*$Q$80/I43,0), "" )</f>
        <v>1</v>
      </c>
      <c r="K43" s="2" t="n">
        <f aca="false">IF(I43&gt;0,I43*J43,$Q$80)</f>
        <v>15000</v>
      </c>
      <c r="L43" s="3" t="n">
        <v>0.00184</v>
      </c>
      <c r="M43" s="4" t="n">
        <f aca="false">L43*$L$77</f>
        <v>0.0002576</v>
      </c>
      <c r="O43" s="4" t="n">
        <f aca="false">K43*L43</f>
        <v>27.6</v>
      </c>
      <c r="P43" s="2" t="n">
        <f aca="false">O43*$L$77</f>
        <v>3.864</v>
      </c>
      <c r="R43" s="0" t="s">
        <v>232</v>
      </c>
      <c r="S43" s="1" t="s">
        <v>226</v>
      </c>
    </row>
    <row r="44" customFormat="false" ht="12.8" hidden="false" customHeight="false" outlineLevel="0" collapsed="false">
      <c r="A44" s="0" t="s">
        <v>235</v>
      </c>
      <c r="B44" s="0" t="n">
        <v>1</v>
      </c>
      <c r="C44" s="1" t="s">
        <v>236</v>
      </c>
      <c r="G44" s="0" t="s">
        <v>24</v>
      </c>
      <c r="I44" s="2" t="n">
        <v>15000</v>
      </c>
      <c r="J44" s="2" t="n">
        <f aca="false">IFERROR( ROUNDUP(B44*$Q$80/I44,0), "" )</f>
        <v>1</v>
      </c>
      <c r="K44" s="2" t="n">
        <f aca="false">IF(I44&gt;0,I44*J44,$Q$80)</f>
        <v>15000</v>
      </c>
      <c r="L44" s="3" t="n">
        <v>0.00253</v>
      </c>
      <c r="M44" s="4" t="n">
        <f aca="false">L44*$L$77</f>
        <v>0.0003542</v>
      </c>
      <c r="O44" s="4" t="n">
        <f aca="false">K44*L44</f>
        <v>37.95</v>
      </c>
      <c r="P44" s="2" t="n">
        <f aca="false">O44*$L$77</f>
        <v>5.313</v>
      </c>
      <c r="R44" s="11" t="s">
        <v>225</v>
      </c>
      <c r="S44" s="1" t="s">
        <v>226</v>
      </c>
    </row>
    <row r="45" customFormat="false" ht="12.8" hidden="false" customHeight="false" outlineLevel="0" collapsed="false">
      <c r="A45" s="16" t="s">
        <v>237</v>
      </c>
      <c r="B45" s="16" t="n">
        <v>2</v>
      </c>
      <c r="C45" s="16" t="s">
        <v>238</v>
      </c>
      <c r="D45" s="17"/>
      <c r="E45" s="17"/>
      <c r="F45" s="17"/>
      <c r="G45" s="17"/>
      <c r="H45" s="17"/>
      <c r="I45" s="18"/>
      <c r="J45" s="18"/>
      <c r="K45" s="18"/>
      <c r="L45" s="19"/>
      <c r="M45" s="20"/>
      <c r="N45" s="20"/>
      <c r="O45" s="20"/>
      <c r="P45" s="18"/>
      <c r="Q45" s="17"/>
      <c r="R45" s="16"/>
      <c r="S45" s="1" t="s">
        <v>226</v>
      </c>
      <c r="T45" s="17"/>
      <c r="U45" s="16"/>
      <c r="V45" s="17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customFormat="false" ht="12.8" hidden="false" customHeight="false" outlineLevel="0" collapsed="false">
      <c r="A46" s="0" t="s">
        <v>239</v>
      </c>
      <c r="B46" s="0" t="n">
        <v>1</v>
      </c>
      <c r="C46" s="1" t="s">
        <v>240</v>
      </c>
      <c r="G46" s="0" t="s">
        <v>24</v>
      </c>
      <c r="I46" s="2" t="n">
        <v>15000</v>
      </c>
      <c r="J46" s="2" t="n">
        <f aca="false">IFERROR( ROUNDUP(B46*$Q$80/I46,0), "" )</f>
        <v>1</v>
      </c>
      <c r="K46" s="2" t="n">
        <f aca="false">IF(I46&gt;0,I46*J46,$Q$80)</f>
        <v>15000</v>
      </c>
      <c r="L46" s="3" t="n">
        <v>0.00184</v>
      </c>
      <c r="M46" s="4" t="n">
        <f aca="false">L46*$L$77</f>
        <v>0.0002576</v>
      </c>
      <c r="O46" s="4" t="n">
        <f aca="false">K46*L46</f>
        <v>27.6</v>
      </c>
      <c r="P46" s="2" t="n">
        <f aca="false">O46*$L$77</f>
        <v>3.864</v>
      </c>
      <c r="R46" s="21" t="s">
        <v>225</v>
      </c>
      <c r="S46" s="1" t="s">
        <v>226</v>
      </c>
    </row>
    <row r="47" customFormat="false" ht="12.8" hidden="false" customHeight="false" outlineLevel="0" collapsed="false">
      <c r="A47" s="11" t="s">
        <v>241</v>
      </c>
      <c r="B47" s="11" t="n">
        <v>1</v>
      </c>
      <c r="C47" s="11" t="s">
        <v>242</v>
      </c>
      <c r="D47" s="11"/>
      <c r="E47" s="11" t="s">
        <v>146</v>
      </c>
      <c r="F47" s="11" t="s">
        <v>242</v>
      </c>
      <c r="G47" s="11" t="s">
        <v>24</v>
      </c>
      <c r="H47" s="11" t="s">
        <v>243</v>
      </c>
      <c r="J47" s="11" t="str">
        <f aca="false">IFERROR( ROUNDUP(B47*$Q$80/I47,0), "" )</f>
        <v/>
      </c>
      <c r="K47" s="2" t="n">
        <f aca="false">IF(I47&gt;0,I47*J47,$Q$80)</f>
        <v>550</v>
      </c>
      <c r="L47" s="11" t="n">
        <v>1.38</v>
      </c>
      <c r="M47" s="4" t="n">
        <f aca="false">L47*$L$77</f>
        <v>0.1932</v>
      </c>
      <c r="N47" s="4" t="n">
        <v>0.277</v>
      </c>
      <c r="O47" s="4" t="n">
        <f aca="false">K47*L47</f>
        <v>759</v>
      </c>
      <c r="P47" s="2" t="n">
        <f aca="false">O47*$L$77</f>
        <v>106.26</v>
      </c>
      <c r="Q47" s="11" t="s">
        <v>31</v>
      </c>
      <c r="R47" s="11" t="s">
        <v>244</v>
      </c>
      <c r="S47" s="12" t="s">
        <v>245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customFormat="false" ht="12.8" hidden="false" customHeight="false" outlineLevel="0" collapsed="false">
      <c r="A48" s="0" t="s">
        <v>246</v>
      </c>
      <c r="B48" s="0" t="n">
        <v>1</v>
      </c>
      <c r="C48" s="11" t="s">
        <v>247</v>
      </c>
      <c r="E48" s="0" t="s">
        <v>146</v>
      </c>
      <c r="F48" s="0" t="s">
        <v>247</v>
      </c>
      <c r="G48" s="0" t="s">
        <v>24</v>
      </c>
      <c r="H48" s="0" t="s">
        <v>248</v>
      </c>
      <c r="J48" s="2" t="str">
        <f aca="false">IFERROR( ROUNDUP(B48*$Q$80/I48,0), "" )</f>
        <v/>
      </c>
      <c r="K48" s="2" t="n">
        <f aca="false">IF(I48&gt;0,I48*J48,$Q$80)</f>
        <v>550</v>
      </c>
      <c r="L48" s="3" t="n">
        <v>0.207</v>
      </c>
      <c r="M48" s="4" t="n">
        <f aca="false">L48*$L$77</f>
        <v>0.02898</v>
      </c>
      <c r="N48" s="4" t="n">
        <v>0.05</v>
      </c>
      <c r="O48" s="4" t="n">
        <f aca="false">K48*L48</f>
        <v>113.85</v>
      </c>
      <c r="P48" s="2" t="n">
        <f aca="false">O48*$L$77</f>
        <v>15.939</v>
      </c>
      <c r="Q48" s="0" t="s">
        <v>103</v>
      </c>
      <c r="S48" s="1" t="s">
        <v>249</v>
      </c>
    </row>
    <row r="49" customFormat="false" ht="12.8" hidden="false" customHeight="false" outlineLevel="0" collapsed="false">
      <c r="A49" s="0" t="s">
        <v>250</v>
      </c>
      <c r="B49" s="0" t="n">
        <v>5</v>
      </c>
      <c r="C49" s="0" t="s">
        <v>251</v>
      </c>
      <c r="E49" s="0" t="s">
        <v>252</v>
      </c>
      <c r="F49" s="0" t="s">
        <v>253</v>
      </c>
      <c r="G49" s="0" t="s">
        <v>136</v>
      </c>
      <c r="H49" s="0" t="s">
        <v>254</v>
      </c>
      <c r="I49" s="0"/>
      <c r="J49" s="0" t="str">
        <f aca="false">IFERROR( ROUNDUP(B49*$Q$80/I49,0), "" )</f>
        <v/>
      </c>
      <c r="K49" s="0" t="n">
        <f aca="false">IF(I49&gt;0,I49*J49,$Q$80)</f>
        <v>550</v>
      </c>
      <c r="L49" s="0" t="n">
        <v>0.18</v>
      </c>
      <c r="M49" s="0" t="n">
        <f aca="false">L49*$L$77</f>
        <v>0.0252</v>
      </c>
      <c r="N49" s="0"/>
      <c r="O49" s="0" t="n">
        <f aca="false">K49*L49</f>
        <v>99</v>
      </c>
      <c r="P49" s="0" t="n">
        <f aca="false">O49*$L$77</f>
        <v>13.86</v>
      </c>
      <c r="Q49" s="0" t="s">
        <v>103</v>
      </c>
      <c r="R49" s="0" t="s">
        <v>255</v>
      </c>
      <c r="S49" s="0" t="s">
        <v>256</v>
      </c>
      <c r="T49" s="0" t="s">
        <v>257</v>
      </c>
    </row>
    <row r="50" customFormat="false" ht="12.8" hidden="false" customHeight="false" outlineLevel="0" collapsed="false">
      <c r="A50" s="0" t="s">
        <v>258</v>
      </c>
      <c r="B50" s="0" t="n">
        <v>1</v>
      </c>
      <c r="C50" s="1" t="s">
        <v>259</v>
      </c>
      <c r="E50" s="0" t="s">
        <v>260</v>
      </c>
      <c r="F50" s="0" t="s">
        <v>261</v>
      </c>
      <c r="G50" s="0" t="s">
        <v>24</v>
      </c>
      <c r="H50" s="11" t="s">
        <v>262</v>
      </c>
      <c r="J50" s="2" t="str">
        <f aca="false">IFERROR( ROUNDUP(B50*$Q$80/I50,0), "" )</f>
        <v/>
      </c>
      <c r="K50" s="2" t="n">
        <f aca="false">IF(I50&gt;0,I50*J50,$Q$80)</f>
        <v>550</v>
      </c>
      <c r="L50" s="3" t="n">
        <v>0.6325</v>
      </c>
      <c r="M50" s="4" t="n">
        <f aca="false">L50*$L$77</f>
        <v>0.08855</v>
      </c>
      <c r="N50" s="4" t="n">
        <v>0.06</v>
      </c>
      <c r="O50" s="4" t="n">
        <f aca="false">K50*L50</f>
        <v>347.875</v>
      </c>
      <c r="P50" s="2" t="n">
        <f aca="false">O50*$L$77</f>
        <v>48.7025</v>
      </c>
      <c r="Q50" s="0" t="s">
        <v>31</v>
      </c>
      <c r="R50" s="0" t="s">
        <v>263</v>
      </c>
      <c r="S50" s="1" t="s">
        <v>264</v>
      </c>
    </row>
    <row r="51" customFormat="false" ht="12.8" hidden="false" customHeight="false" outlineLevel="0" collapsed="false">
      <c r="A51" s="0" t="s">
        <v>265</v>
      </c>
      <c r="B51" s="0" t="n">
        <v>1</v>
      </c>
      <c r="C51" s="1" t="s">
        <v>266</v>
      </c>
      <c r="E51" s="0" t="s">
        <v>267</v>
      </c>
      <c r="F51" s="0" t="s">
        <v>266</v>
      </c>
      <c r="G51" s="0" t="s">
        <v>24</v>
      </c>
      <c r="H51" s="11"/>
      <c r="J51" s="2" t="str">
        <f aca="false">IFERROR( ROUNDUP(B51*$Q$80/I51,0), "" )</f>
        <v/>
      </c>
      <c r="K51" s="2" t="n">
        <f aca="false">IF(I51&gt;0,I51*J51,$Q$80)</f>
        <v>550</v>
      </c>
      <c r="L51" s="3" t="n">
        <v>12.075</v>
      </c>
      <c r="M51" s="4" t="n">
        <f aca="false">L51*$L$77</f>
        <v>1.6905</v>
      </c>
      <c r="N51" s="4" t="n">
        <v>3.22</v>
      </c>
      <c r="O51" s="4" t="n">
        <f aca="false">K51*L51</f>
        <v>6641.25</v>
      </c>
      <c r="P51" s="2" t="n">
        <f aca="false">O51*$L$77</f>
        <v>929.775</v>
      </c>
      <c r="Q51" s="0" t="s">
        <v>172</v>
      </c>
      <c r="R51" s="0" t="s">
        <v>268</v>
      </c>
      <c r="S51" s="1" t="s">
        <v>269</v>
      </c>
      <c r="T51" s="11"/>
    </row>
    <row r="52" customFormat="false" ht="12.8" hidden="false" customHeight="false" outlineLevel="0" collapsed="false">
      <c r="A52" s="0" t="s">
        <v>270</v>
      </c>
      <c r="B52" s="0" t="n">
        <v>1</v>
      </c>
      <c r="C52" s="1" t="s">
        <v>271</v>
      </c>
      <c r="E52" s="0" t="s">
        <v>272</v>
      </c>
      <c r="F52" s="0" t="s">
        <v>271</v>
      </c>
      <c r="G52" s="0" t="s">
        <v>24</v>
      </c>
      <c r="H52" s="11"/>
      <c r="J52" s="2" t="str">
        <f aca="false">IFERROR( ROUNDUP(B52*$Q$80/I52,0), "" )</f>
        <v/>
      </c>
      <c r="K52" s="2" t="n">
        <f aca="false">IF(I52&gt;0,I52*J52,$Q$80)</f>
        <v>550</v>
      </c>
      <c r="L52" s="3" t="n">
        <v>7.0725</v>
      </c>
      <c r="M52" s="4" t="n">
        <f aca="false">L52*$L$77</f>
        <v>0.99015</v>
      </c>
      <c r="N52" s="4" t="n">
        <v>1.25</v>
      </c>
      <c r="O52" s="4" t="n">
        <f aca="false">K52*L52</f>
        <v>3889.875</v>
      </c>
      <c r="P52" s="2" t="n">
        <f aca="false">O52*$L$77</f>
        <v>544.5825</v>
      </c>
      <c r="Q52" s="0" t="s">
        <v>31</v>
      </c>
      <c r="R52" s="0" t="s">
        <v>273</v>
      </c>
      <c r="S52" s="1" t="s">
        <v>274</v>
      </c>
    </row>
    <row r="53" customFormat="false" ht="12.8" hidden="false" customHeight="false" outlineLevel="0" collapsed="false">
      <c r="A53" s="0" t="s">
        <v>275</v>
      </c>
      <c r="B53" s="0" t="n">
        <v>1</v>
      </c>
      <c r="C53" s="0" t="s">
        <v>276</v>
      </c>
      <c r="E53" s="0" t="s">
        <v>267</v>
      </c>
      <c r="F53" s="0" t="s">
        <v>276</v>
      </c>
      <c r="G53" s="0" t="s">
        <v>277</v>
      </c>
      <c r="I53" s="0"/>
      <c r="J53" s="0" t="str">
        <f aca="false">IFERROR( ROUNDUP(B53*$Q$80/I53,0), "" )</f>
        <v/>
      </c>
      <c r="K53" s="0" t="n">
        <f aca="false">IF(I53&gt;0,I53*J53,$Q$80)</f>
        <v>550</v>
      </c>
      <c r="L53" s="0" t="n">
        <v>13.5</v>
      </c>
      <c r="M53" s="0" t="n">
        <f aca="false">L53*$L$77</f>
        <v>1.89</v>
      </c>
      <c r="N53" s="0" t="n">
        <v>1.65</v>
      </c>
      <c r="O53" s="0" t="n">
        <f aca="false">K53*L53</f>
        <v>7425</v>
      </c>
      <c r="P53" s="0" t="n">
        <f aca="false">O53*$L$77</f>
        <v>1039.5</v>
      </c>
      <c r="Q53" s="0" t="s">
        <v>31</v>
      </c>
      <c r="R53" s="0" t="s">
        <v>278</v>
      </c>
      <c r="S53" s="0" t="s">
        <v>279</v>
      </c>
    </row>
    <row r="54" customFormat="false" ht="12.8" hidden="false" customHeight="false" outlineLevel="0" collapsed="false">
      <c r="A54" s="0" t="s">
        <v>280</v>
      </c>
      <c r="B54" s="0" t="n">
        <v>1</v>
      </c>
      <c r="C54" s="0" t="s">
        <v>281</v>
      </c>
      <c r="E54" s="0" t="s">
        <v>282</v>
      </c>
      <c r="F54" s="0" t="s">
        <v>281</v>
      </c>
      <c r="G54" s="0" t="s">
        <v>277</v>
      </c>
      <c r="I54" s="0"/>
      <c r="J54" s="0" t="str">
        <f aca="false">IFERROR( ROUNDUP(B54*$Q$80/I54,0), "" )</f>
        <v/>
      </c>
      <c r="K54" s="0" t="n">
        <f aca="false">IF(I54&gt;0,I54*J54,$Q$80)</f>
        <v>550</v>
      </c>
      <c r="L54" s="0" t="n">
        <v>44</v>
      </c>
      <c r="M54" s="0" t="n">
        <f aca="false">L54*$L$77</f>
        <v>6.16</v>
      </c>
      <c r="N54" s="0" t="n">
        <v>6</v>
      </c>
      <c r="O54" s="0" t="n">
        <f aca="false">K54*L54</f>
        <v>24200</v>
      </c>
      <c r="P54" s="0" t="n">
        <f aca="false">O54*$L$77</f>
        <v>3388</v>
      </c>
      <c r="Q54" s="0" t="s">
        <v>172</v>
      </c>
      <c r="R54" s="0" t="s">
        <v>283</v>
      </c>
      <c r="S54" s="0"/>
    </row>
    <row r="55" customFormat="false" ht="12.8" hidden="false" customHeight="false" outlineLevel="0" collapsed="false">
      <c r="A55" s="17" t="s">
        <v>284</v>
      </c>
      <c r="B55" s="17" t="n">
        <v>1</v>
      </c>
      <c r="C55" s="15" t="s">
        <v>285</v>
      </c>
      <c r="D55" s="17"/>
      <c r="E55" s="17" t="s">
        <v>286</v>
      </c>
      <c r="F55" s="17" t="s">
        <v>287</v>
      </c>
      <c r="G55" s="17" t="s">
        <v>288</v>
      </c>
      <c r="H55" s="17"/>
      <c r="I55" s="18"/>
      <c r="J55" s="18" t="str">
        <f aca="false">IFERROR( ROUNDUP(B55*$Q$80/I55,0), "" )</f>
        <v/>
      </c>
      <c r="K55" s="18" t="n">
        <f aca="false">IF(I55&gt;0,I55*J55,$Q$80)</f>
        <v>550</v>
      </c>
      <c r="L55" s="19" t="n">
        <v>0</v>
      </c>
      <c r="M55" s="20" t="n">
        <f aca="false">L55*$L$77</f>
        <v>0</v>
      </c>
      <c r="N55" s="20" t="n">
        <f aca="false">8*L77</f>
        <v>1.12</v>
      </c>
      <c r="O55" s="20" t="n">
        <f aca="false">K55*L55</f>
        <v>0</v>
      </c>
      <c r="P55" s="18" t="n">
        <f aca="false">O55*$L$77</f>
        <v>0</v>
      </c>
      <c r="Q55" s="17" t="s">
        <v>172</v>
      </c>
      <c r="R55" s="17" t="s">
        <v>289</v>
      </c>
      <c r="S55" s="15" t="s">
        <v>290</v>
      </c>
      <c r="T55" s="17"/>
      <c r="U55" s="16"/>
      <c r="V55" s="17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customFormat="false" ht="12.8" hidden="false" customHeight="false" outlineLevel="0" collapsed="false">
      <c r="A56" s="0" t="s">
        <v>291</v>
      </c>
      <c r="B56" s="0" t="n">
        <v>1</v>
      </c>
      <c r="C56" s="1" t="s">
        <v>292</v>
      </c>
      <c r="E56" s="0" t="s">
        <v>293</v>
      </c>
      <c r="F56" s="0" t="s">
        <v>294</v>
      </c>
      <c r="G56" s="0" t="s">
        <v>24</v>
      </c>
      <c r="H56" s="0" t="s">
        <v>295</v>
      </c>
      <c r="J56" s="2" t="str">
        <f aca="false">IFERROR( ROUNDUP(B56*$Q$80/I56,0), "" )</f>
        <v/>
      </c>
      <c r="K56" s="2" t="n">
        <f aca="false">IF(I56&gt;0,I56*J56,$Q$80)</f>
        <v>550</v>
      </c>
      <c r="L56" s="3" t="n">
        <v>3.22</v>
      </c>
      <c r="M56" s="4" t="n">
        <f aca="false">L56*$L$77</f>
        <v>0.4508</v>
      </c>
      <c r="N56" s="4" t="n">
        <v>0.34</v>
      </c>
      <c r="O56" s="4" t="n">
        <f aca="false">K56*L56</f>
        <v>1771</v>
      </c>
      <c r="P56" s="2" t="n">
        <f aca="false">O56*$L$77</f>
        <v>247.94</v>
      </c>
      <c r="Q56" s="0" t="s">
        <v>103</v>
      </c>
      <c r="R56" s="0" t="s">
        <v>296</v>
      </c>
      <c r="S56" s="1" t="s">
        <v>297</v>
      </c>
      <c r="T56" s="11"/>
    </row>
    <row r="57" customFormat="false" ht="12.8" hidden="false" customHeight="false" outlineLevel="0" collapsed="false">
      <c r="A57" s="16" t="s">
        <v>298</v>
      </c>
      <c r="B57" s="16" t="n">
        <v>1</v>
      </c>
      <c r="C57" s="16" t="s">
        <v>299</v>
      </c>
      <c r="D57" s="17"/>
      <c r="E57" s="17" t="s">
        <v>300</v>
      </c>
      <c r="F57" s="17" t="s">
        <v>301</v>
      </c>
      <c r="G57" s="17"/>
      <c r="H57" s="17"/>
      <c r="I57" s="18"/>
      <c r="J57" s="18"/>
      <c r="K57" s="18" t="n">
        <f aca="false">IF(I57&gt;0,I57*J57,$Q$80)</f>
        <v>550</v>
      </c>
      <c r="L57" s="19"/>
      <c r="M57" s="20"/>
      <c r="N57" s="20"/>
      <c r="O57" s="20"/>
      <c r="P57" s="18"/>
      <c r="Q57" s="17"/>
      <c r="R57" s="17" t="s">
        <v>302</v>
      </c>
      <c r="S57" s="16" t="s">
        <v>303</v>
      </c>
      <c r="T57" s="16"/>
      <c r="U57" s="16"/>
      <c r="V57" s="17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customFormat="false" ht="12.8" hidden="false" customHeight="false" outlineLevel="0" collapsed="false">
      <c r="A58" s="0" t="s">
        <v>304</v>
      </c>
      <c r="B58" s="0" t="n">
        <v>1</v>
      </c>
      <c r="C58" s="1" t="s">
        <v>305</v>
      </c>
      <c r="E58" s="0" t="s">
        <v>267</v>
      </c>
      <c r="F58" s="0" t="s">
        <v>306</v>
      </c>
      <c r="G58" s="0" t="s">
        <v>24</v>
      </c>
      <c r="J58" s="2" t="str">
        <f aca="false">IFERROR( ROUNDUP(B58*$Q$80/I58,0), "" )</f>
        <v/>
      </c>
      <c r="K58" s="2" t="n">
        <f aca="false">IF(I58&gt;0,I58*J58,$Q$80)</f>
        <v>550</v>
      </c>
      <c r="L58" s="3" t="n">
        <v>3.0475</v>
      </c>
      <c r="M58" s="4" t="n">
        <f aca="false">L58*$L$77</f>
        <v>0.42665</v>
      </c>
      <c r="N58" s="4" t="n">
        <v>0.98</v>
      </c>
      <c r="O58" s="4" t="n">
        <f aca="false">K58*L58</f>
        <v>1676.125</v>
      </c>
      <c r="P58" s="2" t="n">
        <f aca="false">O58*$L$77</f>
        <v>234.6575</v>
      </c>
      <c r="Q58" s="0" t="s">
        <v>31</v>
      </c>
      <c r="R58" s="0" t="s">
        <v>307</v>
      </c>
      <c r="S58" s="1" t="s">
        <v>308</v>
      </c>
    </row>
    <row r="59" customFormat="false" ht="12.8" hidden="false" customHeight="false" outlineLevel="0" collapsed="false">
      <c r="A59" s="0" t="s">
        <v>309</v>
      </c>
      <c r="B59" s="0" t="n">
        <v>1</v>
      </c>
      <c r="C59" s="1" t="s">
        <v>310</v>
      </c>
      <c r="E59" s="0" t="s">
        <v>267</v>
      </c>
      <c r="F59" s="0" t="s">
        <v>311</v>
      </c>
      <c r="G59" s="0" t="s">
        <v>24</v>
      </c>
      <c r="H59" s="0" t="s">
        <v>312</v>
      </c>
      <c r="J59" s="2" t="str">
        <f aca="false">IFERROR( ROUNDUP(B59*$Q$80/I59,0), "" )</f>
        <v/>
      </c>
      <c r="K59" s="2" t="n">
        <f aca="false">IF(I59&gt;0,I59*J59,$Q$80)</f>
        <v>550</v>
      </c>
      <c r="L59" s="3" t="n">
        <v>3.5995</v>
      </c>
      <c r="M59" s="4" t="n">
        <f aca="false">L59*$L$77</f>
        <v>0.50393</v>
      </c>
      <c r="N59" s="4" t="n">
        <v>0.54</v>
      </c>
      <c r="O59" s="4" t="n">
        <f aca="false">K59*L59</f>
        <v>1979.725</v>
      </c>
      <c r="P59" s="2" t="n">
        <f aca="false">O59*$L$77</f>
        <v>277.1615</v>
      </c>
      <c r="Q59" s="0" t="s">
        <v>31</v>
      </c>
      <c r="R59" s="0" t="s">
        <v>313</v>
      </c>
      <c r="S59" s="1" t="s">
        <v>314</v>
      </c>
    </row>
    <row r="60" customFormat="false" ht="12.8" hidden="false" customHeight="false" outlineLevel="0" collapsed="false">
      <c r="A60" s="0" t="s">
        <v>315</v>
      </c>
      <c r="B60" s="0" t="n">
        <v>1</v>
      </c>
      <c r="C60" s="1" t="s">
        <v>316</v>
      </c>
      <c r="E60" s="0" t="s">
        <v>317</v>
      </c>
      <c r="F60" s="0" t="s">
        <v>318</v>
      </c>
      <c r="G60" s="0" t="s">
        <v>24</v>
      </c>
      <c r="H60" s="0" t="s">
        <v>319</v>
      </c>
      <c r="J60" s="2" t="str">
        <f aca="false">IFERROR( ROUNDUP(B60*$Q$80/I60,0), "" )</f>
        <v/>
      </c>
      <c r="K60" s="2" t="n">
        <f aca="false">IF(I60&gt;0,I60*J60,$Q$80)</f>
        <v>550</v>
      </c>
      <c r="L60" s="3" t="n">
        <v>0.69</v>
      </c>
      <c r="M60" s="4" t="n">
        <f aca="false">L60*$L$77</f>
        <v>0.0966</v>
      </c>
      <c r="N60" s="4" t="n">
        <v>0.095</v>
      </c>
      <c r="O60" s="4" t="n">
        <f aca="false">K60*L60</f>
        <v>379.5</v>
      </c>
      <c r="P60" s="2" t="n">
        <f aca="false">O60*$L$77</f>
        <v>53.13</v>
      </c>
      <c r="Q60" s="0" t="s">
        <v>31</v>
      </c>
      <c r="R60" s="0" t="s">
        <v>320</v>
      </c>
      <c r="S60" s="1" t="s">
        <v>321</v>
      </c>
    </row>
    <row r="61" customFormat="false" ht="12.8" hidden="false" customHeight="false" outlineLevel="0" collapsed="false">
      <c r="A61" s="0" t="s">
        <v>322</v>
      </c>
      <c r="B61" s="0" t="n">
        <v>1</v>
      </c>
      <c r="C61" s="1" t="s">
        <v>323</v>
      </c>
      <c r="E61" s="11" t="s">
        <v>317</v>
      </c>
      <c r="F61" s="12" t="s">
        <v>324</v>
      </c>
      <c r="G61" s="12" t="s">
        <v>24</v>
      </c>
      <c r="H61" s="0" t="s">
        <v>325</v>
      </c>
      <c r="J61" s="2" t="str">
        <f aca="false">IFERROR( ROUNDUP(B61*$Q$80/I61,0), "" )</f>
        <v/>
      </c>
      <c r="K61" s="2" t="n">
        <f aca="false">IF(I61&gt;0,I61*J61,$Q$80)</f>
        <v>550</v>
      </c>
      <c r="L61" s="3" t="n">
        <v>0.69</v>
      </c>
      <c r="M61" s="4" t="n">
        <f aca="false">L61*$L$77</f>
        <v>0.0966</v>
      </c>
      <c r="N61" s="4" t="n">
        <v>0.12</v>
      </c>
      <c r="O61" s="4" t="n">
        <f aca="false">K61*L61</f>
        <v>379.5</v>
      </c>
      <c r="P61" s="2" t="n">
        <f aca="false">O61*$L$77</f>
        <v>53.13</v>
      </c>
      <c r="Q61" s="0" t="s">
        <v>31</v>
      </c>
      <c r="R61" s="0" t="s">
        <v>326</v>
      </c>
      <c r="S61" s="1" t="s">
        <v>327</v>
      </c>
      <c r="T61" s="0" t="s">
        <v>44</v>
      </c>
    </row>
    <row r="62" customFormat="false" ht="12.8" hidden="false" customHeight="false" outlineLevel="0" collapsed="false">
      <c r="E62" s="11"/>
      <c r="F62" s="12"/>
      <c r="G62" s="12"/>
      <c r="J62" s="2" t="str">
        <f aca="false">IFERROR( ROUNDUP(B62*$Q$80/I62,0), "" )</f>
        <v/>
      </c>
      <c r="K62" s="2" t="n">
        <f aca="false">IF(I62&gt;0,I62*J62,$Q$80)</f>
        <v>550</v>
      </c>
      <c r="M62" s="4" t="n">
        <f aca="false">L62*$L$77</f>
        <v>0</v>
      </c>
      <c r="O62" s="4" t="n">
        <f aca="false">K62*L62</f>
        <v>0</v>
      </c>
      <c r="P62" s="2" t="n">
        <f aca="false">O62*$L$77</f>
        <v>0</v>
      </c>
    </row>
    <row r="63" customFormat="false" ht="12.8" hidden="false" customHeight="false" outlineLevel="0" collapsed="false">
      <c r="A63" s="0" t="s">
        <v>328</v>
      </c>
      <c r="B63" s="0" t="n">
        <v>1</v>
      </c>
      <c r="E63" s="0" t="s">
        <v>329</v>
      </c>
      <c r="F63" s="0" t="s">
        <v>330</v>
      </c>
      <c r="G63" s="0" t="s">
        <v>331</v>
      </c>
      <c r="J63" s="2" t="str">
        <f aca="false">IFERROR( ROUNDUP(B63*$Q$80/I63,0), "" )</f>
        <v/>
      </c>
      <c r="K63" s="2" t="n">
        <f aca="false">IF(I63&gt;0,I63*J63,$Q$80)</f>
        <v>550</v>
      </c>
      <c r="L63" s="3" t="n">
        <v>4.14</v>
      </c>
      <c r="M63" s="4" t="n">
        <f aca="false">L63*$L$77</f>
        <v>0.5796</v>
      </c>
      <c r="N63" s="4" t="n">
        <v>1.3</v>
      </c>
      <c r="O63" s="4" t="n">
        <f aca="false">K63*L63</f>
        <v>2277</v>
      </c>
      <c r="P63" s="2" t="n">
        <f aca="false">O63*$L$77</f>
        <v>318.78</v>
      </c>
      <c r="Q63" s="0" t="s">
        <v>31</v>
      </c>
      <c r="R63" s="0" t="s">
        <v>332</v>
      </c>
    </row>
    <row r="64" customFormat="false" ht="12.8" hidden="false" customHeight="false" outlineLevel="0" collapsed="false">
      <c r="A64" s="16" t="s">
        <v>333</v>
      </c>
      <c r="B64" s="16" t="n">
        <v>1</v>
      </c>
      <c r="C64" s="15"/>
      <c r="D64" s="16"/>
      <c r="E64" s="16" t="s">
        <v>334</v>
      </c>
      <c r="F64" s="16" t="s">
        <v>335</v>
      </c>
      <c r="G64" s="16" t="s">
        <v>336</v>
      </c>
      <c r="H64" s="16"/>
      <c r="I64" s="18"/>
      <c r="J64" s="22" t="str">
        <f aca="false">IFERROR( ROUNDUP(B64*$Q$80/I64,0), "" )</f>
        <v/>
      </c>
      <c r="K64" s="18" t="n">
        <f aca="false">IF(I64&gt;0,I64*J64,$Q$80)</f>
        <v>550</v>
      </c>
      <c r="L64" s="16" t="n">
        <v>0</v>
      </c>
      <c r="M64" s="20" t="n">
        <f aca="false">L64*$L$77</f>
        <v>0</v>
      </c>
      <c r="N64" s="20" t="n">
        <v>3.1</v>
      </c>
      <c r="O64" s="20" t="n">
        <f aca="false">K64*L64</f>
        <v>0</v>
      </c>
      <c r="P64" s="18" t="n">
        <f aca="false">O64*$L$77</f>
        <v>0</v>
      </c>
      <c r="Q64" s="16" t="s">
        <v>31</v>
      </c>
      <c r="R64" s="16" t="s">
        <v>337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customFormat="false" ht="12.8" hidden="false" customHeight="false" outlineLevel="0" collapsed="false">
      <c r="A65" s="16" t="s">
        <v>338</v>
      </c>
      <c r="B65" s="16" t="n">
        <v>1</v>
      </c>
      <c r="C65" s="15" t="s">
        <v>339</v>
      </c>
      <c r="D65" s="16"/>
      <c r="E65" s="16"/>
      <c r="F65" s="16"/>
      <c r="G65" s="16"/>
      <c r="H65" s="16"/>
      <c r="I65" s="18"/>
      <c r="J65" s="16" t="str">
        <f aca="false">IFERROR( ROUNDUP(B65*$Q$80/I65,0), "" )</f>
        <v/>
      </c>
      <c r="K65" s="18" t="n">
        <f aca="false">IF(I65&gt;0,I65*J65,$Q$80)</f>
        <v>550</v>
      </c>
      <c r="L65" s="19"/>
      <c r="M65" s="20" t="n">
        <f aca="false">L65*$L$77</f>
        <v>0</v>
      </c>
      <c r="N65" s="20" t="n">
        <v>1</v>
      </c>
      <c r="O65" s="20" t="n">
        <f aca="false">K65*L65</f>
        <v>0</v>
      </c>
      <c r="P65" s="18" t="n">
        <f aca="false">O65*$L$77</f>
        <v>0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customFormat="false" ht="12.8" hidden="false" customHeight="false" outlineLevel="0" collapsed="false">
      <c r="A66" s="16" t="s">
        <v>340</v>
      </c>
      <c r="B66" s="16" t="n">
        <v>1</v>
      </c>
      <c r="C66" s="15" t="s">
        <v>339</v>
      </c>
      <c r="D66" s="16"/>
      <c r="E66" s="16" t="s">
        <v>341</v>
      </c>
      <c r="F66" s="16"/>
      <c r="G66" s="16"/>
      <c r="H66" s="16"/>
      <c r="I66" s="18"/>
      <c r="J66" s="16" t="str">
        <f aca="false">IFERROR( ROUNDUP(B66*$Q$80/I66,0), "" )</f>
        <v/>
      </c>
      <c r="K66" s="18" t="n">
        <f aca="false">IF(I66&gt;0,I66*J66,$Q$80)</f>
        <v>550</v>
      </c>
      <c r="L66" s="19"/>
      <c r="M66" s="20" t="n">
        <f aca="false">L66*$L$77</f>
        <v>0</v>
      </c>
      <c r="N66" s="20" t="n">
        <v>0.6</v>
      </c>
      <c r="O66" s="20" t="n">
        <f aca="false">K66*L66</f>
        <v>0</v>
      </c>
      <c r="P66" s="18" t="n">
        <f aca="false">O66*$L$77</f>
        <v>0</v>
      </c>
      <c r="Q66" s="16"/>
      <c r="R66" s="16" t="s">
        <v>342</v>
      </c>
      <c r="S66" s="16"/>
      <c r="T66" s="16" t="s">
        <v>257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customFormat="false" ht="12.8" hidden="false" customHeight="false" outlineLevel="0" collapsed="false">
      <c r="A67" s="16" t="s">
        <v>343</v>
      </c>
      <c r="B67" s="16" t="n">
        <v>1</v>
      </c>
      <c r="C67" s="15"/>
      <c r="D67" s="16"/>
      <c r="E67" s="16"/>
      <c r="F67" s="16"/>
      <c r="G67" s="16"/>
      <c r="H67" s="16"/>
      <c r="I67" s="18"/>
      <c r="J67" s="22" t="str">
        <f aca="false">IFERROR( ROUNDUP(B67*$Q$80/I67,0), "" )</f>
        <v/>
      </c>
      <c r="K67" s="18" t="n">
        <f aca="false">IF(I67&gt;0,I67*J67,$Q$80)</f>
        <v>550</v>
      </c>
      <c r="L67" s="19"/>
      <c r="M67" s="20" t="n">
        <f aca="false">L67*$L$77</f>
        <v>0</v>
      </c>
      <c r="N67" s="20"/>
      <c r="O67" s="20" t="n">
        <f aca="false">K67*L67</f>
        <v>0</v>
      </c>
      <c r="P67" s="18" t="n">
        <f aca="false">O67*$L$77</f>
        <v>0</v>
      </c>
      <c r="Q67" s="16"/>
      <c r="R67" s="16"/>
      <c r="S67" s="16"/>
      <c r="T67" s="22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customFormat="false" ht="12.8" hidden="false" customHeight="false" outlineLevel="0" collapsed="false">
      <c r="A68" s="16" t="s">
        <v>344</v>
      </c>
      <c r="B68" s="16" t="n">
        <v>1</v>
      </c>
      <c r="C68" s="15"/>
      <c r="D68" s="16"/>
      <c r="E68" s="16" t="s">
        <v>345</v>
      </c>
      <c r="F68" s="16" t="s">
        <v>346</v>
      </c>
      <c r="G68" s="16"/>
      <c r="H68" s="16"/>
      <c r="I68" s="18" t="n">
        <v>600</v>
      </c>
      <c r="J68" s="22" t="n">
        <f aca="false">IFERROR( ROUNDUP(B68*$Q$80/I68,0), "" )</f>
        <v>1</v>
      </c>
      <c r="K68" s="18" t="n">
        <f aca="false">IF(I68&gt;0,I68*J68,$Q$80)</f>
        <v>600</v>
      </c>
      <c r="L68" s="19" t="n">
        <v>5</v>
      </c>
      <c r="M68" s="20" t="n">
        <f aca="false">L68*$L$77</f>
        <v>0.7</v>
      </c>
      <c r="N68" s="20"/>
      <c r="O68" s="20" t="n">
        <f aca="false">K68*L68</f>
        <v>3000</v>
      </c>
      <c r="P68" s="18" t="n">
        <f aca="false">O68*$L$77</f>
        <v>420</v>
      </c>
      <c r="Q68" s="16"/>
      <c r="R68" s="16"/>
      <c r="S68" s="16"/>
      <c r="T68" s="22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customFormat="false" ht="12.8" hidden="false" customHeight="false" outlineLevel="0" collapsed="false">
      <c r="A69" s="16" t="s">
        <v>347</v>
      </c>
      <c r="B69" s="16" t="n">
        <v>1</v>
      </c>
      <c r="C69" s="15"/>
      <c r="D69" s="16"/>
      <c r="E69" s="16"/>
      <c r="F69" s="16"/>
      <c r="G69" s="16"/>
      <c r="H69" s="16"/>
      <c r="I69" s="18"/>
      <c r="J69" s="22" t="str">
        <f aca="false">IFERROR( ROUNDUP(B69*$Q$80/I69,0), "" )</f>
        <v/>
      </c>
      <c r="K69" s="18" t="n">
        <f aca="false">IF(I69&gt;0,I69*J69,$Q$80)</f>
        <v>550</v>
      </c>
      <c r="L69" s="19" t="n">
        <v>22</v>
      </c>
      <c r="M69" s="20" t="n">
        <f aca="false">L69*$L$77</f>
        <v>3.08</v>
      </c>
      <c r="N69" s="20"/>
      <c r="O69" s="20" t="n">
        <f aca="false">K69*L69</f>
        <v>12100</v>
      </c>
      <c r="P69" s="18" t="n">
        <f aca="false">O69*$L$77</f>
        <v>1694</v>
      </c>
      <c r="Q69" s="16"/>
      <c r="R69" s="16"/>
      <c r="S69" s="15"/>
      <c r="T69" s="16"/>
      <c r="U69" s="22"/>
      <c r="V69" s="16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customFormat="false" ht="12.8" hidden="false" customHeight="false" outlineLevel="0" collapsed="false">
      <c r="A70" s="16" t="s">
        <v>348</v>
      </c>
      <c r="B70" s="16" t="n">
        <v>1</v>
      </c>
      <c r="C70" s="15"/>
      <c r="D70" s="16"/>
      <c r="E70" s="16"/>
      <c r="F70" s="16"/>
      <c r="G70" s="16"/>
      <c r="H70" s="16"/>
      <c r="I70" s="18"/>
      <c r="J70" s="22" t="str">
        <f aca="false">IFERROR( ROUNDUP(B70*$Q$80/I70,0), "" )</f>
        <v/>
      </c>
      <c r="K70" s="18" t="n">
        <f aca="false">IF(I70&gt;0,I70*J70,$Q$80)</f>
        <v>550</v>
      </c>
      <c r="L70" s="19" t="n">
        <v>25</v>
      </c>
      <c r="M70" s="20" t="n">
        <f aca="false">L70*$L$77</f>
        <v>3.5</v>
      </c>
      <c r="N70" s="20"/>
      <c r="O70" s="20" t="n">
        <f aca="false">K70*L70</f>
        <v>13750</v>
      </c>
      <c r="P70" s="18" t="n">
        <f aca="false">O70*$L$77</f>
        <v>1925</v>
      </c>
      <c r="Q70" s="16"/>
      <c r="R70" s="16"/>
      <c r="S70" s="15"/>
      <c r="T70" s="16"/>
      <c r="U70" s="22"/>
      <c r="V70" s="16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3" customFormat="false" ht="12.8" hidden="false" customHeight="false" outlineLevel="0" collapsed="false">
      <c r="I73" s="8"/>
      <c r="J73" s="8"/>
      <c r="K73" s="8"/>
      <c r="L73" s="9"/>
      <c r="M73" s="10"/>
      <c r="N73" s="10" t="s">
        <v>349</v>
      </c>
      <c r="O73" s="8" t="n">
        <f aca="false">SUM(O2:O72)</f>
        <v>111540.24</v>
      </c>
      <c r="P73" s="8" t="n">
        <f aca="false">SUM(P2:P72)</f>
        <v>15615.6336</v>
      </c>
    </row>
    <row r="74" customFormat="false" ht="12.8" hidden="false" customHeight="false" outlineLevel="0" collapsed="false">
      <c r="K74" s="8"/>
      <c r="N74" s="10" t="s">
        <v>350</v>
      </c>
      <c r="O74" s="10" t="n">
        <f aca="false">O73/$Q$80</f>
        <v>202.800436363636</v>
      </c>
      <c r="P74" s="10" t="n">
        <f aca="false">P73/$Q$80</f>
        <v>28.3920610909091</v>
      </c>
    </row>
    <row r="75" customFormat="false" ht="12.8" hidden="false" customHeight="false" outlineLevel="0" collapsed="false">
      <c r="A75" s="0" t="s">
        <v>351</v>
      </c>
      <c r="B75" s="0" t="n">
        <f aca="false">SUM(B2:B74)</f>
        <v>191</v>
      </c>
    </row>
    <row r="76" customFormat="false" ht="12.8" hidden="false" customHeight="false" outlineLevel="0" collapsed="false">
      <c r="Q76" s="0" t="s">
        <v>103</v>
      </c>
      <c r="R76" s="0" t="s">
        <v>352</v>
      </c>
    </row>
    <row r="77" customFormat="false" ht="12.8" hidden="false" customHeight="false" outlineLevel="0" collapsed="false">
      <c r="K77" s="8" t="s">
        <v>353</v>
      </c>
      <c r="L77" s="4" t="n">
        <v>0.14</v>
      </c>
      <c r="Q77" s="0" t="s">
        <v>31</v>
      </c>
      <c r="R77" s="0" t="s">
        <v>354</v>
      </c>
    </row>
    <row r="78" customFormat="false" ht="12.8" hidden="false" customHeight="false" outlineLevel="0" collapsed="false">
      <c r="Q78" s="0" t="s">
        <v>172</v>
      </c>
      <c r="R78" s="0" t="s">
        <v>355</v>
      </c>
    </row>
    <row r="80" customFormat="false" ht="12.8" hidden="false" customHeight="false" outlineLevel="0" collapsed="false">
      <c r="Q80" s="5" t="n">
        <v>550</v>
      </c>
      <c r="R80" s="0" t="s">
        <v>356</v>
      </c>
    </row>
    <row r="81" customFormat="false" ht="12.8" hidden="false" customHeight="false" outlineLevel="0" collapsed="false">
      <c r="A81" s="23" t="s">
        <v>357</v>
      </c>
    </row>
    <row r="82" customFormat="false" ht="12.8" hidden="false" customHeight="false" outlineLevel="0" collapsed="false">
      <c r="A82" s="24" t="s">
        <v>358</v>
      </c>
    </row>
    <row r="83" customFormat="false" ht="12.8" hidden="false" customHeight="false" outlineLevel="0" collapsed="false">
      <c r="A83" s="25" t="s">
        <v>359</v>
      </c>
    </row>
    <row r="84" customFormat="false" ht="12.8" hidden="false" customHeight="false" outlineLevel="0" collapsed="false">
      <c r="Q84" s="12"/>
      <c r="R84" s="11"/>
    </row>
    <row r="85" customFormat="false" ht="12.8" hidden="false" customHeight="false" outlineLevel="0" collapsed="false">
      <c r="R85" s="11"/>
    </row>
    <row r="87" customFormat="false" ht="12.8" hidden="false" customHeight="false" outlineLevel="0" collapsed="false">
      <c r="H87" s="12"/>
      <c r="L87" s="3" t="n">
        <v>12000</v>
      </c>
      <c r="M87" s="4" t="s">
        <v>360</v>
      </c>
      <c r="N87" s="4" t="s">
        <v>361</v>
      </c>
      <c r="Q87" s="12"/>
      <c r="R87" s="11"/>
    </row>
    <row r="88" customFormat="false" ht="12.8" hidden="false" customHeight="false" outlineLevel="0" collapsed="false">
      <c r="L88" s="3" t="n">
        <f aca="false">0.33*50000*0.8</f>
        <v>13200</v>
      </c>
      <c r="N88" s="4" t="s">
        <v>362</v>
      </c>
    </row>
    <row r="89" customFormat="false" ht="12.8" hidden="false" customHeight="false" outlineLevel="0" collapsed="false">
      <c r="L89" s="3" t="n">
        <f aca="false">SUM(L87:L88)</f>
        <v>25200</v>
      </c>
      <c r="M89" s="4" t="s">
        <v>363</v>
      </c>
      <c r="N89" s="4" t="s">
        <v>364</v>
      </c>
    </row>
    <row r="90" customFormat="false" ht="12.8" hidden="false" customHeight="false" outlineLevel="0" collapsed="false">
      <c r="H90" s="12"/>
      <c r="L90" s="3" t="n">
        <v>14000</v>
      </c>
      <c r="M90" s="4" t="s">
        <v>365</v>
      </c>
      <c r="N90" s="4" t="s">
        <v>366</v>
      </c>
      <c r="Q90" s="12"/>
    </row>
    <row r="91" customFormat="false" ht="12.8" hidden="false" customHeight="false" outlineLevel="0" collapsed="false">
      <c r="Q91" s="12"/>
    </row>
    <row r="92" customFormat="false" ht="12.8" hidden="false" customHeight="false" outlineLevel="0" collapsed="false">
      <c r="Q92" s="12"/>
      <c r="R92" s="11"/>
    </row>
    <row r="93" customFormat="false" ht="12.8" hidden="false" customHeight="false" outlineLevel="0" collapsed="false">
      <c r="Q93" s="12"/>
      <c r="R93" s="11"/>
    </row>
    <row r="94" customFormat="false" ht="12.8" hidden="false" customHeight="false" outlineLevel="0" collapsed="false">
      <c r="Q94" s="12"/>
      <c r="R94" s="11"/>
    </row>
    <row r="95" customFormat="false" ht="12.8" hidden="false" customHeight="false" outlineLevel="0" collapsed="false">
      <c r="Q95" s="12"/>
      <c r="R95" s="11"/>
    </row>
    <row r="96" customFormat="false" ht="12.8" hidden="false" customHeight="false" outlineLevel="0" collapsed="false">
      <c r="Q96" s="12"/>
      <c r="R96" s="11"/>
    </row>
    <row r="98" customFormat="false" ht="12.8" hidden="false" customHeight="false" outlineLevel="0" collapsed="false">
      <c r="Q98" s="12"/>
      <c r="R98" s="11"/>
    </row>
    <row r="99" customFormat="false" ht="12.8" hidden="false" customHeight="false" outlineLevel="0" collapsed="false">
      <c r="C99" s="12"/>
      <c r="Q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2019-12-18T11:27:12Z</dcterms:created>
  <dc:creator>nbaeck</dc:creator>
  <dc:description/>
  <dc:language>en-GB</dc:language>
  <cp:lastModifiedBy/>
  <dcterms:modified xsi:type="dcterms:W3CDTF">2020-02-06T21:47:58Z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