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lverSurfer/Repositories/01-Excel Homework/"/>
    </mc:Choice>
  </mc:AlternateContent>
  <xr:revisionPtr revIDLastSave="0" documentId="13_ncr:1_{13B2A223-3914-A448-98B7-9B8C01BAE986}" xr6:coauthVersionLast="45" xr6:coauthVersionMax="45" xr10:uidLastSave="{00000000-0000-0000-0000-000000000000}"/>
  <bookViews>
    <workbookView xWindow="32000" yWindow="4460" windowWidth="25600" windowHeight="15540" activeTab="4" xr2:uid="{00000000-000D-0000-FFFF-FFFF00000000}"/>
  </bookViews>
  <sheets>
    <sheet name="Data" sheetId="1" r:id="rId1"/>
    <sheet name="Category Stats" sheetId="5" r:id="rId2"/>
    <sheet name="Sub-Category Stats" sheetId="6" r:id="rId3"/>
    <sheet name="Launch Date Outcomes" sheetId="7" r:id="rId4"/>
    <sheet name="Outcomes Based on Goal" sheetId="8" r:id="rId5"/>
  </sheets>
  <definedNames>
    <definedName name="_xlnm._FilterDatabase" localSheetId="0" hidden="1">Data!$A$1:$T$1</definedName>
    <definedName name="_xlchart.v1.0" hidden="1">'Outcomes Based on Goal'!$A$2:$A$13</definedName>
    <definedName name="_xlchart.v1.1" hidden="1">'Outcomes Based on Goal'!$F$1</definedName>
    <definedName name="_xlchart.v1.10" hidden="1">'Outcomes Based on Goal'!$G$1</definedName>
    <definedName name="_xlchart.v1.11" hidden="1">'Outcomes Based on Goal'!$G$2:$G$13</definedName>
    <definedName name="_xlchart.v1.12" hidden="1">'Outcomes Based on Goal'!$H$1</definedName>
    <definedName name="_xlchart.v1.13" hidden="1">'Outcomes Based on Goal'!$H$2:$H$13</definedName>
    <definedName name="_xlchart.v1.2" hidden="1">'Outcomes Based on Goal'!$F$2:$F$13</definedName>
    <definedName name="_xlchart.v1.3" hidden="1">'Outcomes Based on Goal'!$G$1</definedName>
    <definedName name="_xlchart.v1.4" hidden="1">'Outcomes Based on Goal'!$G$2:$G$13</definedName>
    <definedName name="_xlchart.v1.5" hidden="1">'Outcomes Based on Goal'!$H$1</definedName>
    <definedName name="_xlchart.v1.6" hidden="1">'Outcomes Based on Goal'!$H$2:$H$13</definedName>
    <definedName name="_xlchart.v1.7" hidden="1">'Outcomes Based on Goal'!$A$2:$A$13</definedName>
    <definedName name="_xlchart.v1.8" hidden="1">'Outcomes Based on Goal'!$F$1</definedName>
    <definedName name="_xlchart.v1.9" hidden="1">'Outcomes Based on Goal'!$F$2:$F$13</definedName>
  </definedNames>
  <calcPr calcId="191029"/>
  <pivotCaches>
    <pivotCache cacheId="31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G12" i="8" s="1"/>
  <c r="C11" i="8"/>
  <c r="C10" i="8"/>
  <c r="C9" i="8"/>
  <c r="C8" i="8"/>
  <c r="C7" i="8"/>
  <c r="C6" i="8"/>
  <c r="C5" i="8"/>
  <c r="C4" i="8"/>
  <c r="C3" i="8"/>
  <c r="C2" i="8"/>
  <c r="B12" i="8"/>
  <c r="E12" i="8" s="1"/>
  <c r="H12" i="8" s="1"/>
  <c r="B11" i="8"/>
  <c r="E11" i="8" s="1"/>
  <c r="B10" i="8"/>
  <c r="B9" i="8"/>
  <c r="E9" i="8" s="1"/>
  <c r="B8" i="8"/>
  <c r="E8" i="8" s="1"/>
  <c r="H8" i="8" s="1"/>
  <c r="B7" i="8"/>
  <c r="E7" i="8" s="1"/>
  <c r="B6" i="8"/>
  <c r="B5" i="8"/>
  <c r="E5" i="8" s="1"/>
  <c r="B4" i="8"/>
  <c r="E4" i="8" s="1"/>
  <c r="B3" i="8"/>
  <c r="E3" i="8" s="1"/>
  <c r="B13" i="8"/>
  <c r="E13" i="8" s="1"/>
  <c r="B2" i="8"/>
  <c r="G10" i="8" l="1"/>
  <c r="F6" i="8"/>
  <c r="G3" i="8"/>
  <c r="G7" i="8"/>
  <c r="G11" i="8"/>
  <c r="H3" i="8"/>
  <c r="H7" i="8"/>
  <c r="H11" i="8"/>
  <c r="G4" i="8"/>
  <c r="G8" i="8"/>
  <c r="H4" i="8"/>
  <c r="G5" i="8"/>
  <c r="G9" i="8"/>
  <c r="G13" i="8"/>
  <c r="H5" i="8"/>
  <c r="H9" i="8"/>
  <c r="H13" i="8"/>
  <c r="E2" i="8"/>
  <c r="F2" i="8" s="1"/>
  <c r="E10" i="8"/>
  <c r="F10" i="8" s="1"/>
  <c r="E6" i="8"/>
  <c r="H6" i="8" s="1"/>
  <c r="F13" i="8"/>
  <c r="F9" i="8"/>
  <c r="F5" i="8"/>
  <c r="F12" i="8"/>
  <c r="F8" i="8"/>
  <c r="F4" i="8"/>
  <c r="F11" i="8"/>
  <c r="F7" i="8"/>
  <c r="F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0" i="8" l="1"/>
  <c r="G6" i="8"/>
  <c r="G2" i="8"/>
  <c r="H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<sst xmlns="http://schemas.openxmlformats.org/spreadsheetml/2006/main" count="33048" uniqueCount="8400">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</sst>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C-7240-8F29-98D5AD75A5B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5C-7240-8F29-98D5AD75A5B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5C-7240-8F29-98D5AD75A5B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5C-7240-8F29-98D5AD75A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7220048"/>
        <c:axId val="798910896"/>
      </c:barChart>
      <c:catAx>
        <c:axId val="7972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10896"/>
        <c:crosses val="autoZero"/>
        <c:auto val="1"/>
        <c:lblAlgn val="ctr"/>
        <c:lblOffset val="100"/>
        <c:noMultiLvlLbl val="0"/>
      </c:catAx>
      <c:valAx>
        <c:axId val="79891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2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6F-FD4A-8E3A-885CE51EB096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6F-FD4A-8E3A-885CE51EB096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6F-FD4A-8E3A-885CE51EB096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6F-FD4A-8E3A-885CE51EB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4729088"/>
        <c:axId val="804730720"/>
      </c:barChart>
      <c:catAx>
        <c:axId val="80472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730720"/>
        <c:crosses val="autoZero"/>
        <c:auto val="1"/>
        <c:lblAlgn val="ctr"/>
        <c:lblOffset val="100"/>
        <c:noMultiLvlLbl val="0"/>
      </c:catAx>
      <c:valAx>
        <c:axId val="8047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72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1-BC41-B278-C36F742A0B54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01-BC41-B278-C36F742A0B54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1-BC41-B278-C36F742A0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229984"/>
        <c:axId val="804231616"/>
      </c:lineChart>
      <c:catAx>
        <c:axId val="8042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231616"/>
        <c:crosses val="autoZero"/>
        <c:auto val="1"/>
        <c:lblAlgn val="ctr"/>
        <c:lblOffset val="100"/>
        <c:noMultiLvlLbl val="0"/>
      </c:catAx>
      <c:valAx>
        <c:axId val="80423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2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C-9143-8994-10610B6EE87B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C-9143-8994-10610B6EE87B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0C-9143-8994-10610B6EE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304304"/>
        <c:axId val="869046768"/>
      </c:lineChart>
      <c:catAx>
        <c:axId val="82730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046768"/>
        <c:crosses val="autoZero"/>
        <c:auto val="1"/>
        <c:lblAlgn val="ctr"/>
        <c:lblOffset val="100"/>
        <c:noMultiLvlLbl val="0"/>
      </c:catAx>
      <c:valAx>
        <c:axId val="86904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30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93132</xdr:colOff>
      <xdr:row>1</xdr:row>
      <xdr:rowOff>189089</xdr:rowOff>
    </xdr:from>
    <xdr:to>
      <xdr:col>13</xdr:col>
      <xdr:colOff>744567</xdr:colOff>
      <xdr:row>24</xdr:row>
      <xdr:rowOff>30712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9CF55-9A6E-AE4C-9786-FDFE76723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269239</xdr:colOff>
      <xdr:row>3</xdr:row>
      <xdr:rowOff>27940</xdr:rowOff>
    </xdr:from>
    <xdr:to>
      <xdr:col>19</xdr:col>
      <xdr:colOff>344746</xdr:colOff>
      <xdr:row>40</xdr:row>
      <xdr:rowOff>172720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533F7-B000-D14D-83BC-3A6A7E2BF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0</xdr:row>
      <xdr:rowOff>68943</xdr:rowOff>
    </xdr:from>
    <xdr:to>
      <xdr:col>14</xdr:col>
      <xdr:colOff>311150</xdr:colOff>
      <xdr:row>27</xdr:row>
      <xdr:rowOff>170543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A37EE-DD7C-A24B-8660-FF392CE31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13</xdr:row>
      <xdr:rowOff>50800</xdr:rowOff>
    </xdr:from>
    <xdr:to>
      <xdr:col>7</xdr:col>
      <xdr:colOff>1231900</xdr:colOff>
      <xdr:row>33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87069B-6248-644C-A6A8-538EAE275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Burgos" refreshedDate="43759.839668171298" createdVersion="6" refreshedVersion="6" minRefreshableVersion="3" recordCount="4114" xr:uid="{6E353BC3-1DD3-F54B-9E4F-5B8B6361F3B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Burgos" refreshedDate="43759.848143055555" createdVersion="6" refreshedVersion="6" minRefreshableVersion="3" recordCount="4114" xr:uid="{BF1DC629-D435-0640-A82E-A63AA901B2D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C530C-2273-5E4D-B17B-B631F5A94AE9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970E6-AEE6-C044-A9DC-F18EAEB2F682}" name="PivotTable5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2B8E5-4527-2C46-AD42-EA561C24C418}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10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21.66406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9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0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0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0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0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0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0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0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0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0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0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0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0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0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0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0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0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0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0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0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0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0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0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0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0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0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0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0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0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0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0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0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0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0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0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0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0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0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0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0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0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0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0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0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0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0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0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0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0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0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0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0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0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0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0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0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0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0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0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0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0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0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0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0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0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0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0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0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0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0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0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0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0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0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0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0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0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0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0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0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0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0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0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0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0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0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0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0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0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0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0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0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0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0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0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0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0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0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0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0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0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0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0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0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0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0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0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0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0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0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0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0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0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0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0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0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0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0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0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0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0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0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0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0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0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0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0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0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0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0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0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0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0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0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0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0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0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0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0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0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0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0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0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0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0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0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0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0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0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0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0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0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0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0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0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0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0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0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0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0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0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0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0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0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0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0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0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0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0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0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0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0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0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0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0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0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0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0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0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0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0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0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0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0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0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0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0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0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0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0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0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0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0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0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0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0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0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0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0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0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0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0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0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0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0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0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0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0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0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0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0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0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0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0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0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0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0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0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0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0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0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0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0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0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0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0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0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0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0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0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0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0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0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0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0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0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0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0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0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0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0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0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0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0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0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0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0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0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0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0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0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0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0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0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0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0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0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0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0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0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0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0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0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0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0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0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0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0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0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0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0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0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0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0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0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0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0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0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0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0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0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0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0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0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0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0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0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0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0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0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0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0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0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0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0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0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0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0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0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0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0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0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0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0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0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0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0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0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0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0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0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0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0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0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0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0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0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0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0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0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0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0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0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0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0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0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0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0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0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0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0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0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0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0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0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0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0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0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0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0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0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0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0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0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0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0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0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0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0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0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0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0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0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0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0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0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0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0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0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0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0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0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0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0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0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0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0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0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0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0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0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0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0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0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0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0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0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0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0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0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0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0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0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0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0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0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0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0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0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0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0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0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0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0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0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0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0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0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0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0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0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0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0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0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0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0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0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0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0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0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0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0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0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0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0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0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0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0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0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0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0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0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0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0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0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0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0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0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0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0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0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0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0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0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0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0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0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0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0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0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0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0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0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0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0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0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0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0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0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0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0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0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0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0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0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0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0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0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0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0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0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0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0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0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0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0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0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0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0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0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0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0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0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0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0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0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0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0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0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0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0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0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0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0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0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0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0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0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0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0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0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0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0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0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0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0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0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0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0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0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0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0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0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0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0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0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0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0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0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0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0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0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0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0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0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0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0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0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0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0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0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0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0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0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0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0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0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0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0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0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0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0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0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0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0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0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0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0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0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0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0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0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0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0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0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0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0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0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0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0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0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0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0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0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0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0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0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0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0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0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0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0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0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0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0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0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0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0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0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0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0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0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0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0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0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0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0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0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0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0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0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0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0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0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0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0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0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0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0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0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0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0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0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0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0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0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0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0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0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0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0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0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0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0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0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0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0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0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0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0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0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0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0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0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0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0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0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0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0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0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0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0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0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0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0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0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0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0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0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0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0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0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0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0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0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0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0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0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0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0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0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0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0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0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0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0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0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0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0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0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0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0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0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0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0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0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0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0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0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0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0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0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0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0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0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0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0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0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0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0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0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0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0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0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0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0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0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0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0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0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0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0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0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0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0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0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0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0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0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0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0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0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0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0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0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0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0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0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0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0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0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0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0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0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0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0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0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0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0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0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0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0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0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0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0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0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0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0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0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0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0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0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0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0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0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0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0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0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0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0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0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0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0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0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0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0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0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0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0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0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0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0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0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0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0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0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0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0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0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0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0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0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0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0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0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0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0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0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0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0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0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0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0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0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0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0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0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0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0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0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0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0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0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0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0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0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0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0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0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0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0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0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0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0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0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0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0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0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0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0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0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0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0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0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0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0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0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0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0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0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0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0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0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0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0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0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0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0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0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0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0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0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0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0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0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0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0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0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0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0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0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0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0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0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0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0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0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0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0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0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0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0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0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0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0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0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0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0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0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0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0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0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0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0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0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0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0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0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0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0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0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0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0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0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0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0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0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0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0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0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0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0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0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0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0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0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0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0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0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0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0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0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0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0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0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0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0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0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0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0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0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0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0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0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0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0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0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0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0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0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0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0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0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0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0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0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0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0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0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0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0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0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0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0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0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0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0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0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0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0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0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0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0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0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0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0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0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0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0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0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0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0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0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0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0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0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0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0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0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0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0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0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0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0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0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0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0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0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0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0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0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0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0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0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0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0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0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0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0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0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0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0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0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0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0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0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0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0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0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0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0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0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0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0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0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0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0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0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0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0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0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0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0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0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0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0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0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0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0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0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0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0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0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0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0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0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0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0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0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0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0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0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0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0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0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0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0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0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0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0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0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0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0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0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0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0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0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0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0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0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0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0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0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0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0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0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0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0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0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0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0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0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0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0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0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0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0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0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0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0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0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0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0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0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0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0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0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0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0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0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0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0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0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0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0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0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0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0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0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0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0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0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0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0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0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0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0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0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0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0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0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0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0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0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0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0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0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0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0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0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0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0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0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0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0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0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0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0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0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0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0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0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0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0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0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0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0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0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0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0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0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0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0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0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0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0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0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0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0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0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0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0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0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0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0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0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0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0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0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0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0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0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0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0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0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0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0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0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0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0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0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0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0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0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0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0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0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0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0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0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0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0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0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0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0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0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0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0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0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0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0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0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0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0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0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0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0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0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0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0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0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0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0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0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0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0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0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0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0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0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0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0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0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0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0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0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0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0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0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0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0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0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0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0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0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0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0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0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0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0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0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0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0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0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0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0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0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0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0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0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0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0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0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0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0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0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0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0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0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0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0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0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0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0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0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0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0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0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0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0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0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0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0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0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0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0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0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0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0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0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0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0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0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0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0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0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0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0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0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0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0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0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0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0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0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0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0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0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0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0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0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0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0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0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0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0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0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0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0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0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0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0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0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0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0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0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0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0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0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0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0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0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0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0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0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0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0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0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0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0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0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0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0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0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0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0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0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0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0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0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0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0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0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0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0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0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0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0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0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0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0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0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0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0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0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0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0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0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0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0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0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0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0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0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0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0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0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0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0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0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0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0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0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0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0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0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0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0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0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0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0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0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0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0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0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0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0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0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0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0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0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0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0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0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0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0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0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0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0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0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0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0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0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0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0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0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0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0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0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0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0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0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0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0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0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0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0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0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0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0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0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0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0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0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0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0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0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0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0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0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0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0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0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0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0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0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0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0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0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0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0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0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0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0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0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0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0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0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0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0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0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0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0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0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0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0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0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0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0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0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0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0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0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0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0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0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0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0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0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0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0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0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0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0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0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0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0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0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0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0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0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0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0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0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0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0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0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0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0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0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0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0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0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0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0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0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0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0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0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0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0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0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0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0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0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0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0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0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0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0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0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0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0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0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0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0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0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0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0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0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0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0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0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0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0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0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0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0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0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0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0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0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0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0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0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0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0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0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0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0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0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0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0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0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0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0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0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0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0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0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0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0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0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0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0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0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0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0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0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0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0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0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0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0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0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0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0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0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0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0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0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0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0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0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0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0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0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0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0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0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0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0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0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0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0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0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0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0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0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0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0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0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0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0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0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0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0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0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0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0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0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0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0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0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0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0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0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0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0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0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0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0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0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0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0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0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0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0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0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0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0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0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0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0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0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0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0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0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0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0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0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0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0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0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0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0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0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0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0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0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0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0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0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0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0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0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0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0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0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0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0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0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0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0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0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0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0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0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0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0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0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0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0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0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0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0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0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0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0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0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0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0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0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0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0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0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0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0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0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0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0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0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0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0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0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0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0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0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0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0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0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0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0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0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0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0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0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0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0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0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0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0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0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0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0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0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0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0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0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0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0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0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0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0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0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0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0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0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0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0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0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0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0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0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0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0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0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0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0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0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0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0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0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0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0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0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0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0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0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0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0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0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0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0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0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0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0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0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0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0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0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0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0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0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0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0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0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0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0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0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0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0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0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0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0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0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0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0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0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0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0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0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0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0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0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0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0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0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0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0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0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0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0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0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0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0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0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0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0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0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0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0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0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0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0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0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0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0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0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0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0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0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0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0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0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0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0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0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0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0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0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0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0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0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0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0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0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0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0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0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0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0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0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0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0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0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0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0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0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0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0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0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0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0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0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0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0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0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0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0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0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0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0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0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0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0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0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0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0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0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0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0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0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0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0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0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0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0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0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0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0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0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0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0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0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0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0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0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0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0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0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0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0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0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0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0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0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0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0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0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0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0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0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0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0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0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0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0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0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0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0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0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0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0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0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0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0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0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0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0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0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0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0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0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0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0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0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0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0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0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0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0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0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0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0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0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0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0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0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0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0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0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0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0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0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0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0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0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0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0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0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0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0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0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0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0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0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0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0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0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0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0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0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0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0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0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0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0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0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0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0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0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0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0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0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0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0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0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0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0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0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0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0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0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0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0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0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0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0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0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0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0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0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0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0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0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0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0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0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0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0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0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0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0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0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0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0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0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0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0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0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0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0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0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0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0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0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0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0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0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0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0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0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0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0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0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0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0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0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0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0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0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0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0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0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0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0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0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0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0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0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0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0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0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0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0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0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0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0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0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0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0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0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0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0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0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0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0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0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0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0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0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0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0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0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0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0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0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0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0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0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0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0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0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0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0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0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0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0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0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0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0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0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0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0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0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0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0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0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0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0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0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0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0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0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0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0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0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0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0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0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0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0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0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0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0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0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0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0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0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0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0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0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0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0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0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0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0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0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0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0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0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0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0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0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0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0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0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0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0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0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0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0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0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0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0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0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0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0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0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0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0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0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0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0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0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0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0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0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0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0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0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0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0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0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0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0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0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0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0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0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0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0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0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0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0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0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0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0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0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0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0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0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0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0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0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0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0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0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0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0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0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0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0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0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0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0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0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0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0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0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0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0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0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0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0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0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0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0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0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0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0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0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0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0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0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0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0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0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0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0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0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0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0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0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0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0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0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0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0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0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0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0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0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0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0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0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0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0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0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0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0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0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0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0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0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0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0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0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0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0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0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0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0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0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0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0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0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0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0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0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0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0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0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0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0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0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0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0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0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0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0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0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0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0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0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0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0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0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0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0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0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0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0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0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0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0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0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0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0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0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0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0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0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0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0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0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0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0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0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0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0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0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0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0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0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0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0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0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0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0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0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0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0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0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0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0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0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0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0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0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0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0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0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0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0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0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0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0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0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0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0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0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0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0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0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0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0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0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0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0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0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0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0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0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0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0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0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0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0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0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0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0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0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0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0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0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0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0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0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0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0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0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0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0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0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0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0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0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0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0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0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0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0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0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0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0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0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0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0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0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0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0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0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0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0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0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0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0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0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0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0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0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0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0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0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0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0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0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0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0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0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0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0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0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0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0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0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0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0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0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0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0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0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0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0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0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0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0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0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0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0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0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0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0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0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0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0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0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0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0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0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0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0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0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0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0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0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0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0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0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0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0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0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0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0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0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0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0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0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0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0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0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0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0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0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0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0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0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0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0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0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0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0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0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0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0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0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0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0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0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0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0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0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0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0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0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0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0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0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0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0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0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0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0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0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0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0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0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0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0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0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0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0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0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0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0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0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0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0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0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0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0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0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0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0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0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0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0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0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0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0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0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0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0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0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0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0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0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0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0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0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0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0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0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0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0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0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0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0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0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0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0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0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0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0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0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0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0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0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0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0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0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0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0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0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0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0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0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0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0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0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0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0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0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0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0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0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0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0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0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0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0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0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0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0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0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0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0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0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0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0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0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0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0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0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0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0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0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0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0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0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0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0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0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0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0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0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0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0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0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0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0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0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0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0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0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0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0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0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0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0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0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0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0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0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0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0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0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0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0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0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0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0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0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0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0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0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0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0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0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0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0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0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0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0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0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0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0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0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0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0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0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0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0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0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0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0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0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0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0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0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0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0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0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0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0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0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0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0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0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0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0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0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0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0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0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0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0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0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0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0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0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0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0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0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0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0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0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0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0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0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0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0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0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0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0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0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0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0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0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0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0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0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0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0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0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0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0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0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0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0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0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0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0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0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0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0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0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0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0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0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0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0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0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0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0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0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0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0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0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0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0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0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0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0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0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0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0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0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0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0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0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0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0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0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0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0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0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0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0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0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0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0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0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0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0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0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0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0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0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0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0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0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0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0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0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0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0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0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0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0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0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0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0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0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0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0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0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0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0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0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0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0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0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0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0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0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0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0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0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0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0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0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0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0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0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0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0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0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0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0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0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0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0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0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0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0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0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0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0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0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0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0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0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0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0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0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0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0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0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0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0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0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0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0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0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0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0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0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0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0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0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0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0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0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0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0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0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0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0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0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0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0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0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0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0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0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0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0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0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0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0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0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0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0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0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0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0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0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0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0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0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0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0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0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0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0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0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0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0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0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0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0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0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0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0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0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0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0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0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0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0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0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0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0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0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0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0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0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0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0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0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0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0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0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0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0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0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0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0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0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0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0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0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0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0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0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0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0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0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0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0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0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0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0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0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0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0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0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0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0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0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0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0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0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0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0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0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0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0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0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0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0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0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0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0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0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0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0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0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0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0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0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0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0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0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0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0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0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0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0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0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0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0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0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0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0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0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0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0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0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0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0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0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0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0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0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0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0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0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0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0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0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0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0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0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0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0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0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0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0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0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0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0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0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0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0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0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0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0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0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0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0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0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0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0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0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0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0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0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0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0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0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0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0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0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0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0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0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0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0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0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0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0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0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0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0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0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0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0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0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0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0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0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0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0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0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0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0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0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0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0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0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0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0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0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0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0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0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0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0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0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0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0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0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0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0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0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0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0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0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0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0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0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0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0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0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0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0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0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0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0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0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0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0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0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0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0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0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0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0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0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0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0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0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0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0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0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0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0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0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0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0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0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0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0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0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0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0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0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0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0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0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0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0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0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0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0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0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0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0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0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0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0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0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0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0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0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0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0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0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0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0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0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0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0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0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0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0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0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0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0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0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0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0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0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0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0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0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0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0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0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0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0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0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0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0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0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0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0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0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0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0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0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0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0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0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0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0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0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0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0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0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0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0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0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0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0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0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0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0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0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0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0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0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0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0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0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0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0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0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0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0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0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0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0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0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0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0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0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0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0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0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0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0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0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0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0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0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0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0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0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0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0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0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0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0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0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0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0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0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0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0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0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0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0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0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0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0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0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0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0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0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0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0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0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0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0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0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0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0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0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0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0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0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0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0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0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0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0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0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0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0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0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0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0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0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0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0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0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0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0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0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0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0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0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0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0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0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0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0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0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0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0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0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0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0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0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0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0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0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0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0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0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0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0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0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0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0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0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0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0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0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0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0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0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0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0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0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0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0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0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0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0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0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0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0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0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0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0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0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0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0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0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0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0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0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0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0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0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0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0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0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0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0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0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0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0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0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0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0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0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0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0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0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0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0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0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0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0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0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0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0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0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0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0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0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0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0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0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0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0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0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0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0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0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0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0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0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0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0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0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0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0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0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0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0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0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0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0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0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0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0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0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0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0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0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0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0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0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0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0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0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0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0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0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0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0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0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0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0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0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0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0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0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0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0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0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0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0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0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0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0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0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0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0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0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0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0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0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0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0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0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0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0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0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0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0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0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0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0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0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0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0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0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0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0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0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0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0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0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0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0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0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0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0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0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0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0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0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0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0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0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0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0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0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0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0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0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0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0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0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0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0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0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0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0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0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0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0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0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0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0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0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0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0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0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0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0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0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0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0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0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0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0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0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0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0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0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0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0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0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0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0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0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0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0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0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0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0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0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0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0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0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0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0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0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0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0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0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0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0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0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0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0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0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0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0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0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0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0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0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0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0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0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0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0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0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0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0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0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0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0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0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0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0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0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0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0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0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0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0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0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0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0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0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0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0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0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0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0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0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0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0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0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0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0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0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0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0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0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0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0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0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0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0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0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0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0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0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0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0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0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0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0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0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0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0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0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0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0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0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0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0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0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0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0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0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0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0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0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0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0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0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0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0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0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0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0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0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0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0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0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0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0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0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0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0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0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0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0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0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0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0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0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0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0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0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0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0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0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0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0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0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0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0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0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0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0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0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0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0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0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0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0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0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0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0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0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0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0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0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0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0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0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0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0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0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0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0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0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0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0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0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0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0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0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0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0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0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0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0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0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0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0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0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0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0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0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0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0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0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0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0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0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0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0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0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0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0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0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0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0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0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0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0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0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0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0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0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0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0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0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0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0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0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0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0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0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0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0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0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0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0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0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0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0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0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0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0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0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0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0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0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0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0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0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0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0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0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0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0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0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0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0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0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0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0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0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0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0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0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0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0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0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0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0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0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0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0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0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0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0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0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0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0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0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0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0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0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0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0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0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0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0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0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0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0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0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0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0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0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0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0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0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0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0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0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0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0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0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0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0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0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0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0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0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0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0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0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0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0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0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0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0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0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0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0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0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0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0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0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0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0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0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0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0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0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0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0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0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0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0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0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0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0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0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0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0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0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0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0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0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0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0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0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0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0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0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0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0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0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0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0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0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0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0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0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0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0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0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0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0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0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0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0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0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0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0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0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0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0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0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T1" xr:uid="{C946391A-1DD9-BA40-BC79-868E529F0FD7}"/>
  <conditionalFormatting sqref="F2:F1048576">
    <cfRule type="containsText" dxfId="3" priority="8" operator="containsText" text="live">
      <formula>NOT(ISERROR(SEARCH("live",F2)))</formula>
    </cfRule>
    <cfRule type="containsText" dxfId="2" priority="9" operator="containsText" text="cancel">
      <formula>NOT(ISERROR(SEARCH("cancel",F2)))</formula>
    </cfRule>
    <cfRule type="containsText" dxfId="1" priority="10" operator="containsText" text="fail">
      <formula>NOT(ISERROR(SEARCH("fail",F2)))</formula>
    </cfRule>
    <cfRule type="containsText" dxfId="0" priority="11" operator="containsText" text="successful">
      <formula>NOT(ISERROR(SEARCH("successful",F2)))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5378A-524B-9843-82B5-4D198F29CC75}">
  <dimension ref="A1:F14"/>
  <sheetViews>
    <sheetView zoomScale="130" zoomScaleNormal="130" workbookViewId="0">
      <selection activeCell="D19" sqref="D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</cols>
  <sheetData>
    <row r="1" spans="1:6" x14ac:dyDescent="0.2">
      <c r="A1" s="12" t="s">
        <v>8223</v>
      </c>
      <c r="B1" t="s">
        <v>8364</v>
      </c>
    </row>
    <row r="3" spans="1:6" x14ac:dyDescent="0.2">
      <c r="A3" s="12" t="s">
        <v>8360</v>
      </c>
      <c r="B3" s="12" t="s">
        <v>8363</v>
      </c>
    </row>
    <row r="4" spans="1:6" x14ac:dyDescent="0.2">
      <c r="A4" s="12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3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3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3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3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3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3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3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3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3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3" t="s">
        <v>8362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C576E-F42D-7544-A195-163261D4D6A2}">
  <dimension ref="A1:F47"/>
  <sheetViews>
    <sheetView topLeftCell="A4" zoomScale="80" zoomScaleNormal="80" workbookViewId="0">
      <selection activeCell="Q43" sqref="Q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33203125" bestFit="1" customWidth="1"/>
  </cols>
  <sheetData>
    <row r="1" spans="1:6" x14ac:dyDescent="0.2">
      <c r="A1" s="12" t="s">
        <v>8223</v>
      </c>
      <c r="B1" t="s">
        <v>8364</v>
      </c>
    </row>
    <row r="2" spans="1:6" x14ac:dyDescent="0.2">
      <c r="A2" s="12" t="s">
        <v>8308</v>
      </c>
      <c r="B2" t="s">
        <v>8364</v>
      </c>
    </row>
    <row r="4" spans="1:6" x14ac:dyDescent="0.2">
      <c r="A4" s="12" t="s">
        <v>8360</v>
      </c>
      <c r="B4" s="12" t="s">
        <v>8363</v>
      </c>
    </row>
    <row r="5" spans="1:6" x14ac:dyDescent="0.2">
      <c r="A5" s="12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3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3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3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3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3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3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3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3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3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3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3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3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3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3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3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3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3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3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3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3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3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3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3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3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3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3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3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3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3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3" t="s">
        <v>8362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8F32-5068-A246-B256-7F2AE9CD6C86}">
  <dimension ref="A1:E18"/>
  <sheetViews>
    <sheetView zoomScale="120" zoomScaleNormal="120" workbookViewId="0">
      <selection activeCell="A21" sqref="A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8308</v>
      </c>
      <c r="B1" t="s">
        <v>8364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8360</v>
      </c>
      <c r="B4" s="12" t="s">
        <v>8363</v>
      </c>
    </row>
    <row r="5" spans="1:5" x14ac:dyDescent="0.2">
      <c r="A5" s="12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5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5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5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5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5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5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5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5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5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5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5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5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5" t="s">
        <v>8362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CAE6C-F1F5-CB4F-BE9F-DE53E1F189E7}">
  <dimension ref="A1:H13"/>
  <sheetViews>
    <sheetView tabSelected="1" workbookViewId="0">
      <selection activeCell="I1" sqref="I1"/>
    </sheetView>
  </sheetViews>
  <sheetFormatPr baseColWidth="10" defaultRowHeight="15" x14ac:dyDescent="0.2"/>
  <cols>
    <col min="1" max="1" width="13.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COUNTIFS(Data!$F$2:'Data'!$F$4115, "successful", Data!$D$2:'Data'!$D$4115, "&lt;1000")</f>
        <v>322</v>
      </c>
      <c r="C2">
        <f>COUNTIFS(Data!$F$2:'Data'!$F$4115, "failed", Data!$D$2:'Data'!$D$4115, "&lt;1000")</f>
        <v>113</v>
      </c>
      <c r="D2">
        <f>COUNTIFS(Data!$F$2:'Data'!$F$4115, "canceled", Data!$D$2:'Data'!$D$4115, 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8389</v>
      </c>
      <c r="B3">
        <f>COUNTIFS(Data!$F$2:'Data'!$F$4115, "successful", Data!$D$2:'Data'!$D$4115, "&gt;=1000",Data!$D$2:'Data'!$D$4115,"&lt;5000")</f>
        <v>932</v>
      </c>
      <c r="C3">
        <f>COUNTIFS(Data!$F$2:'Data'!$F$4115, "failed", Data!$D$2:'Data'!$D$4115, "&gt;=1000",Data!$D$2:'Data'!$D$4115,"&lt;5000")</f>
        <v>420</v>
      </c>
      <c r="D3">
        <f>COUNTIFS(Data!$F$2:'Data'!$F$4115, "canceled", Data!$D$2:'Data'!$D$4115, "&gt;=1000",Data!$D$2:'Data'!$D$4115,"&lt;5000")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8390</v>
      </c>
      <c r="B4">
        <f>COUNTIFS(Data!$F$2:'Data'!$F$4115, "successful", Data!$D$2:'Data'!$D$4115, "&gt;=5000",Data!$D$2:'Data'!$D$4115,"&lt;10000")</f>
        <v>381</v>
      </c>
      <c r="C4">
        <f>COUNTIFS(Data!$F$2:'Data'!$F$4115, "failed", Data!$D$2:'Data'!$D$4115, "&gt;=5000",Data!$D$2:'Data'!$D$4115,"&lt;10000")</f>
        <v>283</v>
      </c>
      <c r="D4">
        <f>COUNTIFS(Data!$F$2:'Data'!$F$4115, "canceled", Data!$D$2:'Data'!$D$4115, "&gt;=5000",Data!$D$2:'Data'!$D$4115,"&lt;10000")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8391</v>
      </c>
      <c r="B5">
        <f>COUNTIFS(Data!$F$2:'Data'!$F$4115, "successful", Data!$D$2:'Data'!$D$4115, "&gt;=10000",Data!$D$2:'Data'!$D$4115,"&lt;14999")</f>
        <v>168</v>
      </c>
      <c r="C5">
        <f>COUNTIFS(Data!$F$2:'Data'!$F$4115, "failed", Data!$D$2:'Data'!$D$4115, "&gt;=10000",Data!$D$2:'Data'!$D$4115,"&lt;14999")</f>
        <v>144</v>
      </c>
      <c r="D5">
        <f>COUNTIFS(Data!$F$2:'Data'!$F$4115, "canceled", Data!$D$2:'Data'!$D$4115, "&gt;=10000",Data!$D$2:'Data'!$D$4115,"&lt;14999")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8392</v>
      </c>
      <c r="B6">
        <f>COUNTIFS(Data!$F$2:'Data'!$F$4115, "successful", Data!$D$2:'Data'!$D$4115, "&gt;=15000",Data!$D$2:'Data'!$D$4115,"&lt;19999")</f>
        <v>94</v>
      </c>
      <c r="C6">
        <f>COUNTIFS(Data!$F$2:'Data'!$F$4115, "failed", Data!$D$2:'Data'!$D$4115, "&gt;=15000",Data!$D$2:'Data'!$D$4115,"&lt;19999")</f>
        <v>90</v>
      </c>
      <c r="D6">
        <f>COUNTIFS(Data!$F$2:'Data'!$F$4115, "canceled", Data!$D$2:'Data'!$D$4115, "&gt;=15000",Data!$D$2:'Data'!$D$4115,"&lt;19999")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8393</v>
      </c>
      <c r="B7">
        <f>COUNTIFS(Data!$F$2:'Data'!$F$4115, "successful", Data!$D$2:'Data'!$D$4115, "&gt;=20000",Data!$D$2:'Data'!$D$4115,"&lt;24999")</f>
        <v>62</v>
      </c>
      <c r="C7">
        <f>COUNTIFS(Data!$F$2:'Data'!$F$4115, "failed", Data!$D$2:'Data'!$D$4115, "&gt;=20000",Data!$D$2:'Data'!$D$4115,"&lt;24999")</f>
        <v>72</v>
      </c>
      <c r="D7">
        <f>COUNTIFS(Data!$F$2:'Data'!$F$4115, "canceled", Data!$D$2:'Data'!$D$4115, "&gt;=20000",Data!$D$2:'Data'!$D$4115,"&lt;24999")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8394</v>
      </c>
      <c r="B8">
        <f>COUNTIFS(Data!$F$2:'Data'!$F$4115,"successful",Data!$D$2:'Data'!$D$4115,"&gt;=25000",Data!$D$2:'Data'!$D$4115,"&lt;29999")</f>
        <v>55</v>
      </c>
      <c r="C8">
        <f>COUNTIFS(Data!$F$2:'Data'!$F$4115,"failed",Data!$D$2:'Data'!$D$4115,"&gt;=25000",Data!$D$2:'Data'!$D$4115,"&lt;29999")</f>
        <v>64</v>
      </c>
      <c r="D8">
        <f>COUNTIFS(Data!$F$2:'Data'!$F$4115,"canceled",Data!$D$2:'Data'!$D$4115,"&gt;=25000",Data!$D$2:'Data'!$D$4115,"&lt;29999")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8395</v>
      </c>
      <c r="B9">
        <f>COUNTIFS(Data!$F$2:'Data'!$F$4115, "successful", Data!$D$2:'Data'!$D$4115, "&gt;=30000",Data!$D$2:'Data'!$D$4115,"&lt;34999")</f>
        <v>32</v>
      </c>
      <c r="C9">
        <f>COUNTIFS(Data!$F$2:'Data'!$F$4115, "failed", Data!$D$2:'Data'!$D$4115, "&gt;=30000",Data!$D$2:'Data'!$D$4115,"&lt;34999")</f>
        <v>37</v>
      </c>
      <c r="D9">
        <f>COUNTIFS(Data!$F$2:'Data'!$F$4115, "canceled", Data!$D$2:'Data'!$D$4115, "&gt;=30000",Data!$D$2:'Data'!$D$4115,"&lt;34999")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8396</v>
      </c>
      <c r="B10">
        <f>COUNTIFS(Data!$F$2:'Data'!$F$4115, "successful", Data!$D$2:'Data'!$D$4115, "&gt;=35000",Data!$D$2:'Data'!$D$4115,"&lt;39999")</f>
        <v>26</v>
      </c>
      <c r="C10">
        <f>COUNTIFS(Data!$F$2:'Data'!$F$4115, "failed", Data!$D$2:'Data'!$D$4115, "&gt;=35000",Data!$D$2:'Data'!$D$4115,"&lt;39999")</f>
        <v>22</v>
      </c>
      <c r="D10">
        <f>COUNTIFS(Data!$F$2:'Data'!$F$4115, "canceled", Data!$D$2:'Data'!$D$4115, "&gt;=35000",Data!$D$2:'Data'!$D$4115,"&lt;39999")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8397</v>
      </c>
      <c r="B11">
        <f>COUNTIFS(Data!$F$2:'Data'!$F$4115, "successful", Data!$D$2:'Data'!$D$4115, "&gt;=40000",Data!$D$2:'Data'!$D$4115,"&lt;44999")</f>
        <v>21</v>
      </c>
      <c r="C11">
        <f>COUNTIFS(Data!$F$2:'Data'!$F$4115, "failed", Data!$D$2:'Data'!$D$4115, "&gt;=40000",Data!$D$2:'Data'!$D$4115,"&lt;44999")</f>
        <v>16</v>
      </c>
      <c r="D11">
        <f>COUNTIFS(Data!$F$2:'Data'!$F$4115, "canceled", Data!$D$2:'Data'!$D$4115, "&gt;=40000",Data!$D$2:'Data'!$D$4115,"&lt;44999")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8398</v>
      </c>
      <c r="B12">
        <f>COUNTIFS(Data!$F$2:'Data'!$F$4115, "successful", Data!$D$2:'Data'!$D$4115, "&gt;=45000",Data!$D$2:'Data'!$D$4115,"&lt;49999")</f>
        <v>6</v>
      </c>
      <c r="C12">
        <f>COUNTIFS(Data!$F$2:'Data'!$F$4115, "failed", Data!$D$2:'Data'!$D$4115, "&gt;=45000",Data!$D$2:'Data'!$D$4115,"&lt;49999")</f>
        <v>11</v>
      </c>
      <c r="D12">
        <f>COUNTIFS(Data!$F$2:'Data'!$F$4115, "canceled", Data!$D$2:'Data'!$D$4115, "&gt;=45000",Data!$D$2:'Data'!$D$4115,"&lt;49999")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32" x14ac:dyDescent="0.2">
      <c r="A13" s="3" t="s">
        <v>8399</v>
      </c>
      <c r="B13">
        <f>COUNTIFS(Data!$F$2:'Data'!$F$4115, "successful", Data!$D$2:'Data'!$D$4115, "&gt;=50000")</f>
        <v>86</v>
      </c>
      <c r="C13">
        <f>COUNTIFS(Data!$F$2:'Data'!$F$4115, "failed", Data!$D$2:'Data'!$D$4115, "&gt;=50000")</f>
        <v>258</v>
      </c>
      <c r="D13">
        <f>COUNTIFS(Data!$F$2:'Data'!$F$4115, "canceled", Data!$D$2:'Data'!$D$4115, 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Stats</vt:lpstr>
      <vt:lpstr>Sub-Category Stats</vt:lpstr>
      <vt:lpstr>Launch Date Outcomes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Jeffrey Burgos</cp:lastModifiedBy>
  <dcterms:created xsi:type="dcterms:W3CDTF">2017-04-20T15:17:24Z</dcterms:created>
  <dcterms:modified xsi:type="dcterms:W3CDTF">2019-10-24T00:46:35Z</dcterms:modified>
</cp:coreProperties>
</file>