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UTORCCWeek1\"/>
    </mc:Choice>
  </mc:AlternateContent>
  <xr:revisionPtr revIDLastSave="0" documentId="13_ncr:1_{48363676-9C3B-47FE-84E0-26686B0E4593}" xr6:coauthVersionLast="47" xr6:coauthVersionMax="47" xr10:uidLastSave="{00000000-0000-0000-0000-000000000000}"/>
  <bookViews>
    <workbookView xWindow="51480" yWindow="-120" windowWidth="38640" windowHeight="21120" activeTab="5" xr2:uid="{00000000-000D-0000-FFFF-FFFF00000000}"/>
  </bookViews>
  <sheets>
    <sheet name="Crowdfunding" sheetId="1" r:id="rId1"/>
    <sheet name="Crowdfunding Outcomes - Parent" sheetId="4" r:id="rId2"/>
    <sheet name="Crowdfunding Outcomes - Sub" sheetId="6" r:id="rId3"/>
    <sheet name="Outcome by Month" sheetId="7" r:id="rId4"/>
    <sheet name="Outcome by Goals" sheetId="8" r:id="rId5"/>
    <sheet name="Statistical Ananalysis" sheetId="9" r:id="rId6"/>
  </sheets>
  <definedNames>
    <definedName name="_xlnm._FilterDatabase" localSheetId="0" hidden="1">Crowdfunding!$A$1:$P$1001</definedName>
    <definedName name="_xlchart.v1.0" hidden="1">'Statistical Ananalysis'!$B$2:$B$566</definedName>
    <definedName name="_xlchart.v1.1" hidden="1">'Statistical Ananalysis'!$B$2:$B$425</definedName>
    <definedName name="_xlchart.v1.2" hidden="1">'Statistical Ananalysis'!$B$2:$B$425</definedName>
  </definedNames>
  <calcPr calcId="191029"/>
  <pivotCaches>
    <pivotCache cacheId="3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9" l="1"/>
  <c r="N6" i="9"/>
  <c r="G5" i="4" l="1"/>
  <c r="G6" i="4"/>
  <c r="G7" i="4"/>
  <c r="G8" i="4"/>
  <c r="G9" i="4"/>
  <c r="G10" i="4"/>
  <c r="G11" i="4"/>
  <c r="G12" i="4"/>
  <c r="G13" i="4"/>
  <c r="H5" i="4" l="1"/>
  <c r="H6" i="4"/>
  <c r="H9" i="4"/>
  <c r="H7" i="4"/>
  <c r="H10" i="4"/>
  <c r="H8" i="4"/>
  <c r="H12" i="4"/>
  <c r="H11" i="4"/>
  <c r="H13" i="4"/>
  <c r="H14" i="4"/>
  <c r="N7" i="9"/>
  <c r="K16" i="9"/>
  <c r="N16" i="9"/>
  <c r="N20" i="9" s="1"/>
  <c r="N14" i="9"/>
  <c r="N13" i="9"/>
  <c r="K6" i="9"/>
  <c r="K7" i="9"/>
  <c r="N12" i="9" l="1"/>
  <c r="N17" i="9"/>
  <c r="K14" i="9"/>
  <c r="K13" i="9"/>
  <c r="K3" i="9"/>
  <c r="N5" i="9"/>
  <c r="N4" i="9"/>
  <c r="N3" i="9"/>
  <c r="N2" i="9"/>
  <c r="K5" i="9"/>
  <c r="K4" i="9"/>
  <c r="K2" i="9"/>
  <c r="D12" i="8"/>
  <c r="C12" i="8"/>
  <c r="D11" i="8"/>
  <c r="C11" i="8"/>
  <c r="D10" i="8"/>
  <c r="C10" i="8"/>
  <c r="D9" i="8"/>
  <c r="C9" i="8"/>
  <c r="D8" i="8"/>
  <c r="C8" i="8"/>
  <c r="B12" i="8"/>
  <c r="B11" i="8"/>
  <c r="B10" i="8"/>
  <c r="B9" i="8"/>
  <c r="B8" i="8"/>
  <c r="D7" i="8"/>
  <c r="C7" i="8"/>
  <c r="B7" i="8"/>
  <c r="D6" i="8"/>
  <c r="C6" i="8"/>
  <c r="B6" i="8"/>
  <c r="D5" i="8"/>
  <c r="C5" i="8"/>
  <c r="B5" i="8"/>
  <c r="D4" i="8"/>
  <c r="C4" i="8"/>
  <c r="B4" i="8"/>
  <c r="D3" i="8"/>
  <c r="C3" i="8"/>
  <c r="B3" i="8"/>
  <c r="D2" i="8"/>
  <c r="C2" i="8"/>
  <c r="B2" i="8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1" i="8" l="1"/>
  <c r="E12" i="8"/>
  <c r="H12" i="8" s="1"/>
  <c r="E5" i="8"/>
  <c r="F5" i="8" s="1"/>
  <c r="E7" i="8"/>
  <c r="G12" i="8"/>
  <c r="E8" i="8"/>
  <c r="H8" i="8" s="1"/>
  <c r="E9" i="8"/>
  <c r="H9" i="8" s="1"/>
  <c r="F11" i="8"/>
  <c r="F12" i="8"/>
  <c r="H5" i="8"/>
  <c r="E6" i="8"/>
  <c r="F6" i="8" s="1"/>
  <c r="E10" i="8"/>
  <c r="H10" i="8" s="1"/>
  <c r="G11" i="8"/>
  <c r="H11" i="8"/>
  <c r="K20" i="9"/>
  <c r="K17" i="9" s="1"/>
  <c r="G9" i="8"/>
  <c r="G5" i="8"/>
  <c r="G7" i="8"/>
  <c r="H7" i="8"/>
  <c r="E4" i="8"/>
  <c r="F4" i="8" s="1"/>
  <c r="E3" i="8"/>
  <c r="H3" i="8" s="1"/>
  <c r="F9" i="8"/>
  <c r="F8" i="8"/>
  <c r="F7" i="8"/>
  <c r="E2" i="8"/>
  <c r="H2" i="8" s="1"/>
  <c r="H6" i="8" l="1"/>
  <c r="G6" i="8"/>
  <c r="G8" i="8"/>
  <c r="G10" i="8"/>
  <c r="F10" i="8"/>
  <c r="K12" i="9"/>
  <c r="G3" i="8"/>
  <c r="F3" i="8"/>
  <c r="H4" i="8"/>
  <c r="G4" i="8"/>
  <c r="G2" i="8"/>
  <c r="F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<sst xmlns="http://schemas.openxmlformats.org/spreadsheetml/2006/main" count="7079" uniqueCount="2119">
  <si>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</si>
  <si>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</si>
  <si>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</si>
  <si>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</si>
  <si>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</si>
  <si>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</si>
  <si>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</si>
  <si>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</si>
  <si>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</si>
  <si>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</si>
  <si>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</si>
  <si>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</si>
  <si>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</si>
  <si>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</si>
  <si>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</si>
  <si>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</si>
  <si>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</si>
  <si>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</si>
  <si>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</si>
  <si>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</si>
  <si>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</si>
  <si>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</si>
  <si>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</si>
  <si>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</si>
  <si>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</si>
  <si>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</si>
  <si>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</si>
  <si>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</si>
  <si>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</si>
  <si>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</si>
  <si>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</si>
  <si>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</si>
  <si>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</si>
  <si>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</si>
  <si>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</si>
  <si>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</si>
  <si>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</si>
  <si>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</si>
  <si>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</si>
  <si>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</si>
  <si>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</si>
  <si>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</si>
  <si>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</si>
  <si>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</si>
  <si>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</si>
  <si>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</si>
  <si>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</si>
  <si>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</si>
  <si>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</si>
  <si>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</si>
  <si>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</si>
  <si>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</si>
  <si>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</si>
  <si>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</si>
  <si>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</si>
  <si>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</si>
  <si>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</si>
  <si>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</si>
  <si>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</si>
  <si>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</si>
  <si>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</si>
  <si>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</si>
  <si>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</si>
  <si>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</si>
  <si>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</si>
  <si>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</si>
  <si>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</si>
  <si>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</si>
  <si>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</si>
  <si>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</si>
  <si>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</si>
  <si>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</si>
  <si>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</si>
  <si>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</si>
  <si>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</si>
  <si>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</si>
  <si>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</si>
  <si>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</si>
  <si>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</si>
  <si>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</si>
  <si>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</si>
  <si>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</si>
  <si>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</si>
  <si>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</si>
  <si>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</si>
  <si>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</si>
  <si>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</si>
  <si>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</si>
  <si>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</si>
  <si>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</si>
  <si>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</si>
  <si>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</si>
  <si>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</si>
  <si>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</si>
  <si>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</si>
  <si>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</si>
  <si>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</si>
  <si>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</si>
  <si>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</si>
  <si>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</si>
  <si>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</si>
  <si>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</si>
  <si>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</si>
  <si>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</si>
  <si>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</si>
  <si>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</si>
  <si>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</si>
  <si>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</si>
  <si>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</si>
  <si>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</si>
  <si>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</si>
  <si>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</si>
  <si>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</si>
  <si>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</si>
  <si>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</si>
  <si>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</si>
  <si>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</si>
  <si>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</si>
  <si>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</si>
  <si>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</si>
  <si>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</si>
  <si>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</si>
  <si>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</si>
  <si>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</si>
  <si>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</si>
  <si>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</si>
  <si>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</si>
  <si>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</si>
  <si>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</si>
  <si>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</si>
  <si>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</si>
  <si>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</si>
  <si>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</si>
  <si>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</si>
  <si>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</si>
  <si>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</si>
  <si>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</si>
  <si>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</si>
  <si>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</si>
  <si>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</si>
  <si>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</si>
  <si>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</si>
  <si>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</si>
  <si>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</si>
  <si>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</si>
  <si>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</si>
  <si>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</si>
  <si>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</si>
  <si>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</si>
  <si>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</si>
  <si>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</si>
  <si>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</si>
  <si>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</si>
  <si>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</si>
  <si>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</si>
  <si>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</si>
  <si>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</si>
  <si>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</si>
  <si>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</si>
  <si>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</si>
  <si>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</si>
  <si>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</si>
  <si>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</si>
  <si>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</si>
  <si>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</si>
  <si>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</si>
  <si>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</si>
  <si>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</si>
  <si>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</si>
  <si>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</si>
  <si>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</si>
  <si>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</si>
  <si>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</si>
  <si>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</si>
  <si>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</si>
  <si>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</si>
  <si>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</si>
  <si>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</si>
  <si>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</si>
  <si>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</si>
  <si>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</si>
  <si>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</si>
  <si>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</si>
  <si>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</si>
  <si>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</si>
  <si>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</si>
  <si>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</si>
  <si>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</si>
  <si>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</si>
  <si>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</si>
  <si>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</si>
  <si>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</si>
  <si>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</si>
  <si>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</si>
  <si>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</si>
  <si>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</si>
  <si>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</si>
  <si>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</si>
  <si>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</si>
  <si>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</si>
  <si>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</si>
  <si>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</si>
  <si>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</si>
  <si>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</si>
  <si>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</si>
  <si>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</si>
  <si>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</si>
  <si>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</si>
  <si>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</si>
  <si>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</si>
  <si>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</si>
  <si>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</si>
  <si>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</si>
  <si>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</si>
  <si>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</si>
  <si>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</si>
  <si>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</si>
  <si>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</si>
  <si>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</si>
  <si>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</si>
  <si>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</si>
  <si>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</si>
  <si>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</si>
  <si>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</si>
  <si>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</si>
  <si>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</si>
  <si>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</si>
  <si>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</si>
  <si>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</si>
  <si>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</si>
  <si>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</si>
  <si>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</si>
  <si>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</si>
  <si>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</si>
  <si>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</si>
  <si>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</si>
  <si>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</si>
  <si>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</si>
  <si>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</si>
  <si>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</si>
  <si>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</si>
  <si>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</si>
  <si>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</si>
  <si>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</si>
  <si>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</si>
  <si>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</si>
  <si>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</si>
  <si>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</si>
  <si>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</si>
  <si>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</si>
  <si>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</si>
  <si>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</si>
  <si>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</si>
  <si>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</si>
  <si>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</si>
  <si>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</si>
  <si>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</si>
  <si>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</si>
  <si>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</si>
  <si>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</si>
  <si>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</si>
  <si>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</si>
  <si>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</si>
  <si>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</si>
  <si>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</si>
  <si>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</si>
  <si>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</si>
  <si>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</si>
  <si>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</si>
  <si>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</si>
  <si>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</si>
  <si>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</si>
  <si>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</si>
  <si>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</si>
  <si>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</si>
  <si>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</si>
  <si>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</si>
  <si>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</si>
  <si>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</si>
  <si>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</si>
  <si>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</si>
  <si>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</si>
  <si>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</si>
  <si>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</si>
  <si>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</si>
  <si>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</si>
  <si>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</si>
  <si>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</si>
  <si>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</si>
  <si>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</si>
  <si>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</si>
  <si>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</si>
  <si>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</si>
  <si>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</si>
  <si>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</si>
  <si>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</si>
  <si>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</si>
  <si>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</si>
  <si>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</si>
  <si>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</si>
  <si>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</si>
  <si>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</si>
  <si>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</si>
  <si>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</si>
  <si>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</si>
  <si>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</si>
  <si>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</si>
  <si>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</si>
  <si>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</si>
  <si>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</si>
  <si>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</si>
  <si>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</si>
  <si>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</si>
  <si>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</si>
  <si>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</si>
  <si>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</si>
  <si>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</si>
  <si>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</si>
  <si>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</si>
  <si>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</si>
  <si>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</si>
  <si>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</si>
  <si>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</si>
  <si>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</si>
  <si>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</si>
  <si>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</si>
  <si>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</si>
  <si>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</si>
  <si>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</si>
  <si>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</si>
  <si>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</si>
  <si>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</si>
  <si>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</si>
  <si>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</si>
  <si>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</si>
  <si>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</si>
  <si>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</si>
  <si>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</si>
  <si>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</si>
  <si>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</si>
  <si>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</si>
  <si>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</si>
  <si>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</si>
  <si>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</si>
  <si>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</si>
  <si>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</si>
  <si>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</si>
  <si>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</si>
  <si>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</si>
  <si>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</si>
  <si>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</si>
  <si>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</si>
  <si>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</si>
  <si>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</si>
  <si>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</si>
  <si>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</si>
  <si>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</si>
  <si>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</si>
  <si>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</si>
  <si>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</si>
  <si>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</si>
  <si>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</si>
  <si>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</si>
  <si>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</si>
  <si>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</si>
  <si>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</si>
  <si>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</si>
  <si>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</si>
  <si>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</si>
  <si>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</si>
  <si>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</si>
  <si>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</si>
  <si>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</si>
  <si>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</si>
  <si>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</si>
  <si>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</si>
  <si>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</si>
  <si>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</si>
  <si>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</si>
  <si>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</si>
  <si>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</si>
  <si>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</si>
  <si>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</si>
  <si>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</si>
  <si>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</si>
  <si>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</si>
  <si>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</si>
  <si>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</si>
  <si>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</si>
  <si>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</si>
  <si>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</si>
  <si>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</si>
  <si>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</si>
  <si>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</si>
  <si>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</si>
  <si>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</si>
  <si>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</si>
  <si>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</si>
  <si>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</si>
  <si>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</si>
  <si>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</si>
  <si>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</si>
  <si>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</si>
  <si>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</si>
  <si>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</si>
  <si>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</si>
  <si>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</si>
  <si>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</si>
  <si>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</si>
  <si>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</si>
  <si>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</si>
  <si>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</si>
  <si>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</si>
  <si>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</si>
  <si>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</si>
  <si>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</si>
  <si>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</si>
  <si>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</si>
  <si>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</si>
  <si>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</si>
  <si>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</si>
  <si>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</si>
  <si>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</si>
  <si>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</si>
  <si>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</si>
  <si>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</si>
  <si>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</si>
  <si>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</si>
  <si>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</si>
  <si>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</si>
  <si>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</si>
  <si>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</si>
  <si>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</si>
  <si>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</si>
  <si>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</si>
  <si>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</si>
  <si>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</si>
  <si>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</si>
  <si>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</si>
  <si>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</si>
  <si>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</si>
  <si>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</si>
  <si>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</si>
  <si>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</si>
  <si>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</si>
  <si>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</si>
  <si>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</si>
  <si>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</si>
  <si>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</si>
  <si>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</si>
  <si>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</si>
  <si>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</si>
  <si>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</si>
  <si>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</si>
  <si>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</si>
  <si>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</si>
  <si>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</si>
  <si>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</si>
  <si>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</si>
  <si>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</si>
  <si>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</si>
  <si>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</si>
  <si>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</si>
  <si>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</si>
  <si>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</si>
  <si>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</si>
  <si>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</si>
  <si>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</si>
  <si>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</si>
  <si>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</si>
  <si>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</si>
  <si>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</si>
  <si>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</si>
  <si>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</si>
  <si>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</si>
  <si>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</si>
  <si>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</si>
  <si>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</si>
  <si>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</si>
  <si>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</si>
  <si>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</si>
  <si>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</si>
  <si>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</si>
  <si>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</si>
  <si>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</si>
  <si>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</si>
  <si>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</si>
  <si>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</si>
  <si>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</si>
  <si>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</si>
  <si>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</si>
  <si>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</si>
  <si>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</si>
  <si>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</si>
  <si>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</si>
  <si>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</si>
  <si>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</si>
  <si>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</si>
  <si>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</si>
  <si>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</si>
  <si>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</si>
  <si>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</si>
  <si>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</si>
  <si>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</si>
  <si>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</si>
  <si>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</si>
  <si>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</si>
  <si>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</si>
  <si>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</si>
  <si>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</si>
  <si>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</si>
  <si>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</si>
  <si>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</si>
  <si>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</si>
  <si>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</si>
  <si>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</si>
  <si>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</si>
  <si>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</si>
  <si>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</si>
  <si>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</si>
  <si>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</si>
  <si>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</si>
  <si>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</si>
  <si>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</si>
  <si>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</si>
  <si>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</si>
  <si>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</si>
  <si>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</si>
  <si>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</si>
  <si>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</si>
  <si>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</si>
  <si>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</si>
  <si>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</si>
  <si>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</si>
  <si>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</si>
  <si>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</si>
  <si>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</si>
  <si>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</si>
  <si>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</si>
  <si>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</si>
  <si>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</si>
  <si>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</si>
  <si>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</si>
  <si>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</si>
  <si>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</si>
  <si>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</si>
  <si>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</si>
  <si>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</si>
  <si>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</si>
  <si>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</si>
  <si>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</si>
  <si>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</si>
  <si>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</si>
  <si>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</si>
  <si>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</si>
  <si>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</si>
  <si>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</si>
  <si>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</si>
  <si>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</si>
  <si>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</si>
  <si>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</si>
  <si>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</si>
  <si>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</si>
  <si>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</si>
  <si>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</si>
  <si>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</si>
  <si>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</si>
  <si>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</si>
  <si>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</si>
  <si>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</si>
  <si>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</si>
  <si>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</si>
  <si>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</si>
  <si>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</si>
  <si>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</si>
  <si>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</si>
  <si>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</si>
  <si>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</si>
  <si>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</si>
  <si>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</si>
  <si>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</si>
  <si>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</si>
  <si>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</si>
  <si>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</si>
  <si>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</si>
  <si>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</si>
  <si>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</si>
  <si>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</si>
  <si>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</si>
  <si>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</si>
  <si>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</si>
  <si>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</si>
  <si>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</si>
  <si>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</si>
  <si>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</si>
  <si>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</si>
  <si>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</si>
  <si>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</si>
  <si>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</si>
  <si>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</si>
  <si>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</si>
  <si>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</si>
  <si>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</si>
  <si>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</si>
  <si>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</si>
  <si>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</si>
  <si>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</si>
  <si>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</si>
  <si>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</si>
  <si>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</si>
  <si>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</si>
  <si>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</si>
  <si>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</si>
  <si>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</si>
  <si>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</si>
  <si>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</si>
  <si>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</si>
  <si>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</si>
  <si>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</si>
  <si>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</si>
  <si>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</si>
  <si>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</si>
  <si>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</si>
  <si>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</si>
  <si>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</si>
  <si>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</si>
  <si>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</si>
  <si>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</si>
  <si>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</si>
  <si>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</si>
  <si>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</si>
  <si>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</si>
  <si>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</si>
  <si>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</si>
  <si>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</si>
  <si>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</si>
  <si>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</si>
  <si>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</si>
  <si>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</si>
  <si>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</si>
  <si>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</si>
  <si>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</si>
  <si>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</si>
  <si>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</si>
  <si>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</si>
  <si>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</si>
  <si>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</si>
  <si>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</si>
  <si>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</si>
  <si>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</si>
  <si>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</si>
  <si>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</si>
  <si>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</si>
  <si>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</si>
  <si>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</si>
  <si>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</si>
  <si>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</si>
  <si>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</si>
  <si>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</si>
  <si>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</si>
  <si>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</si>
  <si>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</si>
  <si>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</si>
  <si>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</si>
  <si>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</si>
  <si>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</si>
  <si>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</si>
  <si>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</si>
  <si>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</si>
  <si>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</si>
  <si>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</si>
  <si>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</si>
  <si>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</si>
  <si>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</si>
  <si>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</si>
  <si>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</si>
  <si>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</si>
  <si>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</si>
  <si>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</si>
  <si>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</si>
  <si>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</si>
  <si>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</si>
  <si>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</si>
  <si>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</si>
  <si>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</si>
  <si>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</si>
  <si>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</si>
  <si>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</si>
  <si>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</si>
  <si>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</si>
  <si>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</si>
  <si>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</si>
  <si>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</si>
  <si>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</si>
  <si>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</si>
  <si>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</si>
  <si>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</si>
  <si>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</si>
  <si>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</si>
  <si>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</si>
  <si>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</si>
  <si>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</si>
  <si>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</si>
  <si>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</si>
  <si>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</si>
  <si>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</si>
  <si>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</si>
  <si>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</si>
  <si>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</si>
  <si>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</si>
  <si>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</si>
  <si>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</si>
  <si>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</si>
  <si>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</si>
  <si>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</si>
  <si>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</si>
  <si>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</si>
  <si>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</si>
  <si>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</si>
  <si>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</si>
  <si>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</si>
  <si>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</si>
  <si>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</si>
  <si>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</si>
  <si>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</si>
  <si>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</si>
  <si>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</si>
  <si>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</si>
  <si>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</si>
  <si>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</si>
  <si>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</si>
  <si>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</si>
  <si>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</si>
  <si>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</si>
  <si>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</si>
  <si>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</si>
  <si>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</si>
  <si>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</si>
  <si>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</si>
  <si>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</si>
  <si>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</si>
  <si>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</si>
  <si>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</si>
  <si>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</si>
  <si>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</si>
  <si>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</si>
  <si>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</si>
  <si>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</si>
  <si>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</si>
  <si>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</si>
  <si>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</si>
  <si>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</si>
  <si>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</si>
  <si>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</si>
  <si>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</si>
  <si>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</si>
  <si>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</si>
  <si>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</si>
  <si>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</si>
  <si>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</si>
  <si>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</si>
  <si>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</si>
  <si>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</si>
  <si>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</si>
  <si>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</si>
  <si>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</si>
  <si>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</si>
  <si>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</si>
  <si>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</si>
  <si>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</si>
  <si>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</si>
  <si>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</si>
  <si>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</si>
  <si>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</si>
  <si>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</si>
  <si>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</si>
  <si>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</si>
  <si>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</si>
  <si>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</si>
  <si>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</si>
  <si>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</si>
  <si>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</si>
  <si>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</si>
  <si>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</si>
  <si>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</si>
  <si>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</si>
  <si>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</si>
  <si>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</si>
  <si>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</si>
  <si>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</si>
  <si>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</si>
  <si>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</si>
  <si>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</si>
  <si>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</si>
  <si>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</si>
  <si>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</si>
  <si>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</si>
  <si>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</si>
  <si>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</si>
  <si>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</si>
  <si>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</si>
  <si>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</si>
  <si>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</si>
  <si>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</si>
  <si>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</si>
  <si>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</si>
  <si>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</si>
  <si>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</si>
  <si>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</si>
  <si>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</si>
  <si>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</si>
  <si>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</si>
  <si>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</si>
  <si>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</si>
  <si>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</si>
  <si>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</si>
  <si>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</si>
  <si>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</si>
  <si>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</si>
  <si>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</si>
  <si>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</si>
  <si>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</si>
  <si>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</si>
  <si>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</si>
  <si>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</si>
  <si>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</si>
  <si>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</si>
  <si>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</si>
  <si>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</si>
  <si>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</si>
  <si>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</si>
  <si>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</si>
  <si>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</si>
  <si>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</si>
  <si>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</si>
  <si>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</si>
  <si>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</si>
  <si>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</si>
  <si>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</si>
  <si>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</si>
  <si>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</si>
  <si>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</si>
  <si>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</si>
  <si>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</si>
  <si>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</si>
  <si>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</si>
  <si>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</si>
  <si>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</si>
  <si>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</si>
  <si>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</si>
  <si>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</si>
  <si>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</si>
  <si>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</si>
  <si>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</si>
  <si>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</si>
  <si>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</si>
  <si>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</si>
  <si>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</si>
  <si>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</si>
  <si>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</si>
  <si>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</si>
  <si>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</si>
  <si>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</si>
  <si>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</si>
  <si>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</si>
  <si>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</si>
  <si>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</si>
  <si>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</si>
  <si>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</si>
  <si>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</si>
  <si>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</si>
  <si>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</si>
  <si>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</si>
  <si>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</si>
  <si>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</si>
  <si>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</si>
  <si>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</si>
  <si>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</si>
  <si>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</si>
  <si>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</si>
  <si>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</si>
  <si>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</si>
  <si>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</si>
  <si>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</si>
  <si>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</si>
  <si>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</si>
  <si>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</si>
  <si>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</si>
  <si>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</si>
  <si>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</si>
  <si>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</si>
  <si>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</si>
  <si>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</si>
  <si>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</si>
  <si>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</si>
  <si>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</si>
  <si>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</si>
  <si>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</si>
  <si>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</si>
  <si>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</si>
  <si>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</si>
  <si>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</si>
  <si>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</si>
  <si>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</si>
  <si>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</si>
  <si>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</si>
  <si>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</si>
  <si>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</si>
  <si>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</si>
  <si>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</si>
  <si>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</si>
  <si>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</si>
  <si>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</si>
  <si>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</si>
  <si>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</si>
  <si>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</si>
  <si>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</si>
  <si>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</si>
  <si>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</si>
  <si>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</si>
  <si>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</si>
  <si>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</si>
  <si>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</si>
  <si>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</si>
  <si>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</si>
  <si>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</si>
  <si>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</si>
  <si>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</si>
  <si>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</si>
  <si>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</si>
  <si>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</si>
  <si>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</si>
  <si>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</si>
  <si>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</si>
  <si>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</si>
  <si>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</si>
  <si>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</si>
  <si>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</si>
  <si>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</si>
  <si>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</si>
  <si>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</si>
  <si>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</si>
  <si>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</si>
  <si>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</si>
  <si>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</si>
  <si>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</si>
  <si>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</si>
  <si>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</si>
  <si>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</si>
  <si>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</si>
  <si>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</si>
  <si>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</si>
  <si>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</si>
  <si>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</si>
  <si>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</si>
  <si>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</si>
  <si>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</si>
  <si>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</si>
  <si>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</si>
  <si>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</si>
  <si>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</si>
  <si>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</si>
  <si>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</si>
  <si>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</si>
  <si>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</si>
  <si>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</si>
  <si>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</si>
  <si>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</si>
  <si>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</si>
  <si>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</si>
  <si>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</si>
  <si>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</si>
  <si>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</si>
  <si>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</si>
  <si>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</si>
  <si>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</si>
  <si>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</si>
  <si>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</si>
  <si>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</si>
  <si>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</si>
  <si>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</si>
  <si>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</si>
  <si>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</si>
  <si>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</si>
  <si>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</si>
  <si>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</si>
  <si>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</si>
  <si>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</si>
  <si>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</si>
  <si>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</si>
  <si>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</si>
  <si>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</si>
  <si>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</si>
  <si>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</si>
  <si>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</si>
  <si>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</si>
  <si>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</si>
  <si>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</si>
  <si>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</si>
  <si>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</si>
  <si>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</si>
  <si>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</si>
  <si>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</si>
  <si>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</si>
  <si>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</si>
  <si>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</si>
  <si>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</si>
  <si>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</si>
  <si>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</si>
  <si>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</si>
  <si>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</si>
  <si>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</si>
  <si>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</si>
  <si>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</si>
  <si>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</si>
  <si>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</si>
  <si>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</si>
  <si>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</si>
  <si>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</si>
  <si>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</si>
  <si>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</si>
  <si>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</si>
  <si>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</si>
  <si>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</si>
  <si>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</si>
  <si>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</si>
  <si>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</si>
  <si>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</si>
  <si>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</si>
  <si>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</si>
  <si>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</si>
  <si>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</si>
  <si>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</si>
  <si>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</si>
  <si>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</si>
  <si>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</si>
  <si>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</si>
  <si>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</si>
  <si>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</si>
  <si>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</si>
  <si>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</si>
  <si>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</si>
  <si>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</si>
  <si>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</si>
  <si>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</si>
  <si>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</si>
  <si>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</si>
  <si>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</si>
  <si>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</si>
  <si>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</si>
  <si>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</si>
  <si>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</si>
  <si>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</si>
  <si>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</si>
  <si>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</si>
  <si>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</si>
  <si>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</si>
  <si>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</si>
  <si>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</si>
  <si>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</si>
  <si>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</si>
  <si>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</si>
  <si>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</si>
  <si>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</si>
  <si>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</si>
  <si>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</si>
  <si>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</si>
  <si>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</si>
  <si>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</si>
  <si>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</si>
  <si>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</si>
  <si>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</si>
  <si>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</si>
  <si>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</si>
  <si>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</si>
  <si>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</si>
  <si>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</si>
  <si>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</si>
  <si>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</si>
  <si>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</si>
  <si>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</si>
  <si>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</si>
  <si>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</si>
  <si>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</si>
  <si>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</si>
  <si>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</si>
  <si>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</si>
  <si>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</si>
  <si>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</si>
  <si>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</si>
  <si>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</si>
  <si>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</si>
  <si>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</si>
  <si>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</si>
  <si>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</si>
  <si>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</si>
  <si>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</si>
  <si>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</si>
  <si>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</si>
  <si>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</si>
  <si>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</si>
  <si>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</si>
  <si>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</si>
  <si>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</si>
  <si>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</si>
  <si>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</si>
  <si>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</si>
  <si>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</si>
  <si>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</si>
  <si>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</si>
  <si>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</si>
  <si>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</si>
  <si>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</si>
  <si>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</si>
  <si>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</si>
  <si>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</si>
  <si>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</si>
  <si>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</si>
  <si>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</si>
  <si>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</si>
  <si>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</si>
  <si>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</si>
  <si>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</si>
  <si>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</si>
  <si>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</si>
  <si>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</si>
  <si>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</si>
  <si>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</si>
  <si>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</si>
  <si>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</si>
  <si>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</si>
  <si>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</si>
  <si>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</si>
  <si>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</si>
  <si>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</si>
  <si>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</si>
  <si>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</si>
  <si>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</si>
  <si>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</si>
  <si>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</si>
  <si>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</si>
  <si>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</si>
  <si>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</si>
  <si>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</si>
  <si>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</si>
  <si>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</si>
  <si>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</si>
  <si>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</si>
  <si>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</si>
  <si>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</si>
  <si>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</si>
  <si>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</si>
  <si>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</si>
  <si>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</si>
  <si>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</si>
  <si>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</si>
  <si>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</si>
  <si>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</si>
  <si>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</si>
  <si>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</si>
  <si>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</si>
  <si>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</si>
  <si>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</si>
  <si>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</si>
  <si>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</si>
  <si>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</si>
  <si>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</si>
  <si>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</si>
  <si>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</si>
  <si>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</si>
  <si>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</si>
  <si>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</si>
  <si>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</si>
  <si>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</si>
  <si>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</si>
  <si>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</si>
  <si>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</si>
  <si>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</si>
  <si>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</si>
  <si>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</si>
  <si>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</si>
  <si>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</si>
  <si>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</si>
  <si>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</si>
  <si>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</si>
  <si>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</si>
  <si>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</si>
  <si>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</si>
  <si>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</si>
  <si>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</si>
  <si>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</si>
  <si>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</si>
  <si>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</si>
  <si>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</si>
  <si>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</si>
  <si>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</si>
  <si>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</si>
  <si>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</si>
  <si>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</si>
  <si>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</si>
  <si>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</si>
  <si>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</si>
  <si>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</si>
  <si>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</si>
  <si>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</si>
  <si>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</si>
  <si>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</si>
  <si>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</si>
  <si>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</si>
  <si>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</si>
  <si>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</si>
  <si>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</si>
  <si>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</si>
  <si>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</si>
  <si>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</si>
  <si>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</si>
  <si>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</si>
  <si>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</si>
  <si>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</si>
  <si>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</si>
  <si>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</si>
  <si>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</si>
  <si>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</si>
  <si>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</si>
  <si>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</si>
  <si>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</si>
  <si>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</si>
  <si>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</si>
  <si>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</si>
  <si>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</si>
  <si>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</si>
  <si>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</si>
  <si>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</si>
  <si>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</si>
  <si>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</si>
  <si>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</si>
  <si>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</si>
  <si>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</si>
  <si>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</si>
  <si>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</si>
  <si>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</si>
  <si>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</si>
  <si>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</si>
  <si>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</si>
  <si>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</si>
  <si>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</si>
  <si>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</si>
  <si>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</si>
  <si>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</si>
  <si>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</si>
  <si>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</si>
  <si>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</si>
  <si>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</si>
  <si>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</si>
  <si>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</si>
  <si>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</si>
  <si>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</si>
  <si>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</si>
  <si>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</si>
  <si>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</si>
  <si>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</si>
  <si>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</si>
  <si>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</si>
  <si>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</si>
  <si>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</si>
  <si>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</si>
  <si>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</si>
  <si>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</si>
  <si>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</si>
  <si>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</si>
  <si>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</si>
  <si>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</si>
  <si>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</si>
  <si>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</si>
  <si>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</si>
  <si>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</si>
  <si>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</si>
  <si>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</si>
  <si>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</si>
  <si>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</si>
  <si>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</si>
  <si>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</si>
  <si>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</si>
  <si>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</si>
  <si>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</si>
  <si>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</si>
  <si>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</si>
  <si>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</si>
  <si>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</si>
  <si>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</si>
  <si>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</si>
  <si>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</si>
  <si>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</si>
  <si>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</si>
  <si>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</si>
  <si>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</si>
  <si>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</si>
  <si>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</si>
  <si>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</si>
  <si>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</si>
  <si>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</si>
  <si>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</si>
  <si>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</si>
  <si>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</si>
  <si>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</si>
  <si>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</si>
  <si>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</si>
  <si>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</si>
  <si>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</si>
  <si>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</si>
  <si>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</si>
  <si>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</si>
  <si>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</si>
  <si>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</si>
  <si>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</si>
  <si>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</si>
  <si>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</si>
  <si>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</si>
  <si>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</si>
  <si>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</si>
  <si>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</si>
  <si>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</si>
  <si>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</si>
  <si>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</si>
  <si>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</si>
  <si>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</si>
  <si>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</si>
  <si>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</si>
  <si>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</si>
  <si>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</si>
  <si>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</si>
  <si>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</si>
  <si>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</si>
  <si>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</si>
  <si>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</si>
  <si>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</si>
  <si>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</si>
  <si>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</si>
  <si>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</si>
  <si>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</si>
  <si>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</si>
  <si>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</si>
  <si>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</si>
  <si>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</si>
  <si>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</si>
  <si>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</si>
  <si>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</si>
  <si>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</si>
  <si>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</si>
  <si>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</si>
  <si>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</si>
  <si>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</si>
  <si>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</si>
  <si>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</si>
  <si>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</si>
  <si>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</si>
  <si>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</si>
  <si>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</si>
  <si>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</si>
  <si>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</si>
  <si>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</si>
  <si>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</si>
  <si>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</si>
  <si>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</si>
  <si>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</si>
  <si>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</si>
  <si>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</si>
  <si>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</si>
  <si>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</si>
  <si>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</si>
  <si>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</si>
  <si>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</si>
  <si>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</si>
  <si>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</si>
  <si>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</si>
  <si>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</si>
  <si>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</si>
  <si>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</si>
  <si>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</si>
  <si>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</si>
  <si>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</si>
  <si>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</si>
  <si>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</si>
  <si>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</si>
  <si>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</si>
  <si>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</si>
  <si>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</si>
  <si>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</si>
  <si>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</si>
  <si>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</si>
  <si>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</si>
  <si>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</si>
  <si>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</si>
  <si>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</si>
  <si>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</si>
  <si>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</si>
  <si>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</si>
  <si>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</si>
  <si>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</si>
  <si>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</si>
  <si>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</si>
  <si>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</si>
  <si>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</si>
  <si>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</si>
  <si>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</si>
  <si>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</si>
  <si>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</si>
  <si>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</si>
  <si>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</si>
  <si>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</si>
  <si>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</si>
  <si>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</si>
  <si>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</si>
  <si>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</si>
  <si>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</si>
  <si>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</si>
  <si>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</si>
  <si>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</si>
  <si>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</si>
  <si>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</si>
  <si>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</si>
  <si>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</si>
  <si>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</si>
  <si>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</si>
  <si>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</si>
  <si>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</si>
  <si>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</si>
  <si>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</si>
  <si>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</si>
  <si>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</si>
  <si>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</si>
  <si>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</si>
  <si>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</si>
  <si>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</si>
  <si>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</si>
  <si>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</si>
  <si>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</si>
  <si>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</si>
  <si>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</si>
  <si>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</si>
  <si>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</si>
  <si>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</si>
  <si>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</si>
  <si>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</si>
  <si>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</si>
  <si>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</si>
  <si>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</si>
  <si>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</si>
  <si>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</si>
  <si>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</si>
  <si>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</si>
  <si>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</si>
  <si>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</si>
  <si>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</si>
  <si>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</si>
  <si>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</si>
  <si>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</si>
  <si>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</si>
  <si>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</si>
  <si>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</si>
  <si>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</si>
  <si>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</si>
  <si>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</si>
  <si>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</si>
  <si>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</si>
  <si>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</si>
  <si>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</si>
  <si>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</si>
  <si>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</si>
  <si>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</si>
  <si>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</si>
  <si>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</si>
  <si>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</si>
  <si>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</si>
  <si>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</si>
  <si>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</si>
  <si>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</si>
  <si>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</si>
  <si>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</si>
  <si>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</si>
  <si>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</si>
  <si>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</si>
  <si>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</si>
  <si>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</si>
  <si>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</si>
  <si>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</si>
  <si>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</si>
  <si>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</si>
  <si>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</si>
  <si>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</si>
  <si>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</si>
  <si>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</si>
  <si>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</si>
  <si>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</si>
  <si>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</si>
  <si>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</si>
  <si>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</si>
  <si>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</si>
  <si>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</si>
  <si>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</si>
  <si>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</si>
  <si>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</si>
  <si>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</si>
  <si>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</si>
  <si>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</si>
  <si>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</si>
  <si>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</si>
  <si>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</si>
  <si>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</si>
  <si>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</si>
  <si>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</si>
  <si>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</si>
  <si>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</si>
  <si>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</si>
  <si>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</si>
  <si>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</si>
  <si>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</si>
  <si>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</si>
  <si>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</si>
  <si>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</si>
  <si>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</si>
  <si>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</si>
  <si>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</si>
  <si>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</si>
  <si>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</si>
  <si>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</si>
  <si>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</si>
  <si>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</si>
  <si>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</si>
  <si>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</si>
  <si>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</si>
  <si>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</si>
  <si>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</si>
  <si>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</si>
  <si>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</si>
  <si>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</si>
  <si>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</si>
  <si>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</si>
  <si>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</si>
  <si>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</si>
  <si>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</si>
  <si>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</si>
  <si>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</si>
  <si>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</si>
  <si>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</si>
  <si>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</si>
  <si>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</si>
  <si>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</si>
  <si>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</si>
  <si>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</si>
  <si>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</si>
  <si>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</si>
  <si>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</si>
  <si>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</si>
  <si>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</si>
  <si>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</si>
  <si>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</si>
  <si>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</si>
  <si>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</si>
  <si>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</si>
  <si>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</si>
  <si>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</si>
  <si>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</si>
  <si>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</si>
  <si>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</si>
  <si>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</si>
  <si>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</si>
  <si>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</si>
  <si>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</si>
  <si>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</si>
  <si>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</si>
  <si>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</si>
  <si>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</si>
  <si>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</si>
  <si>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</si>
  <si>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</si>
  <si>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</si>
  <si>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</si>
  <si>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</si>
  <si>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</si>
  <si>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</si>
  <si>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</si>
  <si>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</si>
  <si>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</si>
  <si>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</si>
  <si>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</si>
  <si>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</si>
  <si>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</si>
  <si>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</si>
  <si>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</si>
  <si>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</si>
  <si>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</si>
  <si>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</si>
  <si>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</si>
  <si>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</si>
  <si>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</si>
  <si>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</si>
  <si>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</si>
  <si>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</si>
  <si>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</si>
  <si>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</si>
  <si>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</si>
  <si>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</si>
  <si>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</si>
  <si>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</si>
  <si>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</si>
  <si>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</si>
  <si>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</si>
  <si>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</si>
  <si>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</si>
  <si>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</si>
  <si>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</si>
  <si>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</si>
  <si>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</si>
  <si>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</si>
  <si>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</si>
  <si>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</si>
  <si>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</si>
  <si>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</si>
  <si>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</si>
  <si>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</si>
  <si>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</si>
  <si>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</si>
  <si>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</si>
  <si>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</si>
  <si>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</si>
  <si>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</si>
  <si>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</si>
  <si>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</si>
  <si>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</si>
  <si>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</si>
  <si>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</si>
  <si>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</si>
  <si>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</si>
  <si>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</si>
  <si>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</si>
  <si>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</si>
  <si>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</si>
  <si>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</si>
  <si>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</si>
  <si>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</si>
  <si>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</si>
  <si>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</si>
  <si>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</si>
  <si>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</si>
  <si>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</si>
  <si>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</si>
  <si>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</si>
  <si>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</si>
  <si>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</si>
  <si>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</si>
  <si>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</si>
  <si>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</si>
  <si>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</si>
  <si>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</si>
  <si>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</si>
  <si>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</si>
  <si>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</si>
  <si>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</si>
  <si>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</si>
  <si>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</si>
  <si>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</si>
  <si>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</si>
  <si>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</si>
  <si>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</si>
  <si>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</si>
  <si>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</si>
  <si>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</si>
  <si>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</si>
  <si>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</si>
  <si>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</si>
  <si>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</si>
  <si>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</si>
  <si>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</si>
  <si>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</si>
  <si>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</si>
  <si>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</si>
  <si>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</si>
  <si>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</si>
  <si>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</si>
  <si>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</si>
  <si>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</si>
  <si>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</si>
  <si>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</si>
  <si>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</si>
  <si>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</si>
  <si>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</si>
  <si>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</si>
  <si>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</si>
  <si>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</si>
  <si>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</si>
  <si>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</si>
  <si>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</si>
  <si>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</si>
  <si>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</si>
  <si>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</si>
  <si>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</si>
  <si>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</si>
  <si>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</si>
  <si>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</si>
  <si>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</si>
  <si>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</si>
  <si>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</si>
  <si>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</si>
  <si>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</si>
  <si>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</si>
  <si>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</si>
  <si>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</si>
  <si>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</si>
  <si>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</si>
  <si>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</si>
  <si>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</si>
  <si>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</si>
  <si>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</si>
  <si>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</si>
  <si>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</si>
  <si>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</si>
  <si>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</si>
  <si>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</si>
  <si>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</si>
  <si>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</si>
  <si>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</si>
  <si>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</si>
  <si>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</si>
  <si>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</si>
  <si>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</si>
  <si>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</si>
  <si>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</si>
  <si>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</si>
  <si>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</si>
  <si>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</si>
  <si>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</si>
  <si>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</si>
  <si>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</si>
  <si>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</si>
  <si>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</si>
  <si>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</si>
  <si>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</si>
  <si>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</si>
  <si>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</si>
  <si>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</si>
  <si>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</si>
  <si>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</si>
  <si>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</si>
  <si>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</si>
  <si>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</si>
  <si>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</si>
  <si>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</si>
  <si>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</si>
  <si>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</si>
  <si>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</si>
  <si>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</si>
  <si>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</si>
  <si>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</si>
  <si>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</si>
  <si>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</si>
  <si>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</si>
  <si>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</si>
  <si>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</si>
  <si>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</si>
  <si>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</si>
  <si>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</si>
  <si>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</si>
  <si>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</si>
  <si>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</si>
  <si>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</si>
  <si>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</si>
  <si>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</si>
  <si>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</si>
  <si>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</si>
  <si>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</si>
  <si>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</si>
  <si>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</si>
  <si>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</si>
  <si>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</si>
  <si>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</si>
  <si>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</si>
  <si>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</si>
  <si>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</si>
  <si>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</si>
  <si>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</si>
  <si>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</si>
  <si>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</si>
  <si>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</si>
  <si>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</si>
  <si>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</si>
  <si>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</si>
  <si>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</si>
  <si>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</si>
  <si>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</si>
  <si>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</si>
  <si>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</si>
  <si>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</si>
  <si>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</si>
  <si>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</si>
  <si>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</si>
  <si>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</si>
  <si>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</si>
  <si>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</si>
  <si>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</si>
  <si>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</si>
  <si>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</si>
  <si>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</si>
  <si>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</si>
  <si>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</si>
  <si>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</si>
  <si>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</si>
  <si>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</si>
  <si>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</si>
  <si>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</si>
  <si>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</si>
  <si>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</si>
  <si>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</si>
  <si>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</si>
  <si>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</si>
  <si>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</si>
  <si>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</si>
  <si>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</si>
  <si>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</si>
  <si>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</si>
  <si>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</si>
  <si>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</si>
  <si>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</si>
  <si>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</si>
  <si>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</si>
  <si>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</si>
  <si>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</si>
  <si>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</si>
  <si>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</si>
  <si>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</si>
  <si>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</si>
  <si>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</si>
  <si>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</si>
  <si>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</si>
  <si>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</si>
  <si>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</si>
  <si>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</si>
  <si>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</si>
  <si>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</si>
  <si>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</si>
  <si>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</si>
  <si>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</si>
  <si>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</si>
  <si>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</si>
  <si>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</si>
  <si>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</si>
  <si>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</si>
  <si>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</si>
  <si>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</si>
  <si>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</si>
  <si>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</si>
  <si>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</si>
  <si>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</si>
  <si>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</si>
  <si>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</si>
  <si>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</si>
  <si>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</si>
  <si>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</si>
  <si>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</si>
  <si>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</si>
  <si>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</si>
  <si>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</si>
  <si>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</si>
  <si>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</si>
  <si>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</si>
  <si>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</si>
  <si>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</si>
  <si>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</si>
  <si>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</si>
  <si>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</si>
  <si>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</si>
  <si>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</si>
  <si>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</si>
  <si>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</si>
  <si>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</si>
  <si>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</si>
  <si>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</si>
  <si>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</si>
  <si>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</si>
  <si>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</si>
  <si>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</si>
  <si>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</si>
  <si>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</si>
  <si>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</si>
  <si>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</si>
  <si>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</si>
  <si>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</si>
  <si>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</si>
  <si>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</si>
  <si>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</si>
  <si>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</si>
  <si>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</si>
  <si>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</si>
  <si>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</si>
  <si>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</si>
  <si>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</si>
  <si>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</si>
  <si>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</si>
  <si>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</si>
  <si>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</si>
  <si>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</si>
  <si>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</si>
  <si>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</si>
  <si>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</si>
  <si>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</si>
  <si>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</si>
  <si>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</si>
  <si>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</si>
  <si>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</si>
  <si>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</si>
  <si>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</si>
  <si>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</si>
  <si>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</si>
  <si>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</si>
  <si>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</si>
  <si>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</si>
  <si>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</si>
  <si>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</si>
  <si>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</si>
  <si>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</si>
  <si>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</si>
  <si>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</si>
  <si>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</si>
  <si>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</si>
  <si>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</si>
  <si>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</si>
  <si>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</si>
  <si>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</si>
  <si>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</si>
  <si>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</si>
  <si>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</si>
  <si>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</si>
  <si>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</si>
  <si>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</si>
  <si>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</si>
  <si>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</si>
  <si>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</si>
  <si>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</si>
  <si>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</si>
  <si>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</si>
  <si>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</si>
  <si>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</si>
  <si>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</si>
  <si>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</si>
  <si>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</si>
  <si>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</si>
  <si>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</si>
  <si>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</si>
  <si>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</si>
  <si>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</si>
  <si>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</si>
  <si>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</si>
  <si>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</si>
  <si>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</si>
  <si>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</si>
  <si>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</si>
  <si>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</si>
  <si>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</si>
  <si>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</si>
  <si>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</si>
  <si>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</si>
  <si>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</si>
  <si>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</si>
  <si>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</si>
  <si>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</si>
  <si>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</si>
  <si>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</si>
  <si>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</si>
  <si>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</si>
  <si>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</si>
  <si>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</si>
  <si>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</si>
  <si>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</si>
  <si>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</si>
  <si>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</si>
  <si>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</si>
  <si>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</si>
  <si>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</si>
  <si>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</si>
  <si>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</si>
  <si>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</si>
  <si>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</si>
  <si>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</si>
  <si>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</si>
  <si>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</si>
  <si>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</si>
  <si>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</si>
  <si>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</si>
  <si>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</si>
  <si>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</si>
  <si>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</si>
  <si>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</si>
  <si>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</si>
  <si>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</si>
  <si>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</si>
  <si>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</si>
  <si>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</si>
  <si>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</si>
  <si>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</si>
  <si>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</si>
  <si>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</si>
  <si>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</si>
  <si>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</si>
  <si>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</si>
  <si>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</si>
  <si>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</si>
  <si>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</si>
  <si>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</si>
  <si>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</si>
  <si>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</si>
  <si>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</si>
  <si>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</si>
  <si>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</si>
  <si>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</si>
  <si>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</si>
  <si>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</si>
  <si>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</si>
  <si>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</si>
  <si>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</si>
  <si>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</si>
  <si>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</si>
  <si>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</si>
  <si>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</si>
  <si>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</si>
  <si>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</si>
  <si>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</si>
  <si>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</si>
  <si>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</si>
  <si>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</si>
  <si>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Percentage Funded</t>
  </si>
  <si>
    <t>Average</t>
  </si>
  <si>
    <t>Parent Category</t>
  </si>
  <si>
    <t>Sub-Category</t>
  </si>
  <si>
    <t>(All)</t>
  </si>
  <si>
    <t>Count of outcome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</si>
  <si>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</si>
  <si>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</si>
  <si>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</si>
  <si>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</si>
  <si>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</si>
  <si>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</si>
  <si>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</si>
  <si>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</si>
  <si>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</si>
  <si>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</si>
  <si>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</si>
  <si>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</si>
  <si>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</si>
  <si>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</si>
  <si>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</si>
  <si>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</si>
  <si>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</si>
  <si>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</si>
  <si>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</si>
  <si>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</si>
  <si>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</si>
  <si>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</si>
  <si>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</si>
  <si>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</si>
  <si>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</si>
  <si>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</si>
  <si>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</si>
  <si>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</si>
  <si>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</si>
  <si>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</si>
  <si>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</si>
  <si>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</si>
  <si>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</si>
  <si>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</si>
  <si>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</si>
  <si>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</si>
  <si>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</si>
  <si>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</si>
  <si>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</si>
  <si>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</si>
  <si>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</si>
  <si>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</si>
  <si>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</si>
  <si>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</si>
  <si>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</si>
  <si>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</si>
  <si>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</si>
  <si>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</si>
  <si>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</si>
  <si>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</si>
  <si>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</si>
  <si>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</si>
  <si>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</si>
  <si>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</si>
  <si>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</si>
  <si>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</si>
  <si>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</si>
  <si>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</si>
  <si>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</si>
  <si>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</si>
  <si>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</si>
  <si>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</si>
  <si>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</si>
  <si>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</si>
  <si>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</si>
  <si>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</si>
  <si>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</si>
  <si>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</si>
  <si>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49999</t>
  </si>
  <si>
    <t>Greater than 50000</t>
  </si>
  <si>
    <t>Successful Outcomes</t>
  </si>
  <si>
    <t>MEAN</t>
  </si>
  <si>
    <t>MEDIAN</t>
  </si>
  <si>
    <t>MIN</t>
  </si>
  <si>
    <t>MAX</t>
  </si>
  <si>
    <t>VARIANCE</t>
  </si>
  <si>
    <t>STANDARD DEVIATION</t>
  </si>
  <si>
    <t>Failed Campaigns</t>
  </si>
  <si>
    <t>Q1</t>
  </si>
  <si>
    <t>Q2</t>
  </si>
  <si>
    <t>Q3</t>
  </si>
  <si>
    <t>IQR</t>
  </si>
  <si>
    <t>Boundary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</si>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</sst>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0" fontId="0" fillId="0" borderId="0" xfId="0" pivotButton="1"/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42" applyNumberFormat="1" applyFont="1" applyAlignment="1">
      <alignment horizontal="center"/>
    </xf>
    <xf numFmtId="0" fontId="0" fillId="0" borderId="0" xfId="42" applyNumberFormat="1" applyFont="1"/>
    <xf numFmtId="10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 Funding Analysis.xlsx]Crowdfunding Outcomes - Parent!PivotTable2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</a:t>
            </a:r>
            <a:r>
              <a:rPr lang="en-CA" baseline="0"/>
              <a:t> of Crowdfunding Campaigns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solidFill>
              <a:srgbClr val="FF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'Crowdfunding Outcomes - Parent'!$B$3:$B$4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'Crowdfunding Outcomes - Parent'!$A$5:$A$14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'Crowdfunding Outcomes - Parent'!$B$5:$B$14</c:f>
              <c:numCache>
                <c:formatCode>General</c:formatCode>
                <c:ptCount val="9"/>
                <c:pt idx="0">
                  <c:v>23</c:v>
                </c:pt>
                <c:pt idx="1">
                  <c:v>11</c:v>
                </c:pt>
                <c:pt idx="2">
                  <c:v>10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84-4350-A106-9D9347806FBC}"/>
            </c:ext>
          </c:extLst>
        </c:ser>
        <c:ser>
          <c:idx val="1"/>
          <c:order val="1"/>
          <c:tx>
            <c:strRef>
              <c:f>'Crowdfunding Outcomes - Parent'!$C$3:$C$4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'Crowdfunding Outcomes - Parent'!$A$5:$A$14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'Crowdfunding Outcomes - Parent'!$C$5:$C$14</c:f>
              <c:numCache>
                <c:formatCode>General</c:formatCode>
                <c:ptCount val="9"/>
                <c:pt idx="0">
                  <c:v>132</c:v>
                </c:pt>
                <c:pt idx="1">
                  <c:v>60</c:v>
                </c:pt>
                <c:pt idx="2">
                  <c:v>66</c:v>
                </c:pt>
                <c:pt idx="3">
                  <c:v>28</c:v>
                </c:pt>
                <c:pt idx="4">
                  <c:v>24</c:v>
                </c:pt>
                <c:pt idx="5">
                  <c:v>23</c:v>
                </c:pt>
                <c:pt idx="6">
                  <c:v>20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84-4350-A106-9D9347806FBC}"/>
            </c:ext>
          </c:extLst>
        </c:ser>
        <c:ser>
          <c:idx val="2"/>
          <c:order val="2"/>
          <c:tx>
            <c:strRef>
              <c:f>'Crowdfunding Outcomes - Parent'!$D$3:$D$4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'Crowdfunding Outcomes - Parent'!$A$5:$A$14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'Crowdfunding Outcomes - Parent'!$D$5:$D$14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84-4350-A106-9D9347806FBC}"/>
            </c:ext>
          </c:extLst>
        </c:ser>
        <c:ser>
          <c:idx val="3"/>
          <c:order val="3"/>
          <c:tx>
            <c:strRef>
              <c:f>'Crowdfunding Outcomes - Parent'!$E$3:$E$4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'Crowdfunding Outcomes - Parent'!$A$5:$A$14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'Crowdfunding Outcomes - Parent'!$E$5:$E$14</c:f>
              <c:numCache>
                <c:formatCode>General</c:formatCode>
                <c:ptCount val="9"/>
                <c:pt idx="0">
                  <c:v>187</c:v>
                </c:pt>
                <c:pt idx="1">
                  <c:v>102</c:v>
                </c:pt>
                <c:pt idx="2">
                  <c:v>99</c:v>
                </c:pt>
                <c:pt idx="3">
                  <c:v>64</c:v>
                </c:pt>
                <c:pt idx="4">
                  <c:v>40</c:v>
                </c:pt>
                <c:pt idx="5">
                  <c:v>21</c:v>
                </c:pt>
                <c:pt idx="6">
                  <c:v>22</c:v>
                </c:pt>
                <c:pt idx="7">
                  <c:v>26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84-4350-A106-9D9347806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7687344"/>
        <c:axId val="1657687824"/>
      </c:barChart>
      <c:catAx>
        <c:axId val="165768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Parent</a:t>
                </a:r>
                <a:r>
                  <a:rPr lang="en-CA" baseline="0"/>
                  <a:t> Category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687824"/>
        <c:crosses val="autoZero"/>
        <c:auto val="1"/>
        <c:lblAlgn val="ctr"/>
        <c:lblOffset val="100"/>
        <c:noMultiLvlLbl val="0"/>
      </c:catAx>
      <c:valAx>
        <c:axId val="165768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Outfcomes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6873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 Funding Analysis.xlsx]Crowdfunding Outcomes - Sub!PivotTable3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Crowdfunding</a:t>
            </a:r>
            <a:r>
              <a:rPr lang="en-CA" baseline="0"/>
              <a:t> outcome by Sub-Category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'Crowdfunding Outcomes - Sub'!$B$4:$B$5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'Crowdfunding Outcomes - Sub'!$A$6:$A$30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'Crowdfunding Outcomes - Sub'!$B$6:$B$30</c:f>
              <c:numCache>
                <c:formatCode>General</c:formatCode>
                <c:ptCount val="24"/>
                <c:pt idx="0">
                  <c:v>23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67-4174-85F1-A4E970CD1009}"/>
            </c:ext>
          </c:extLst>
        </c:ser>
        <c:ser>
          <c:idx val="1"/>
          <c:order val="1"/>
          <c:tx>
            <c:strRef>
              <c:f>'Crowdfunding Outcomes - Sub'!$C$4:$C$5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'Crowdfunding Outcomes - Sub'!$A$6:$A$30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'Crowdfunding Outcomes - Sub'!$C$6:$C$30</c:f>
              <c:numCache>
                <c:formatCode>General</c:formatCode>
                <c:ptCount val="24"/>
                <c:pt idx="0">
                  <c:v>132</c:v>
                </c:pt>
                <c:pt idx="1">
                  <c:v>30</c:v>
                </c:pt>
                <c:pt idx="2">
                  <c:v>21</c:v>
                </c:pt>
                <c:pt idx="3">
                  <c:v>12</c:v>
                </c:pt>
                <c:pt idx="4">
                  <c:v>20</c:v>
                </c:pt>
                <c:pt idx="5">
                  <c:v>16</c:v>
                </c:pt>
                <c:pt idx="6">
                  <c:v>19</c:v>
                </c:pt>
                <c:pt idx="7">
                  <c:v>11</c:v>
                </c:pt>
                <c:pt idx="8">
                  <c:v>12</c:v>
                </c:pt>
                <c:pt idx="9">
                  <c:v>15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3</c:v>
                </c:pt>
                <c:pt idx="17">
                  <c:v>5</c:v>
                </c:pt>
                <c:pt idx="18">
                  <c:v>9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67-4174-85F1-A4E970CD1009}"/>
            </c:ext>
          </c:extLst>
        </c:ser>
        <c:ser>
          <c:idx val="2"/>
          <c:order val="2"/>
          <c:tx>
            <c:strRef>
              <c:f>'Crowdfunding Outcomes - Sub'!$D$4:$D$5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'Crowdfunding Outcomes - Sub'!$A$6:$A$30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'Crowdfunding Outcomes - Sub'!$D$6:$D$30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2">
                  <c:v>1</c:v>
                </c:pt>
                <c:pt idx="17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67-4174-85F1-A4E970CD1009}"/>
            </c:ext>
          </c:extLst>
        </c:ser>
        <c:ser>
          <c:idx val="3"/>
          <c:order val="3"/>
          <c:tx>
            <c:strRef>
              <c:f>'Crowdfunding Outcomes - Sub'!$E$4:$E$5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'Crowdfunding Outcomes - Sub'!$A$6:$A$30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'Crowdfunding Outcomes - Sub'!$E$6:$E$30</c:f>
              <c:numCache>
                <c:formatCode>General</c:formatCode>
                <c:ptCount val="24"/>
                <c:pt idx="0">
                  <c:v>187</c:v>
                </c:pt>
                <c:pt idx="1">
                  <c:v>49</c:v>
                </c:pt>
                <c:pt idx="2">
                  <c:v>34</c:v>
                </c:pt>
                <c:pt idx="3">
                  <c:v>36</c:v>
                </c:pt>
                <c:pt idx="4">
                  <c:v>22</c:v>
                </c:pt>
                <c:pt idx="5">
                  <c:v>28</c:v>
                </c:pt>
                <c:pt idx="6">
                  <c:v>23</c:v>
                </c:pt>
                <c:pt idx="7">
                  <c:v>26</c:v>
                </c:pt>
                <c:pt idx="8">
                  <c:v>22</c:v>
                </c:pt>
                <c:pt idx="9">
                  <c:v>17</c:v>
                </c:pt>
                <c:pt idx="10">
                  <c:v>21</c:v>
                </c:pt>
                <c:pt idx="11">
                  <c:v>14</c:v>
                </c:pt>
                <c:pt idx="12">
                  <c:v>13</c:v>
                </c:pt>
                <c:pt idx="13">
                  <c:v>10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9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01-4A4F-BED8-FE1DCEF39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69184"/>
        <c:axId val="11175904"/>
      </c:barChart>
      <c:catAx>
        <c:axId val="1116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Sub</a:t>
                </a:r>
                <a:r>
                  <a:rPr lang="en-CA" baseline="0"/>
                  <a:t>-Categories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5904"/>
        <c:crosses val="autoZero"/>
        <c:auto val="1"/>
        <c:lblAlgn val="ctr"/>
        <c:lblOffset val="100"/>
        <c:noMultiLvlLbl val="0"/>
      </c:catAx>
      <c:valAx>
        <c:axId val="111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Count of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 Funding Analysis.xlsx]Outcome by Month!PivotTable4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90-4878-8E69-3BF6A45FBCE0}"/>
            </c:ext>
          </c:extLst>
        </c:ser>
        <c:ser>
          <c:idx val="1"/>
          <c:order val="1"/>
          <c:tx>
            <c:strRef>
              <c:f>'Outcome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72-422B-85B2-D9672E29AD3F}"/>
            </c:ext>
          </c:extLst>
        </c:ser>
        <c:ser>
          <c:idx val="2"/>
          <c:order val="2"/>
          <c:tx>
            <c:strRef>
              <c:f>'Outcome 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72-422B-85B2-D9672E29AD3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453056"/>
        <c:axId val="134445376"/>
      </c:lineChart>
      <c:catAx>
        <c:axId val="134453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Month</a:t>
                </a:r>
              </a:p>
              <a:p>
                <a:pPr>
                  <a:defRPr/>
                </a:pP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45376"/>
        <c:crosses val="autoZero"/>
        <c:auto val="1"/>
        <c:lblAlgn val="ctr"/>
        <c:lblOffset val="100"/>
        <c:noMultiLvlLbl val="0"/>
      </c:catAx>
      <c:valAx>
        <c:axId val="13444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5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Outomces Based</a:t>
            </a:r>
            <a:r>
              <a:rPr lang="en-CA" baseline="0"/>
              <a:t>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by Goals'!$F$1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Goals'!$A$2:$A$12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49999</c:v>
                </c:pt>
                <c:pt idx="10">
                  <c:v>Greater than 50000</c:v>
                </c:pt>
              </c:strCache>
            </c:strRef>
          </c:cat>
          <c:val>
            <c:numRef>
              <c:f>'Outcome by Goals'!$F$2:$F$12</c:f>
              <c:numCache>
                <c:formatCode>0.00%</c:formatCode>
                <c:ptCount val="11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0.6470588235294118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FB-4CB0-8601-B08C1983D356}"/>
            </c:ext>
          </c:extLst>
        </c:ser>
        <c:ser>
          <c:idx val="1"/>
          <c:order val="1"/>
          <c:tx>
            <c:strRef>
              <c:f>'Outcome by Goals'!$G$1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by Goals'!$A$2:$A$12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49999</c:v>
                </c:pt>
                <c:pt idx="10">
                  <c:v>Greater than 50000</c:v>
                </c:pt>
              </c:strCache>
            </c:strRef>
          </c:cat>
          <c:val>
            <c:numRef>
              <c:f>'Outcome by Goals'!$G$2:$G$12</c:f>
              <c:numCache>
                <c:formatCode>0.00%</c:formatCode>
                <c:ptCount val="11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0.17647058823529413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FB-4CB0-8601-B08C1983D356}"/>
            </c:ext>
          </c:extLst>
        </c:ser>
        <c:ser>
          <c:idx val="2"/>
          <c:order val="2"/>
          <c:tx>
            <c:strRef>
              <c:f>'Outcome by Goals'!$H$1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by Goals'!$A$2:$A$12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49999</c:v>
                </c:pt>
                <c:pt idx="10">
                  <c:v>Greater than 50000</c:v>
                </c:pt>
              </c:strCache>
            </c:strRef>
          </c:cat>
          <c:val>
            <c:numRef>
              <c:f>'Outcome by Goals'!$H$2:$H$12</c:f>
              <c:numCache>
                <c:formatCode>0.00%</c:formatCode>
                <c:ptCount val="11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0.17647058823529413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FB-4CB0-8601-B08C1983D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4760224"/>
        <c:axId val="244772224"/>
      </c:lineChart>
      <c:catAx>
        <c:axId val="24476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772224"/>
        <c:crosses val="autoZero"/>
        <c:auto val="1"/>
        <c:lblAlgn val="ctr"/>
        <c:lblOffset val="100"/>
        <c:noMultiLvlLbl val="0"/>
      </c:catAx>
      <c:valAx>
        <c:axId val="2447722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Percentage</a:t>
                </a:r>
                <a:r>
                  <a:rPr lang="en-CA" baseline="0"/>
                  <a:t> of Outcomes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76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3A227697-6C10-4AD6-B9C5-9DED414F536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3</xdr:row>
      <xdr:rowOff>57150</xdr:rowOff>
    </xdr:from>
    <xdr:to>
      <xdr:col>25</xdr:col>
      <xdr:colOff>300037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90B994-DC99-B1FD-2606-5914748CB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</xdr:row>
      <xdr:rowOff>85725</xdr:rowOff>
    </xdr:from>
    <xdr:to>
      <xdr:col>23</xdr:col>
      <xdr:colOff>414337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7FD044-9AA1-0604-5B28-A16A38D3B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628650</xdr:colOff>
      <xdr:row>7</xdr:row>
      <xdr:rowOff>114300</xdr:rowOff>
    </xdr:from>
    <xdr:to>
      <xdr:col>23</xdr:col>
      <xdr:colOff>414337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0ADC4A-8818-2991-F1FA-D011CE9C52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647700</xdr:colOff>
      <xdr:row>0</xdr:row>
      <xdr:rowOff>85725</xdr:rowOff>
    </xdr:from>
    <xdr:to>
      <xdr:col>18</xdr:col>
      <xdr:colOff>161925</xdr:colOff>
      <xdr:row>20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5C71-8649-8FF0-8752-AE1C28EC10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437029</xdr:colOff>
      <xdr:row>528</xdr:row>
      <xdr:rowOff>152400</xdr:rowOff>
    </xdr:from>
    <xdr:to>
      <xdr:col>21</xdr:col>
      <xdr:colOff>224117</xdr:colOff>
      <xdr:row>542</xdr:row>
      <xdr:rowOff>71718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0E7B7B1-3A5A-F459-AB7D-947B48DF15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88588" y="10665310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rey Robertson" refreshedDate="45045.391041087962" createdVersion="8" refreshedVersion="8" minRefreshableVersion="3" recordCount="1000" xr:uid="{49F6B866-201A-40C7-A14E-8BC771DC1353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164">
      <sharedItems containsSemiMixedTypes="0" containsString="0" containsNumber="1" containsInteger="1" minValue="0" maxValue="199110"/>
    </cacheField>
    <cacheField name="Percentage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14">
      <sharedItems containsSemiMixedTypes="0" containsString="0" containsNumber="1" containsInteger="1" minValue="1263016800" maxValue="1580104800"/>
    </cacheField>
    <cacheField name="deadline" numFmtId="14">
      <sharedItems containsSemiMixedTypes="0" containsString="0" containsNumber="1" containsInteger="1" minValue="1263016800" maxValue="1581314400"/>
    </cacheField>
    <cacheField name="staff_pick" numFmtId="0">
      <sharedItems count="2">
        <b v="0"/>
        <b v="1"/>
      </sharedItems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rey Robertson" refreshedDate="45045.402727199071" createdVersion="8" refreshedVersion="8" minRefreshableVersion="3" recordCount="1000" xr:uid="{3D841144-EA8E-425F-9ADA-6E1E460C4651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164">
      <sharedItems containsSemiMixedTypes="0" containsString="0" containsNumber="1" containsInteger="1" minValue="0" maxValue="199110"/>
    </cacheField>
    <cacheField name="Percentage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" numFmtId="2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x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0"/>
    <x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0"/>
    <x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0"/>
    <x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0"/>
    <x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0"/>
    <x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0"/>
    <x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0"/>
    <x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0"/>
    <x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0"/>
    <x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0"/>
    <x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0"/>
    <x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0"/>
    <x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0"/>
    <x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0"/>
    <x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0"/>
    <x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0"/>
    <x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0"/>
    <x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0"/>
    <x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0"/>
    <x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0"/>
    <x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0"/>
    <x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0"/>
    <x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0"/>
    <x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0"/>
    <x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0"/>
    <x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0"/>
    <x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0"/>
    <x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0"/>
    <x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0"/>
    <x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0"/>
    <x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0"/>
    <x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0"/>
    <x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0"/>
    <x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0"/>
    <x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0"/>
    <x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0"/>
    <x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0"/>
    <x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0"/>
    <x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0"/>
    <x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0"/>
    <x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0"/>
    <x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0"/>
    <x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0"/>
    <x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0"/>
    <x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0"/>
    <x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0"/>
    <x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0"/>
    <x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0"/>
    <x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0"/>
    <x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0"/>
    <x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0"/>
    <x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0"/>
    <x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0"/>
    <x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0"/>
    <x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0"/>
    <x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0"/>
    <x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0"/>
    <x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0"/>
    <x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0"/>
    <x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0"/>
    <x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0"/>
    <x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0"/>
    <x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0"/>
    <x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0"/>
    <x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0"/>
    <x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0"/>
    <x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0"/>
    <x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0"/>
    <x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0"/>
    <x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0"/>
    <x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0"/>
    <x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0"/>
    <x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0"/>
    <x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0"/>
    <x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0"/>
    <x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1"/>
    <x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0"/>
    <x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0"/>
    <x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0"/>
    <x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0"/>
    <x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0"/>
    <x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0"/>
    <x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0"/>
    <x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0"/>
    <x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0"/>
    <x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1"/>
    <x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0"/>
    <x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0"/>
    <x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0"/>
    <x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0"/>
    <x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0"/>
    <x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0"/>
    <x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0"/>
    <x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0"/>
    <x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0"/>
    <x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0"/>
    <x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0"/>
    <x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0"/>
    <x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0"/>
    <x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0"/>
    <x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0"/>
    <x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0"/>
    <x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0"/>
    <x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0"/>
    <x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0"/>
    <x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0"/>
    <x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0"/>
    <x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0"/>
    <x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0"/>
    <x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0"/>
    <x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0"/>
    <x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0"/>
    <x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0"/>
    <x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0"/>
    <x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0"/>
    <x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0"/>
    <x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0"/>
    <x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0"/>
    <x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0"/>
    <x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0"/>
    <x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0"/>
    <x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0"/>
    <x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"/>
    <x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0"/>
    <x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0"/>
    <x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0"/>
    <x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0"/>
    <x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0"/>
    <x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0"/>
    <x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0"/>
    <x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0"/>
    <x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0"/>
    <x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0"/>
    <x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0"/>
    <x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0"/>
    <x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0"/>
    <x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0"/>
    <x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0"/>
    <x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0"/>
    <x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0"/>
    <x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0"/>
    <x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0"/>
    <x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0"/>
    <x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0"/>
    <x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0"/>
    <x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0"/>
    <x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0"/>
    <x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0"/>
    <x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0"/>
    <x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0"/>
    <x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0"/>
    <x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0"/>
    <x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0"/>
    <x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0"/>
    <x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0"/>
    <x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0"/>
    <x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0"/>
    <x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0"/>
    <x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0"/>
    <x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0"/>
    <x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0"/>
    <x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0"/>
    <x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0"/>
    <x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0"/>
    <x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0"/>
    <x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0"/>
    <x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0"/>
    <x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0"/>
    <x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0"/>
    <x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0"/>
    <x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0"/>
    <x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0"/>
    <x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0"/>
    <x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0"/>
    <x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0"/>
    <x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0"/>
    <x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0"/>
    <x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0"/>
    <x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0"/>
    <x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0"/>
    <x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0"/>
    <x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0"/>
    <x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0"/>
    <x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0"/>
    <x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0"/>
    <x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0"/>
    <x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0"/>
    <x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0"/>
    <x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0"/>
    <x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0"/>
    <x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0"/>
    <x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0"/>
    <x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"/>
    <x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0"/>
    <x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0"/>
    <x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0"/>
    <x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0"/>
    <x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0"/>
    <x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0"/>
    <x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0"/>
    <x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0"/>
    <x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0"/>
    <x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0"/>
    <x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0"/>
    <x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1"/>
    <x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0"/>
    <x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0"/>
    <x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0"/>
    <x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0"/>
    <x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0"/>
    <x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0"/>
    <x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0"/>
    <x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0"/>
    <x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0"/>
    <x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0"/>
    <x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0"/>
    <x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0"/>
    <x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0"/>
    <x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0"/>
    <x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1"/>
    <x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1"/>
    <x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0"/>
    <x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0"/>
    <x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0"/>
    <x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1"/>
    <x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0"/>
    <x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0"/>
    <x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0"/>
    <x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0"/>
    <x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0"/>
    <x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0"/>
    <x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0"/>
    <x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0"/>
    <x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0"/>
    <x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0"/>
    <x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0"/>
    <x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0"/>
    <x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0"/>
    <x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0"/>
    <x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0"/>
    <x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0"/>
    <x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0"/>
    <x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0"/>
    <x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0"/>
    <x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0"/>
    <x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0"/>
    <x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0"/>
    <x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0"/>
    <x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0"/>
    <x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0"/>
    <x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0"/>
    <x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0"/>
    <x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0"/>
    <x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0"/>
    <x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0"/>
    <x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0"/>
    <x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0"/>
    <x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0"/>
    <x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1"/>
    <x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0"/>
    <x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0"/>
    <x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0"/>
    <x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0"/>
    <x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0"/>
    <x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0"/>
    <x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0"/>
    <x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0"/>
    <x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0"/>
    <x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0"/>
    <x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0"/>
    <x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0"/>
    <x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0"/>
    <x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0"/>
    <x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0"/>
    <x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0"/>
    <x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0"/>
    <x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0"/>
    <x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0"/>
    <x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0"/>
    <x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0"/>
    <x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0"/>
    <x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0"/>
    <x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0"/>
    <x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0"/>
    <x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0"/>
    <x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0"/>
    <x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0"/>
    <x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0"/>
    <x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0"/>
    <x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0"/>
    <x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1"/>
    <x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0"/>
    <x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0"/>
    <x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0"/>
    <x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0"/>
    <x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0"/>
    <x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0"/>
    <x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0"/>
    <x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0"/>
    <x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0"/>
    <x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0"/>
    <x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0"/>
    <x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0"/>
    <x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0"/>
    <x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0"/>
    <x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0"/>
    <x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0"/>
    <x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0"/>
    <x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0"/>
    <x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0"/>
    <x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0"/>
    <x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0"/>
    <x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0"/>
    <x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0"/>
    <x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0"/>
    <x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0"/>
    <x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0"/>
    <x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0"/>
    <x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0"/>
    <x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0"/>
    <x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0"/>
    <x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0"/>
    <x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0"/>
    <x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0"/>
    <x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0"/>
    <x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0"/>
    <x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0"/>
    <x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0"/>
    <x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0"/>
    <x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0"/>
    <x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0"/>
    <x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0"/>
    <x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0"/>
    <x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0"/>
    <x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0"/>
    <x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0"/>
    <x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0"/>
    <x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0"/>
    <x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0"/>
    <x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0"/>
    <x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0"/>
    <x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0"/>
    <x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0"/>
    <x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0"/>
    <x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0"/>
    <x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0"/>
    <x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0"/>
    <x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0"/>
    <x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0"/>
    <x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0"/>
    <x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0"/>
    <x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0"/>
    <x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0"/>
    <x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0"/>
    <x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0"/>
    <x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0"/>
    <x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0"/>
    <x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1"/>
    <x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0"/>
    <x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0"/>
    <x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0"/>
    <x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0"/>
    <x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0"/>
    <x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0"/>
    <x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0"/>
    <x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0"/>
    <x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0"/>
    <x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0"/>
    <x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0"/>
    <x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0"/>
    <x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0"/>
    <x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0"/>
    <x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0"/>
    <x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0"/>
    <x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0"/>
    <x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0"/>
    <x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0"/>
    <x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0"/>
    <x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0"/>
    <x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0"/>
    <x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0"/>
    <x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0"/>
    <x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0"/>
    <x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1"/>
    <x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0"/>
    <x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0"/>
    <x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0"/>
    <x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0"/>
    <x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0"/>
    <x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0"/>
    <x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0"/>
    <x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0"/>
    <x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0"/>
    <x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0"/>
    <x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1"/>
    <x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0"/>
    <x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0"/>
    <x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0"/>
    <x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0"/>
    <x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0"/>
    <x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0"/>
    <x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0"/>
    <x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0"/>
    <x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0"/>
    <x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0"/>
    <x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1"/>
    <x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0"/>
    <x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0"/>
    <x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0"/>
    <x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0"/>
    <x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0"/>
    <x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0"/>
    <x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0"/>
    <x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0"/>
    <x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0"/>
    <x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0"/>
    <x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0"/>
    <x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0"/>
    <x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0"/>
    <x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0"/>
    <x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0"/>
    <x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0"/>
    <x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0"/>
    <x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0"/>
    <x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0"/>
    <x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0"/>
    <x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0"/>
    <x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0"/>
    <x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0"/>
    <x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0"/>
    <x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1"/>
    <x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0"/>
    <x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0"/>
    <x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1"/>
    <x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0"/>
    <x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0"/>
    <x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0"/>
    <x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0"/>
    <x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0"/>
    <x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0"/>
    <x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0"/>
    <x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0"/>
    <x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0"/>
    <x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0"/>
    <x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0"/>
    <x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0"/>
    <x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0"/>
    <x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0"/>
    <x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0"/>
    <x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0"/>
    <x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0"/>
    <x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0"/>
    <x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0"/>
    <x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0"/>
    <x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0"/>
    <x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0"/>
    <x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0"/>
    <x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0"/>
    <x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0"/>
    <x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0"/>
    <x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0"/>
    <x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0"/>
    <x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0"/>
    <x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0"/>
    <x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0"/>
    <x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0"/>
    <x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0"/>
    <x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0"/>
    <x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0"/>
    <x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0"/>
    <x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0"/>
    <x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0"/>
    <x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0"/>
    <x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0"/>
    <x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0"/>
    <x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0"/>
    <x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0"/>
    <x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0"/>
    <x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0"/>
    <x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0"/>
    <x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0"/>
    <x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0"/>
    <x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0"/>
    <x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0"/>
    <x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0"/>
    <x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0"/>
    <x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0"/>
    <x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0"/>
    <x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0"/>
    <x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0"/>
    <x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0"/>
    <x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1"/>
    <x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0"/>
    <x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0"/>
    <x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0"/>
    <x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0"/>
    <x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0"/>
    <x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0"/>
    <x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0"/>
    <x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0"/>
    <x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0"/>
    <x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0"/>
    <x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0"/>
    <x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0"/>
    <x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0"/>
    <x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0"/>
    <x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0"/>
    <x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0"/>
    <x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0"/>
    <x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0"/>
    <x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0"/>
    <x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0"/>
    <x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0"/>
    <x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0"/>
    <x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0"/>
    <x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0"/>
    <x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0"/>
    <x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0"/>
    <x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0"/>
    <x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0"/>
    <x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0"/>
    <x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0"/>
    <x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0"/>
    <x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0"/>
    <x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0"/>
    <x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0"/>
    <x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0"/>
    <x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0"/>
    <x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0"/>
    <x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0"/>
    <x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0"/>
    <x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0"/>
    <x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0"/>
    <x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0"/>
    <x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0"/>
    <x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0"/>
    <x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1"/>
    <x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0"/>
    <x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0"/>
    <x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0"/>
    <x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0"/>
    <x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0"/>
    <x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0"/>
    <x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0"/>
    <x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0"/>
    <x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0"/>
    <x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0"/>
    <x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0"/>
    <x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0"/>
    <x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0"/>
    <x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0"/>
    <x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0"/>
    <x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0"/>
    <x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0"/>
    <x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0"/>
    <x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0"/>
    <x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0"/>
    <x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0"/>
    <x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0"/>
    <x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0"/>
    <x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0"/>
    <x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0"/>
    <x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0"/>
    <x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0"/>
    <x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0"/>
    <x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0"/>
    <x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0"/>
    <x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0"/>
    <x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0"/>
    <x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0"/>
    <x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0"/>
    <x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0"/>
    <x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0"/>
    <x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0"/>
    <x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0"/>
    <x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0"/>
    <x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0"/>
    <x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0"/>
    <x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0"/>
    <x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0"/>
    <x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0"/>
    <x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0"/>
    <x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0"/>
    <x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0"/>
    <x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0"/>
    <x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0"/>
    <x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0"/>
    <x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0"/>
    <x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0"/>
    <x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0"/>
    <x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0"/>
    <x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0"/>
    <x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0"/>
    <x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0"/>
    <x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0"/>
    <x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0"/>
    <x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0"/>
    <x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0"/>
    <x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0"/>
    <x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0"/>
    <x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1"/>
    <x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0"/>
    <x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0"/>
    <x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0"/>
    <x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0"/>
    <x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0"/>
    <x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0"/>
    <x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0"/>
    <x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0"/>
    <x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0"/>
    <x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0"/>
    <x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0"/>
    <x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0"/>
    <x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0"/>
    <x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0"/>
    <x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0"/>
    <x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0"/>
    <x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0"/>
    <x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1"/>
    <x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0"/>
    <x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0"/>
    <x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0"/>
    <x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0"/>
    <x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0"/>
    <x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0"/>
    <x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0"/>
    <x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1"/>
    <x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0"/>
    <x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0"/>
    <x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0"/>
    <x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0"/>
    <x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0"/>
    <x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0"/>
    <x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0"/>
    <x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0"/>
    <x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0"/>
    <x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0"/>
    <x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0"/>
    <x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0"/>
    <x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0"/>
    <x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0"/>
    <x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0"/>
    <x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0"/>
    <x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0"/>
    <x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0"/>
    <x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0"/>
    <x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0"/>
    <x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1"/>
    <x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1"/>
    <x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0"/>
    <x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0"/>
    <x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0"/>
    <x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0"/>
    <x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0"/>
    <x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1"/>
    <x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0"/>
    <x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0"/>
    <x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0"/>
    <x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0"/>
    <x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1"/>
    <x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0"/>
    <x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0"/>
    <x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0"/>
    <x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0"/>
    <x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0"/>
    <x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0"/>
    <x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0"/>
    <x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0"/>
    <x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0"/>
    <x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0"/>
    <x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0"/>
    <x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0"/>
    <x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0"/>
    <x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0"/>
    <x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0"/>
    <x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0"/>
    <x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0"/>
    <x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0"/>
    <x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0"/>
    <x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0"/>
    <x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0"/>
    <x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0"/>
    <x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0"/>
    <x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0"/>
    <x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0"/>
    <x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0"/>
    <x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0"/>
    <x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0"/>
    <x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0"/>
    <x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0"/>
    <x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1"/>
    <x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0"/>
    <x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0"/>
    <x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0"/>
    <x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1"/>
    <x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0"/>
    <x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0"/>
    <x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0"/>
    <x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0"/>
    <x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0"/>
    <x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1"/>
    <x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0"/>
    <x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1"/>
    <x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0"/>
    <x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0"/>
    <x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0"/>
    <x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0"/>
    <x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0"/>
    <x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0"/>
    <x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0"/>
    <x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1"/>
    <x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0"/>
    <x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0"/>
    <x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0"/>
    <x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0"/>
    <x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0"/>
    <x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0"/>
    <x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0"/>
    <x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0"/>
    <x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0"/>
    <x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0"/>
    <x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0"/>
    <x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0"/>
    <x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0"/>
    <x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0"/>
    <x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0"/>
    <x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0"/>
    <x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0"/>
    <x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0"/>
    <x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0"/>
    <x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0"/>
    <x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0"/>
    <x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0"/>
    <x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0"/>
    <x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0"/>
    <x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0"/>
    <x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0"/>
    <x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0"/>
    <x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0"/>
    <x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0"/>
    <x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0"/>
    <x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0"/>
    <x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0"/>
    <x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0"/>
    <x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0"/>
    <x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0"/>
    <x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0"/>
    <x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0"/>
    <x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0"/>
    <x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0"/>
    <x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1"/>
    <x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0"/>
    <x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0"/>
    <x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0"/>
    <x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0"/>
    <x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0"/>
    <x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0"/>
    <x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0"/>
    <x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0"/>
    <x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0"/>
    <x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0"/>
    <x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0"/>
    <x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0"/>
    <x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0"/>
    <x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1"/>
    <x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0"/>
    <x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0"/>
    <x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0"/>
    <x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0"/>
    <x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0"/>
    <x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0"/>
    <x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0"/>
    <x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0"/>
    <x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0"/>
    <x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0"/>
    <x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0"/>
    <x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0"/>
    <x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0"/>
    <x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0"/>
    <x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0"/>
    <x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0"/>
    <x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0"/>
    <x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0"/>
    <x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0"/>
    <x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0"/>
    <x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0"/>
    <x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0"/>
    <x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0"/>
    <x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0"/>
    <x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0"/>
    <x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0"/>
    <x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0"/>
    <x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0"/>
    <x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0"/>
    <x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0"/>
    <x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0"/>
    <x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0"/>
    <x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0"/>
    <x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0"/>
    <x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0"/>
    <x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0"/>
    <x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0"/>
    <x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0"/>
    <x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0"/>
    <x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0"/>
    <x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0"/>
    <x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0"/>
    <x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0"/>
    <x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0"/>
    <x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0"/>
    <x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0"/>
    <x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0"/>
    <x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0"/>
    <x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0"/>
    <x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0"/>
    <x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1"/>
    <x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0"/>
    <x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0"/>
    <x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1"/>
    <x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0"/>
    <x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0"/>
    <x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0"/>
    <x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1"/>
    <x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0"/>
    <x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0"/>
    <x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0"/>
    <x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0"/>
    <x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0"/>
    <x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0"/>
    <x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0"/>
    <x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0"/>
    <x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1"/>
    <x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0"/>
    <x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0"/>
    <x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0"/>
    <x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0"/>
    <x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0"/>
    <x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0"/>
    <x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0"/>
    <x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0"/>
    <x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0"/>
    <x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0"/>
    <x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0"/>
    <x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0"/>
    <x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0"/>
    <x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1"/>
    <x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0"/>
    <x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0"/>
    <x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0"/>
    <x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1"/>
    <x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0"/>
    <x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0"/>
    <x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0"/>
    <x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0"/>
    <x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0"/>
    <x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0"/>
    <x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1"/>
    <x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1"/>
    <x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0"/>
    <x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0"/>
    <x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0"/>
    <x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0"/>
    <x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0"/>
    <x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0"/>
    <x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0"/>
    <x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0"/>
    <x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0"/>
    <x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0"/>
    <x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0"/>
    <x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0"/>
    <x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0"/>
    <x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0"/>
    <x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0"/>
    <x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0"/>
    <x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0"/>
    <x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0"/>
    <x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0"/>
    <x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0"/>
    <x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0"/>
    <x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0"/>
    <x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0"/>
    <x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0"/>
    <x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0"/>
    <x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0"/>
    <x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0"/>
    <x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0"/>
    <x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0"/>
    <x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0"/>
    <x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0"/>
    <x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0"/>
    <x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0"/>
    <x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0"/>
    <x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0"/>
    <x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0"/>
    <x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0"/>
    <x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0"/>
    <x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0"/>
    <x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0"/>
    <x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0"/>
    <x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0"/>
    <x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0"/>
    <x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0"/>
    <x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0"/>
    <x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0"/>
    <x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0"/>
    <x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1"/>
    <x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0"/>
    <x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0"/>
    <x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0"/>
    <x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0"/>
    <x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1"/>
    <x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1"/>
    <x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0"/>
    <x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0"/>
    <x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0"/>
    <x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0"/>
    <x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0"/>
    <x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0"/>
    <x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0"/>
    <x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1"/>
    <x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0"/>
    <x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0"/>
    <x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0"/>
    <x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0"/>
    <x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0"/>
    <x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0"/>
    <x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0"/>
    <x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0"/>
    <x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0"/>
    <x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0"/>
    <x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0"/>
    <x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0"/>
    <x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0"/>
    <x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0"/>
    <x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0"/>
    <x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1"/>
    <x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0"/>
    <x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0"/>
    <x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0"/>
    <x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0"/>
    <x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1"/>
    <x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0"/>
    <x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0"/>
    <x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0"/>
    <x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1"/>
    <x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0"/>
    <x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0"/>
    <x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1"/>
    <x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0"/>
    <x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0"/>
    <x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0"/>
    <x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0"/>
    <x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0"/>
    <x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0"/>
    <x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0"/>
    <x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0"/>
    <x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0"/>
    <x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0"/>
    <x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0"/>
    <x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0"/>
    <x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0"/>
    <x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0"/>
    <x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0"/>
    <x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0"/>
    <x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0"/>
    <x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0"/>
    <x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0"/>
    <x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0"/>
    <x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0"/>
    <x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0"/>
    <x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0"/>
    <x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0"/>
    <x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0"/>
    <x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0"/>
    <x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0"/>
    <x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0"/>
    <x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0"/>
    <x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0"/>
    <x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0"/>
    <x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1"/>
    <x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0"/>
    <x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0"/>
    <x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0"/>
    <x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0"/>
    <x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0"/>
    <x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0"/>
    <x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0"/>
    <x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0"/>
    <x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0"/>
    <x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0"/>
    <x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0"/>
    <x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0"/>
    <x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0"/>
    <x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0"/>
    <x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0"/>
    <x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0"/>
    <x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0"/>
    <x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0"/>
    <x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0"/>
    <x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x v="0"/>
    <x v="0"/>
    <d v="2015-12-15T06:00:00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n v="1408597200"/>
    <b v="0"/>
    <b v="1"/>
    <s v="music/rock"/>
    <x v="1"/>
    <x v="1"/>
    <x v="1"/>
    <d v="2014-08-21T05:00:00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b v="0"/>
    <b v="0"/>
    <s v="technology/web"/>
    <x v="2"/>
    <x v="2"/>
    <x v="2"/>
    <d v="2013-11-19T06:00:00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b v="0"/>
    <b v="0"/>
    <s v="music/rock"/>
    <x v="1"/>
    <x v="1"/>
    <x v="3"/>
    <d v="2019-09-20T05:00:00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b v="0"/>
    <b v="0"/>
    <s v="theater/plays"/>
    <x v="3"/>
    <x v="3"/>
    <x v="4"/>
    <d v="2019-01-24T06:00:00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b v="0"/>
    <b v="0"/>
    <s v="theater/plays"/>
    <x v="3"/>
    <x v="3"/>
    <x v="5"/>
    <d v="2012-09-08T05:00:00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b v="0"/>
    <b v="0"/>
    <s v="film &amp; video/documentary"/>
    <x v="4"/>
    <x v="4"/>
    <x v="6"/>
    <d v="2017-09-14T05:00:00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b v="0"/>
    <b v="0"/>
    <s v="theater/plays"/>
    <x v="3"/>
    <x v="3"/>
    <x v="7"/>
    <d v="2015-08-15T05:00:00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b v="0"/>
    <b v="0"/>
    <s v="theater/plays"/>
    <x v="3"/>
    <x v="3"/>
    <x v="8"/>
    <d v="2010-08-11T05:00:00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b v="0"/>
    <b v="0"/>
    <s v="music/electric music"/>
    <x v="1"/>
    <x v="5"/>
    <x v="9"/>
    <d v="2013-11-07T06:00:00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n v="1285909200"/>
    <b v="0"/>
    <b v="0"/>
    <s v="film &amp; video/drama"/>
    <x v="4"/>
    <x v="6"/>
    <x v="10"/>
    <d v="2010-10-01T05:00:00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b v="0"/>
    <b v="1"/>
    <s v="theater/plays"/>
    <x v="3"/>
    <x v="3"/>
    <x v="11"/>
    <d v="2010-09-27T05:00:00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b v="0"/>
    <b v="0"/>
    <s v="film &amp; video/drama"/>
    <x v="4"/>
    <x v="6"/>
    <x v="12"/>
    <d v="2019-10-30T05:00:00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b v="0"/>
    <b v="0"/>
    <s v="music/indie rock"/>
    <x v="1"/>
    <x v="7"/>
    <x v="13"/>
    <d v="2016-06-23T05:00:00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b v="0"/>
    <b v="0"/>
    <s v="music/indie rock"/>
    <x v="1"/>
    <x v="7"/>
    <x v="14"/>
    <d v="2012-04-02T05:00:00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b v="0"/>
    <b v="0"/>
    <s v="technology/wearables"/>
    <x v="2"/>
    <x v="8"/>
    <x v="15"/>
    <d v="2019-12-14T06:00:00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n v="1392271200"/>
    <b v="0"/>
    <b v="0"/>
    <s v="publishing/nonfiction"/>
    <x v="5"/>
    <x v="9"/>
    <x v="16"/>
    <d v="2014-02-13T06:00:00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b v="0"/>
    <b v="0"/>
    <s v="film &amp; video/animation"/>
    <x v="4"/>
    <x v="10"/>
    <x v="17"/>
    <d v="2011-01-13T06:00:00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b v="0"/>
    <b v="0"/>
    <s v="theater/plays"/>
    <x v="3"/>
    <x v="3"/>
    <x v="18"/>
    <d v="2018-09-16T05:00:00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b v="0"/>
    <b v="1"/>
    <s v="theater/plays"/>
    <x v="3"/>
    <x v="3"/>
    <x v="19"/>
    <d v="2019-03-25T05:00:00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b v="0"/>
    <b v="0"/>
    <s v="film &amp; video/drama"/>
    <x v="4"/>
    <x v="6"/>
    <x v="20"/>
    <d v="2014-07-28T05:00:00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b v="0"/>
    <b v="0"/>
    <s v="theater/plays"/>
    <x v="3"/>
    <x v="3"/>
    <x v="21"/>
    <d v="2011-09-18T05:00:00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b v="0"/>
    <b v="0"/>
    <s v="theater/plays"/>
    <x v="3"/>
    <x v="3"/>
    <x v="22"/>
    <d v="2018-04-18T05:00:00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b v="0"/>
    <b v="0"/>
    <s v="film &amp; video/documentary"/>
    <x v="4"/>
    <x v="4"/>
    <x v="23"/>
    <d v="2019-04-08T05:00:00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b v="0"/>
    <b v="0"/>
    <s v="technology/wearables"/>
    <x v="2"/>
    <x v="8"/>
    <x v="24"/>
    <d v="2014-06-23T05:00:00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b v="0"/>
    <b v="1"/>
    <s v="games/video games"/>
    <x v="6"/>
    <x v="11"/>
    <x v="25"/>
    <d v="2011-06-07T05:00:00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b v="0"/>
    <b v="0"/>
    <s v="theater/plays"/>
    <x v="3"/>
    <x v="3"/>
    <x v="26"/>
    <d v="2018-08-27T05:00:00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b v="0"/>
    <b v="0"/>
    <s v="music/rock"/>
    <x v="1"/>
    <x v="1"/>
    <x v="27"/>
    <d v="2015-10-11T05:00:00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b v="0"/>
    <b v="1"/>
    <s v="theater/plays"/>
    <x v="3"/>
    <x v="3"/>
    <x v="28"/>
    <d v="2010-03-04T06:00:00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b v="0"/>
    <b v="0"/>
    <s v="film &amp; video/shorts"/>
    <x v="4"/>
    <x v="12"/>
    <x v="29"/>
    <d v="2018-08-29T05:00:00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b v="0"/>
    <b v="0"/>
    <s v="film &amp; video/animation"/>
    <x v="4"/>
    <x v="10"/>
    <x v="30"/>
    <d v="2019-05-29T05:00:00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b v="0"/>
    <b v="0"/>
    <s v="games/video games"/>
    <x v="6"/>
    <x v="11"/>
    <x v="31"/>
    <d v="2016-02-02T06:00:00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b v="0"/>
    <b v="0"/>
    <s v="film &amp; video/documentary"/>
    <x v="4"/>
    <x v="4"/>
    <x v="32"/>
    <d v="2018-02-06T06:00:00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b v="0"/>
    <b v="0"/>
    <s v="theater/plays"/>
    <x v="3"/>
    <x v="3"/>
    <x v="33"/>
    <d v="2014-11-11T06:00:00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b v="0"/>
    <b v="0"/>
    <s v="film &amp; video/documentary"/>
    <x v="4"/>
    <x v="4"/>
    <x v="34"/>
    <d v="2017-03-28T05:00:00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b v="0"/>
    <b v="1"/>
    <s v="film &amp; video/drama"/>
    <x v="4"/>
    <x v="6"/>
    <x v="35"/>
    <d v="2019-03-02T06:00:00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n v="1300856400"/>
    <b v="0"/>
    <b v="0"/>
    <s v="theater/plays"/>
    <x v="3"/>
    <x v="3"/>
    <x v="36"/>
    <d v="2011-03-23T05:00:00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b v="0"/>
    <b v="1"/>
    <s v="publishing/fiction"/>
    <x v="5"/>
    <x v="13"/>
    <x v="37"/>
    <d v="2019-11-08T06:00:00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b v="0"/>
    <b v="0"/>
    <s v="photography/photography books"/>
    <x v="7"/>
    <x v="14"/>
    <x v="38"/>
    <d v="2010-10-23T05:00:00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n v="1362978000"/>
    <b v="0"/>
    <b v="0"/>
    <s v="theater/plays"/>
    <x v="3"/>
    <x v="3"/>
    <x v="39"/>
    <d v="2013-03-11T05:00:00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b v="0"/>
    <b v="1"/>
    <s v="technology/wearables"/>
    <x v="2"/>
    <x v="8"/>
    <x v="40"/>
    <d v="2010-06-24T05:00:00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b v="0"/>
    <b v="1"/>
    <s v="music/rock"/>
    <x v="1"/>
    <x v="1"/>
    <x v="41"/>
    <d v="2012-09-30T05:00:00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b v="0"/>
    <b v="0"/>
    <s v="food/food trucks"/>
    <x v="0"/>
    <x v="0"/>
    <x v="42"/>
    <d v="2011-07-13T05:00:00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b v="0"/>
    <b v="0"/>
    <s v="publishing/radio &amp; podcasts"/>
    <x v="5"/>
    <x v="15"/>
    <x v="43"/>
    <d v="2014-08-09T05:00:00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b v="0"/>
    <b v="0"/>
    <s v="publishing/fiction"/>
    <x v="5"/>
    <x v="13"/>
    <x v="44"/>
    <d v="2019-03-18T05:00:00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b v="0"/>
    <b v="1"/>
    <s v="theater/plays"/>
    <x v="3"/>
    <x v="3"/>
    <x v="45"/>
    <d v="2016-11-17T06:00:00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b v="0"/>
    <b v="0"/>
    <s v="music/rock"/>
    <x v="1"/>
    <x v="1"/>
    <x v="46"/>
    <d v="2010-07-31T05:00:00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b v="0"/>
    <b v="0"/>
    <s v="theater/plays"/>
    <x v="3"/>
    <x v="3"/>
    <x v="47"/>
    <d v="2014-04-28T05:00:00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b v="0"/>
    <b v="0"/>
    <s v="theater/plays"/>
    <x v="3"/>
    <x v="3"/>
    <x v="48"/>
    <d v="2015-07-07T05:00:00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n v="1575439200"/>
    <b v="0"/>
    <b v="0"/>
    <s v="music/rock"/>
    <x v="1"/>
    <x v="1"/>
    <x v="49"/>
    <d v="2019-12-04T06:00:00"/>
  </r>
  <r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b v="0"/>
    <b v="0"/>
    <s v="music/metal"/>
    <x v="1"/>
    <x v="16"/>
    <x v="50"/>
    <d v="2013-08-29T05:00:00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b v="0"/>
    <b v="1"/>
    <s v="technology/wearables"/>
    <x v="2"/>
    <x v="8"/>
    <x v="51"/>
    <d v="2012-04-12T05:00:00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b v="0"/>
    <b v="0"/>
    <s v="theater/plays"/>
    <x v="3"/>
    <x v="3"/>
    <x v="52"/>
    <d v="2010-09-19T05:00:00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b v="0"/>
    <b v="0"/>
    <s v="film &amp; video/drama"/>
    <x v="4"/>
    <x v="6"/>
    <x v="53"/>
    <d v="2014-06-28T05:00:00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b v="0"/>
    <b v="0"/>
    <s v="technology/wearables"/>
    <x v="2"/>
    <x v="8"/>
    <x v="54"/>
    <d v="2018-03-17T05:00:00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b v="0"/>
    <b v="0"/>
    <s v="music/jazz"/>
    <x v="1"/>
    <x v="17"/>
    <x v="55"/>
    <d v="2018-08-04T05:00:00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b v="0"/>
    <b v="0"/>
    <s v="technology/wearables"/>
    <x v="2"/>
    <x v="8"/>
    <x v="56"/>
    <d v="2015-01-17T06:00:00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b v="0"/>
    <b v="0"/>
    <s v="games/video games"/>
    <x v="6"/>
    <x v="11"/>
    <x v="57"/>
    <d v="2017-09-13T05:00:00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b v="0"/>
    <b v="0"/>
    <s v="theater/plays"/>
    <x v="3"/>
    <x v="3"/>
    <x v="58"/>
    <d v="2015-10-04T05:00:00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b v="0"/>
    <b v="1"/>
    <s v="theater/plays"/>
    <x v="3"/>
    <x v="3"/>
    <x v="59"/>
    <d v="2017-06-27T05:00:00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b v="0"/>
    <b v="0"/>
    <s v="theater/plays"/>
    <x v="3"/>
    <x v="3"/>
    <x v="60"/>
    <d v="2012-07-20T05:00:00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b v="0"/>
    <b v="0"/>
    <s v="theater/plays"/>
    <x v="3"/>
    <x v="3"/>
    <x v="61"/>
    <d v="2011-04-02T05:00:00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b v="0"/>
    <b v="0"/>
    <s v="technology/web"/>
    <x v="2"/>
    <x v="2"/>
    <x v="62"/>
    <d v="2015-06-06T05:00:00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b v="0"/>
    <b v="0"/>
    <s v="theater/plays"/>
    <x v="3"/>
    <x v="3"/>
    <x v="63"/>
    <d v="2017-05-04T05:00:00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b v="0"/>
    <b v="1"/>
    <s v="technology/web"/>
    <x v="2"/>
    <x v="2"/>
    <x v="64"/>
    <d v="2018-07-17T05:00:00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b v="0"/>
    <b v="0"/>
    <s v="theater/plays"/>
    <x v="3"/>
    <x v="3"/>
    <x v="65"/>
    <d v="2011-02-03T06:00:00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b v="0"/>
    <b v="1"/>
    <s v="theater/plays"/>
    <x v="3"/>
    <x v="3"/>
    <x v="66"/>
    <d v="2015-04-13T05:00:00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b v="0"/>
    <b v="1"/>
    <s v="technology/wearables"/>
    <x v="2"/>
    <x v="8"/>
    <x v="67"/>
    <d v="2010-01-30T06:00:00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b v="0"/>
    <b v="1"/>
    <s v="theater/plays"/>
    <x v="3"/>
    <x v="3"/>
    <x v="68"/>
    <d v="2017-09-12T05:00:00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b v="0"/>
    <b v="0"/>
    <s v="theater/plays"/>
    <x v="3"/>
    <x v="3"/>
    <x v="69"/>
    <d v="2011-01-22T06:00:00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b v="0"/>
    <b v="1"/>
    <s v="theater/plays"/>
    <x v="3"/>
    <x v="3"/>
    <x v="70"/>
    <d v="2010-12-21T06:00:00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b v="0"/>
    <b v="0"/>
    <s v="theater/plays"/>
    <x v="3"/>
    <x v="3"/>
    <x v="71"/>
    <d v="2019-12-04T06:00:00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b v="0"/>
    <b v="0"/>
    <s v="film &amp; video/animation"/>
    <x v="4"/>
    <x v="10"/>
    <x v="72"/>
    <d v="2015-08-06T05:00:00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b v="0"/>
    <b v="0"/>
    <s v="music/jazz"/>
    <x v="1"/>
    <x v="17"/>
    <x v="73"/>
    <d v="2016-11-30T06:00:00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b v="0"/>
    <b v="0"/>
    <s v="music/metal"/>
    <x v="1"/>
    <x v="16"/>
    <x v="74"/>
    <d v="2016-03-28T05:00:00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b v="0"/>
    <b v="0"/>
    <s v="photography/photography books"/>
    <x v="7"/>
    <x v="14"/>
    <x v="75"/>
    <d v="2018-07-23T05:00:00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b v="1"/>
    <b v="1"/>
    <s v="theater/plays"/>
    <x v="3"/>
    <x v="3"/>
    <x v="76"/>
    <d v="2015-03-13T05:00:00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b v="0"/>
    <b v="1"/>
    <s v="film &amp; video/animation"/>
    <x v="4"/>
    <x v="10"/>
    <x v="77"/>
    <d v="2010-10-11T05:00:00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b v="0"/>
    <b v="0"/>
    <s v="publishing/translations"/>
    <x v="5"/>
    <x v="18"/>
    <x v="78"/>
    <d v="2018-04-17T05:00:00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b v="0"/>
    <b v="0"/>
    <s v="theater/plays"/>
    <x v="3"/>
    <x v="3"/>
    <x v="79"/>
    <d v="2018-06-21T05:00:00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b v="0"/>
    <b v="0"/>
    <s v="games/video games"/>
    <x v="6"/>
    <x v="11"/>
    <x v="80"/>
    <d v="2017-09-28T05:00:00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b v="0"/>
    <b v="0"/>
    <s v="music/rock"/>
    <x v="1"/>
    <x v="1"/>
    <x v="81"/>
    <d v="2017-12-18T06:00:00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b v="0"/>
    <b v="1"/>
    <s v="games/video games"/>
    <x v="6"/>
    <x v="11"/>
    <x v="82"/>
    <d v="2019-01-24T06:00:00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b v="0"/>
    <b v="0"/>
    <s v="music/electric music"/>
    <x v="1"/>
    <x v="5"/>
    <x v="83"/>
    <d v="2016-08-19T05:00:00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b v="0"/>
    <b v="0"/>
    <s v="technology/wearables"/>
    <x v="2"/>
    <x v="8"/>
    <x v="84"/>
    <d v="2012-08-07T05:00:00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b v="0"/>
    <b v="0"/>
    <s v="music/indie rock"/>
    <x v="1"/>
    <x v="7"/>
    <x v="85"/>
    <d v="2011-09-19T05:00:00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b v="1"/>
    <b v="0"/>
    <s v="theater/plays"/>
    <x v="3"/>
    <x v="3"/>
    <x v="86"/>
    <d v="2015-05-17T05:00:00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b v="0"/>
    <b v="1"/>
    <s v="music/rock"/>
    <x v="1"/>
    <x v="1"/>
    <x v="87"/>
    <d v="2011-03-19T05:00:00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b v="0"/>
    <b v="0"/>
    <s v="publishing/translations"/>
    <x v="5"/>
    <x v="18"/>
    <x v="88"/>
    <d v="2015-05-08T05:00:00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b v="0"/>
    <b v="0"/>
    <s v="theater/plays"/>
    <x v="3"/>
    <x v="3"/>
    <x v="89"/>
    <d v="2010-04-17T05:00:00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b v="0"/>
    <b v="1"/>
    <s v="theater/plays"/>
    <x v="3"/>
    <x v="3"/>
    <x v="90"/>
    <d v="2016-02-25T06:00:00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b v="0"/>
    <b v="0"/>
    <s v="publishing/translations"/>
    <x v="5"/>
    <x v="18"/>
    <x v="91"/>
    <d v="2016-09-03T05:00:00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b v="0"/>
    <b v="1"/>
    <s v="games/video games"/>
    <x v="6"/>
    <x v="11"/>
    <x v="92"/>
    <d v="2010-06-24T05:00:00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b v="0"/>
    <b v="1"/>
    <s v="theater/plays"/>
    <x v="3"/>
    <x v="3"/>
    <x v="93"/>
    <d v="2012-10-24T05:00:00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b v="0"/>
    <b v="0"/>
    <s v="technology/web"/>
    <x v="2"/>
    <x v="2"/>
    <x v="94"/>
    <d v="2019-04-18T05:00:00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b v="0"/>
    <b v="0"/>
    <s v="film &amp; video/documentary"/>
    <x v="4"/>
    <x v="4"/>
    <x v="95"/>
    <d v="2019-10-21T05:00:00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b v="0"/>
    <b v="0"/>
    <s v="theater/plays"/>
    <x v="3"/>
    <x v="3"/>
    <x v="96"/>
    <d v="2011-03-23T05:00:00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b v="0"/>
    <b v="0"/>
    <s v="food/food trucks"/>
    <x v="0"/>
    <x v="0"/>
    <x v="48"/>
    <d v="2015-08-18T05:00:00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b v="0"/>
    <b v="0"/>
    <s v="games/video games"/>
    <x v="6"/>
    <x v="11"/>
    <x v="97"/>
    <d v="2015-07-31T05:00:00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b v="0"/>
    <b v="0"/>
    <s v="theater/plays"/>
    <x v="3"/>
    <x v="3"/>
    <x v="98"/>
    <d v="2014-12-24T06:00:00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b v="0"/>
    <b v="0"/>
    <s v="theater/plays"/>
    <x v="3"/>
    <x v="3"/>
    <x v="99"/>
    <d v="2011-11-06T05:00:00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b v="0"/>
    <b v="1"/>
    <s v="music/electric music"/>
    <x v="1"/>
    <x v="5"/>
    <x v="100"/>
    <d v="2015-02-28T06:00:00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b v="0"/>
    <b v="1"/>
    <s v="technology/wearables"/>
    <x v="2"/>
    <x v="8"/>
    <x v="101"/>
    <d v="2018-05-21T05:00:00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b v="0"/>
    <b v="0"/>
    <s v="music/electric music"/>
    <x v="1"/>
    <x v="5"/>
    <x v="102"/>
    <d v="2010-11-02T05:00:00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b v="0"/>
    <b v="0"/>
    <s v="music/indie rock"/>
    <x v="1"/>
    <x v="7"/>
    <x v="103"/>
    <d v="2017-05-24T05:00:00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b v="0"/>
    <b v="0"/>
    <s v="technology/web"/>
    <x v="2"/>
    <x v="2"/>
    <x v="104"/>
    <d v="2013-04-20T05:00:00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b v="0"/>
    <b v="0"/>
    <s v="theater/plays"/>
    <x v="3"/>
    <x v="3"/>
    <x v="105"/>
    <d v="2019-09-13T05:00:00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b v="0"/>
    <b v="1"/>
    <s v="theater/plays"/>
    <x v="3"/>
    <x v="3"/>
    <x v="106"/>
    <d v="2018-05-10T05:00:00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b v="0"/>
    <b v="0"/>
    <s v="film &amp; video/documentary"/>
    <x v="4"/>
    <x v="4"/>
    <x v="107"/>
    <d v="2012-05-13T05:00:00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b v="0"/>
    <b v="0"/>
    <s v="film &amp; video/television"/>
    <x v="4"/>
    <x v="19"/>
    <x v="108"/>
    <d v="2014-01-14T06:00:00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b v="0"/>
    <b v="0"/>
    <s v="food/food trucks"/>
    <x v="0"/>
    <x v="0"/>
    <x v="109"/>
    <d v="2018-09-30T05:00:00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b v="0"/>
    <b v="0"/>
    <s v="publishing/radio &amp; podcasts"/>
    <x v="5"/>
    <x v="15"/>
    <x v="110"/>
    <d v="2012-09-28T05:00:00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n v="1410152400"/>
    <b v="0"/>
    <b v="0"/>
    <s v="technology/web"/>
    <x v="2"/>
    <x v="2"/>
    <x v="111"/>
    <d v="2014-09-08T05:00:00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b v="0"/>
    <b v="0"/>
    <s v="food/food trucks"/>
    <x v="0"/>
    <x v="0"/>
    <x v="112"/>
    <d v="2017-09-19T05:00:00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b v="0"/>
    <b v="1"/>
    <s v="technology/wearables"/>
    <x v="2"/>
    <x v="8"/>
    <x v="113"/>
    <d v="2019-04-10T05:00:00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b v="0"/>
    <b v="0"/>
    <s v="publishing/fiction"/>
    <x v="5"/>
    <x v="13"/>
    <x v="114"/>
    <d v="2017-12-22T06:00:00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b v="0"/>
    <b v="0"/>
    <s v="theater/plays"/>
    <x v="3"/>
    <x v="3"/>
    <x v="115"/>
    <d v="2015-09-19T05:00:00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b v="0"/>
    <b v="0"/>
    <s v="film &amp; video/television"/>
    <x v="4"/>
    <x v="19"/>
    <x v="116"/>
    <d v="2011-09-28T05:00:00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b v="0"/>
    <b v="0"/>
    <s v="photography/photography books"/>
    <x v="7"/>
    <x v="14"/>
    <x v="117"/>
    <d v="2014-02-01T06:00:00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b v="0"/>
    <b v="1"/>
    <s v="film &amp; video/documentary"/>
    <x v="4"/>
    <x v="4"/>
    <x v="118"/>
    <d v="2014-07-03T05:00:00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b v="0"/>
    <b v="1"/>
    <s v="games/mobile games"/>
    <x v="6"/>
    <x v="20"/>
    <x v="119"/>
    <d v="2015-04-21T05:00:00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b v="0"/>
    <b v="0"/>
    <s v="games/video games"/>
    <x v="6"/>
    <x v="11"/>
    <x v="33"/>
    <d v="2014-10-18T05:00:00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b v="0"/>
    <b v="0"/>
    <s v="publishing/fiction"/>
    <x v="5"/>
    <x v="13"/>
    <x v="120"/>
    <d v="2014-12-24T06:00:00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b v="1"/>
    <b v="0"/>
    <s v="theater/plays"/>
    <x v="3"/>
    <x v="3"/>
    <x v="121"/>
    <d v="2015-11-27T06:00:00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b v="0"/>
    <b v="0"/>
    <s v="photography/photography books"/>
    <x v="7"/>
    <x v="14"/>
    <x v="122"/>
    <d v="2019-07-05T05:00:00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b v="0"/>
    <b v="0"/>
    <s v="theater/plays"/>
    <x v="3"/>
    <x v="3"/>
    <x v="123"/>
    <d v="2018-09-23T05:00:00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b v="0"/>
    <b v="1"/>
    <s v="theater/plays"/>
    <x v="3"/>
    <x v="3"/>
    <x v="124"/>
    <d v="2016-09-11T05:00:00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b v="0"/>
    <b v="0"/>
    <s v="theater/plays"/>
    <x v="3"/>
    <x v="3"/>
    <x v="125"/>
    <d v="2010-05-15T05:00:00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b v="0"/>
    <b v="0"/>
    <s v="music/rock"/>
    <x v="1"/>
    <x v="1"/>
    <x v="126"/>
    <d v="2010-09-09T05:00:00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b v="0"/>
    <b v="0"/>
    <s v="food/food trucks"/>
    <x v="0"/>
    <x v="0"/>
    <x v="127"/>
    <d v="2015-02-28T06:00:00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b v="0"/>
    <b v="0"/>
    <s v="film &amp; video/drama"/>
    <x v="4"/>
    <x v="6"/>
    <x v="128"/>
    <d v="2011-11-11T06:00:00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b v="0"/>
    <b v="0"/>
    <s v="technology/web"/>
    <x v="2"/>
    <x v="2"/>
    <x v="129"/>
    <d v="2013-12-12T06:00:00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b v="0"/>
    <b v="1"/>
    <s v="theater/plays"/>
    <x v="3"/>
    <x v="3"/>
    <x v="130"/>
    <d v="2018-01-28T06:00:00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b v="0"/>
    <b v="0"/>
    <s v="music/world music"/>
    <x v="1"/>
    <x v="21"/>
    <x v="131"/>
    <d v="2011-09-03T05:00:00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b v="0"/>
    <b v="1"/>
    <s v="film &amp; video/documentary"/>
    <x v="4"/>
    <x v="4"/>
    <x v="132"/>
    <d v="2011-08-07T05:00:00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b v="0"/>
    <b v="1"/>
    <s v="theater/plays"/>
    <x v="3"/>
    <x v="3"/>
    <x v="133"/>
    <d v="2013-03-12T05:00:00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b v="0"/>
    <b v="1"/>
    <s v="film &amp; video/drama"/>
    <x v="4"/>
    <x v="6"/>
    <x v="134"/>
    <d v="2014-06-19T05:00:00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b v="0"/>
    <b v="0"/>
    <s v="publishing/nonfiction"/>
    <x v="5"/>
    <x v="9"/>
    <x v="135"/>
    <d v="2010-10-12T05:00:00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b v="0"/>
    <b v="0"/>
    <s v="games/mobile games"/>
    <x v="6"/>
    <x v="20"/>
    <x v="136"/>
    <d v="2012-10-04T05:00:00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b v="0"/>
    <b v="1"/>
    <s v="technology/wearables"/>
    <x v="2"/>
    <x v="8"/>
    <x v="137"/>
    <d v="2015-05-07T05:00:00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b v="0"/>
    <b v="0"/>
    <s v="film &amp; video/documentary"/>
    <x v="4"/>
    <x v="4"/>
    <x v="138"/>
    <d v="2018-03-02T06:00:00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b v="0"/>
    <b v="0"/>
    <s v="technology/web"/>
    <x v="2"/>
    <x v="2"/>
    <x v="139"/>
    <d v="2015-06-18T05:00:00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b v="0"/>
    <b v="0"/>
    <s v="technology/web"/>
    <x v="2"/>
    <x v="2"/>
    <x v="107"/>
    <d v="2012-05-17T05:00:00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n v="1279429200"/>
    <b v="0"/>
    <b v="0"/>
    <s v="music/indie rock"/>
    <x v="1"/>
    <x v="7"/>
    <x v="140"/>
    <d v="2010-07-18T05:00:00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b v="0"/>
    <b v="0"/>
    <s v="theater/plays"/>
    <x v="3"/>
    <x v="3"/>
    <x v="141"/>
    <d v="2019-06-25T05:00:00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b v="0"/>
    <b v="0"/>
    <s v="technology/wearables"/>
    <x v="2"/>
    <x v="8"/>
    <x v="142"/>
    <d v="2014-09-12T05:00:00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b v="0"/>
    <b v="0"/>
    <s v="theater/plays"/>
    <x v="3"/>
    <x v="3"/>
    <x v="143"/>
    <d v="2011-11-28T06:00:00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b v="0"/>
    <b v="1"/>
    <s v="theater/plays"/>
    <x v="3"/>
    <x v="3"/>
    <x v="144"/>
    <d v="2016-06-19T05:00:00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b v="0"/>
    <b v="0"/>
    <s v="technology/wearables"/>
    <x v="2"/>
    <x v="8"/>
    <x v="145"/>
    <d v="2017-08-03T05:00:00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b v="0"/>
    <b v="0"/>
    <s v="music/indie rock"/>
    <x v="1"/>
    <x v="7"/>
    <x v="146"/>
    <d v="2013-02-22T06:00:00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b v="0"/>
    <b v="0"/>
    <s v="music/rock"/>
    <x v="1"/>
    <x v="1"/>
    <x v="147"/>
    <d v="2018-12-17T06:00:00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b v="0"/>
    <b v="0"/>
    <s v="music/electric music"/>
    <x v="1"/>
    <x v="5"/>
    <x v="148"/>
    <d v="2014-07-30T05:00:00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b v="0"/>
    <b v="0"/>
    <s v="music/indie rock"/>
    <x v="1"/>
    <x v="7"/>
    <x v="149"/>
    <d v="2017-02-24T06:00:00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b v="0"/>
    <b v="0"/>
    <s v="theater/plays"/>
    <x v="3"/>
    <x v="3"/>
    <x v="150"/>
    <d v="2012-10-25T05:00:00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b v="0"/>
    <b v="1"/>
    <s v="music/indie rock"/>
    <x v="1"/>
    <x v="7"/>
    <x v="151"/>
    <d v="2016-06-04T05:00:00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b v="0"/>
    <b v="0"/>
    <s v="theater/plays"/>
    <x v="3"/>
    <x v="3"/>
    <x v="152"/>
    <d v="2010-04-09T05:00:00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b v="0"/>
    <b v="0"/>
    <s v="music/rock"/>
    <x v="1"/>
    <x v="1"/>
    <x v="153"/>
    <d v="2019-10-29T05:00:00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b v="0"/>
    <b v="0"/>
    <s v="photography/photography books"/>
    <x v="7"/>
    <x v="14"/>
    <x v="154"/>
    <d v="2014-01-11T06:00:00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b v="0"/>
    <b v="0"/>
    <s v="music/rock"/>
    <x v="1"/>
    <x v="1"/>
    <x v="155"/>
    <d v="2015-12-09T06:00:00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b v="0"/>
    <b v="1"/>
    <s v="theater/plays"/>
    <x v="3"/>
    <x v="3"/>
    <x v="156"/>
    <d v="2019-04-14T05:00:00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b v="0"/>
    <b v="0"/>
    <s v="technology/wearables"/>
    <x v="2"/>
    <x v="8"/>
    <x v="157"/>
    <d v="2019-05-13T05:00:00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b v="0"/>
    <b v="1"/>
    <s v="technology/web"/>
    <x v="2"/>
    <x v="2"/>
    <x v="158"/>
    <d v="2015-09-29T05:00:00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b v="0"/>
    <b v="0"/>
    <s v="music/rock"/>
    <x v="1"/>
    <x v="1"/>
    <x v="159"/>
    <d v="2019-01-07T06:00:00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b v="0"/>
    <b v="1"/>
    <s v="photography/photography books"/>
    <x v="7"/>
    <x v="14"/>
    <x v="160"/>
    <d v="2017-12-08T06:00:00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b v="0"/>
    <b v="0"/>
    <s v="theater/plays"/>
    <x v="3"/>
    <x v="3"/>
    <x v="161"/>
    <d v="2017-10-09T05:00:00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b v="0"/>
    <b v="0"/>
    <s v="technology/web"/>
    <x v="2"/>
    <x v="2"/>
    <x v="162"/>
    <d v="2017-09-02T05:00:00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b v="0"/>
    <b v="0"/>
    <s v="photography/photography books"/>
    <x v="7"/>
    <x v="14"/>
    <x v="163"/>
    <d v="2010-12-26T06:00:00"/>
  </r>
  <r>
    <n v="167"/>
    <s v="Cruz-Ward"/>
    <s v="Robust content-based emulation"/>
    <n v="2600"/>
    <n v="10804"/>
    <n v="4.155384615384615"/>
    <x v="1"/>
    <n v="146"/>
    <n v="74"/>
    <s v="AU"/>
    <s v="AUD"/>
    <n v="1370840400"/>
    <n v="1371704400"/>
    <b v="0"/>
    <b v="0"/>
    <s v="theater/plays"/>
    <x v="3"/>
    <x v="3"/>
    <x v="164"/>
    <d v="2013-06-20T05:00:00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b v="0"/>
    <b v="1"/>
    <s v="music/indie rock"/>
    <x v="1"/>
    <x v="7"/>
    <x v="165"/>
    <d v="2019-03-17T05:00:00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b v="0"/>
    <b v="1"/>
    <s v="film &amp; video/shorts"/>
    <x v="4"/>
    <x v="12"/>
    <x v="166"/>
    <d v="2012-07-15T05:00:00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b v="0"/>
    <b v="0"/>
    <s v="music/indie rock"/>
    <x v="1"/>
    <x v="7"/>
    <x v="167"/>
    <d v="2017-08-10T05:00:00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b v="0"/>
    <b v="0"/>
    <s v="publishing/translations"/>
    <x v="5"/>
    <x v="18"/>
    <x v="168"/>
    <d v="2014-04-11T05:00:00"/>
  </r>
  <r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b v="0"/>
    <b v="1"/>
    <s v="film &amp; video/documentary"/>
    <x v="4"/>
    <x v="4"/>
    <x v="169"/>
    <d v="2014-08-03T05:00:00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b v="0"/>
    <b v="0"/>
    <s v="theater/plays"/>
    <x v="3"/>
    <x v="3"/>
    <x v="170"/>
    <d v="2013-05-24T05:00:00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b v="0"/>
    <b v="1"/>
    <s v="technology/wearables"/>
    <x v="2"/>
    <x v="8"/>
    <x v="171"/>
    <d v="2015-10-06T05:00:00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b v="0"/>
    <b v="0"/>
    <s v="theater/plays"/>
    <x v="3"/>
    <x v="3"/>
    <x v="172"/>
    <d v="2016-09-19T05:00:00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b v="0"/>
    <b v="0"/>
    <s v="theater/plays"/>
    <x v="3"/>
    <x v="3"/>
    <x v="173"/>
    <d v="2016-09-12T05:00:00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b v="0"/>
    <b v="0"/>
    <s v="theater/plays"/>
    <x v="3"/>
    <x v="3"/>
    <x v="174"/>
    <d v="2010-12-10T06:00:00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b v="0"/>
    <b v="0"/>
    <s v="food/food trucks"/>
    <x v="0"/>
    <x v="0"/>
    <x v="175"/>
    <d v="2017-09-30T05:00:00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b v="0"/>
    <b v="1"/>
    <s v="theater/plays"/>
    <x v="3"/>
    <x v="3"/>
    <x v="176"/>
    <d v="2013-03-18T05:00:00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b v="0"/>
    <b v="0"/>
    <s v="technology/wearables"/>
    <x v="2"/>
    <x v="8"/>
    <x v="177"/>
    <d v="2010-03-27T05:00:00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b v="0"/>
    <b v="0"/>
    <s v="technology/web"/>
    <x v="2"/>
    <x v="2"/>
    <x v="178"/>
    <d v="2017-10-22T05:00:00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b v="0"/>
    <b v="0"/>
    <s v="theater/plays"/>
    <x v="3"/>
    <x v="3"/>
    <x v="179"/>
    <d v="2019-07-01T05:00:00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b v="0"/>
    <b v="0"/>
    <s v="music/rock"/>
    <x v="1"/>
    <x v="1"/>
    <x v="180"/>
    <d v="2010-09-22T05:00:00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b v="0"/>
    <b v="0"/>
    <s v="theater/plays"/>
    <x v="3"/>
    <x v="3"/>
    <x v="181"/>
    <d v="2019-05-04T05:00:00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b v="0"/>
    <b v="0"/>
    <s v="film &amp; video/television"/>
    <x v="4"/>
    <x v="19"/>
    <x v="182"/>
    <d v="2018-05-24T05:00:00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b v="0"/>
    <b v="0"/>
    <s v="theater/plays"/>
    <x v="3"/>
    <x v="3"/>
    <x v="183"/>
    <d v="2014-06-07T05:00:00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b v="0"/>
    <b v="1"/>
    <s v="film &amp; video/shorts"/>
    <x v="4"/>
    <x v="12"/>
    <x v="184"/>
    <d v="2013-03-23T05:00:00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b v="0"/>
    <b v="0"/>
    <s v="theater/plays"/>
    <x v="3"/>
    <x v="3"/>
    <x v="185"/>
    <d v="2014-12-03T06:00:00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b v="0"/>
    <b v="0"/>
    <s v="theater/plays"/>
    <x v="3"/>
    <x v="3"/>
    <x v="186"/>
    <d v="2016-03-04T06:00:00"/>
  </r>
  <r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b v="0"/>
    <b v="1"/>
    <s v="theater/plays"/>
    <x v="3"/>
    <x v="3"/>
    <x v="187"/>
    <d v="2013-06-05T05:00:00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b v="0"/>
    <b v="0"/>
    <s v="theater/plays"/>
    <x v="3"/>
    <x v="3"/>
    <x v="188"/>
    <d v="2019-03-15T05:00:00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b v="0"/>
    <b v="0"/>
    <s v="music/rock"/>
    <x v="1"/>
    <x v="1"/>
    <x v="189"/>
    <d v="2014-07-01T05:00:00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b v="1"/>
    <b v="0"/>
    <s v="music/indie rock"/>
    <x v="1"/>
    <x v="7"/>
    <x v="190"/>
    <d v="2018-04-12T05:00:00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b v="0"/>
    <b v="0"/>
    <s v="music/metal"/>
    <x v="1"/>
    <x v="16"/>
    <x v="191"/>
    <d v="2015-09-30T05:00:00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b v="0"/>
    <b v="0"/>
    <s v="music/electric music"/>
    <x v="1"/>
    <x v="5"/>
    <x v="192"/>
    <d v="2018-08-05T05:00:00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b v="0"/>
    <b v="0"/>
    <s v="technology/wearables"/>
    <x v="2"/>
    <x v="8"/>
    <x v="173"/>
    <d v="2016-09-22T05:00:00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b v="0"/>
    <b v="0"/>
    <s v="film &amp; video/drama"/>
    <x v="4"/>
    <x v="6"/>
    <x v="193"/>
    <d v="2017-07-07T05:00:00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b v="0"/>
    <b v="0"/>
    <s v="music/electric music"/>
    <x v="1"/>
    <x v="5"/>
    <x v="194"/>
    <d v="2010-09-04T05:00:00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b v="0"/>
    <b v="0"/>
    <s v="music/rock"/>
    <x v="1"/>
    <x v="1"/>
    <x v="195"/>
    <d v="2015-07-11T05:00:00"/>
  </r>
  <r>
    <n v="200"/>
    <s v="Becker, Rice and White"/>
    <s v="Reduced dedicated capability"/>
    <n v="100"/>
    <n v="2"/>
    <n v="0.02"/>
    <x v="0"/>
    <n v="1"/>
    <n v="2"/>
    <s v="CA"/>
    <s v="CAD"/>
    <n v="1269493200"/>
    <n v="1270443600"/>
    <b v="0"/>
    <b v="0"/>
    <s v="theater/plays"/>
    <x v="3"/>
    <x v="3"/>
    <x v="152"/>
    <d v="2010-04-05T05:00:00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b v="0"/>
    <b v="0"/>
    <s v="technology/web"/>
    <x v="2"/>
    <x v="2"/>
    <x v="196"/>
    <d v="2014-08-12T05:00:00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b v="0"/>
    <b v="0"/>
    <s v="food/food trucks"/>
    <x v="0"/>
    <x v="0"/>
    <x v="197"/>
    <d v="2011-10-06T05:00:00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b v="0"/>
    <b v="0"/>
    <s v="theater/plays"/>
    <x v="3"/>
    <x v="3"/>
    <x v="198"/>
    <d v="2017-01-19T06:00:00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n v="1302670800"/>
    <b v="0"/>
    <b v="0"/>
    <s v="music/jazz"/>
    <x v="1"/>
    <x v="17"/>
    <x v="199"/>
    <d v="2011-04-13T05:00:00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b v="1"/>
    <b v="0"/>
    <s v="theater/plays"/>
    <x v="3"/>
    <x v="3"/>
    <x v="200"/>
    <d v="2018-10-29T05:00:00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b v="0"/>
    <b v="0"/>
    <s v="publishing/fiction"/>
    <x v="5"/>
    <x v="13"/>
    <x v="201"/>
    <d v="2010-03-08T06:00:00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b v="0"/>
    <b v="1"/>
    <s v="music/rock"/>
    <x v="1"/>
    <x v="1"/>
    <x v="202"/>
    <d v="2018-09-17T05:00:00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b v="0"/>
    <b v="0"/>
    <s v="film &amp; video/documentary"/>
    <x v="4"/>
    <x v="4"/>
    <x v="203"/>
    <d v="2017-12-03T06:00:00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b v="0"/>
    <b v="0"/>
    <s v="film &amp; video/documentary"/>
    <x v="4"/>
    <x v="4"/>
    <x v="204"/>
    <d v="2016-05-13T05:00:00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b v="0"/>
    <b v="0"/>
    <s v="film &amp; video/science fiction"/>
    <x v="4"/>
    <x v="22"/>
    <x v="205"/>
    <d v="2017-03-30T05:00:00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b v="0"/>
    <b v="0"/>
    <s v="theater/plays"/>
    <x v="3"/>
    <x v="3"/>
    <x v="206"/>
    <d v="2013-09-20T05:00:00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b v="0"/>
    <b v="0"/>
    <s v="theater/plays"/>
    <x v="3"/>
    <x v="3"/>
    <x v="207"/>
    <d v="2020-01-30T06:00:00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b v="0"/>
    <b v="1"/>
    <s v="music/indie rock"/>
    <x v="1"/>
    <x v="7"/>
    <x v="208"/>
    <d v="2010-11-14T06:00:00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b v="0"/>
    <b v="0"/>
    <s v="music/rock"/>
    <x v="1"/>
    <x v="1"/>
    <x v="209"/>
    <d v="2010-08-25T05:00:00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b v="0"/>
    <b v="0"/>
    <s v="theater/plays"/>
    <x v="3"/>
    <x v="3"/>
    <x v="210"/>
    <d v="2019-02-15T06:00:00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b v="0"/>
    <b v="0"/>
    <s v="theater/plays"/>
    <x v="3"/>
    <x v="3"/>
    <x v="211"/>
    <d v="2011-11-24T06:00:00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b v="0"/>
    <b v="0"/>
    <s v="film &amp; video/science fiction"/>
    <x v="4"/>
    <x v="22"/>
    <x v="212"/>
    <d v="2019-05-07T05:00:00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b v="0"/>
    <b v="1"/>
    <s v="film &amp; video/shorts"/>
    <x v="4"/>
    <x v="12"/>
    <x v="213"/>
    <d v="2011-12-15T06:00:00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b v="0"/>
    <b v="0"/>
    <s v="film &amp; video/animation"/>
    <x v="4"/>
    <x v="10"/>
    <x v="214"/>
    <d v="2012-08-28T05:00:00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b v="1"/>
    <b v="0"/>
    <s v="theater/plays"/>
    <x v="3"/>
    <x v="3"/>
    <x v="215"/>
    <d v="2011-07-19T05:00:00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b v="1"/>
    <b v="0"/>
    <s v="food/food trucks"/>
    <x v="0"/>
    <x v="0"/>
    <x v="216"/>
    <d v="2012-06-23T05:00:00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b v="0"/>
    <b v="0"/>
    <s v="photography/photography books"/>
    <x v="7"/>
    <x v="14"/>
    <x v="217"/>
    <d v="2014-10-03T05:00:00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b v="0"/>
    <b v="0"/>
    <s v="theater/plays"/>
    <x v="3"/>
    <x v="3"/>
    <x v="218"/>
    <d v="2016-03-30T05:00:00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b v="0"/>
    <b v="0"/>
    <s v="film &amp; video/science fiction"/>
    <x v="4"/>
    <x v="22"/>
    <x v="219"/>
    <d v="2014-11-08T06:00:00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b v="1"/>
    <b v="0"/>
    <s v="music/rock"/>
    <x v="1"/>
    <x v="1"/>
    <x v="220"/>
    <d v="2014-05-03T05:00:00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b v="0"/>
    <b v="0"/>
    <s v="photography/photography books"/>
    <x v="7"/>
    <x v="14"/>
    <x v="221"/>
    <d v="2010-05-15T05:00:00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b v="0"/>
    <b v="0"/>
    <s v="games/mobile games"/>
    <x v="6"/>
    <x v="20"/>
    <x v="222"/>
    <d v="2015-05-21T05:00:00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b v="0"/>
    <b v="0"/>
    <s v="film &amp; video/animation"/>
    <x v="4"/>
    <x v="10"/>
    <x v="172"/>
    <d v="2016-09-25T05:00:00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b v="0"/>
    <b v="1"/>
    <s v="games/mobile games"/>
    <x v="6"/>
    <x v="20"/>
    <x v="223"/>
    <d v="2017-07-19T05:00:00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b v="0"/>
    <b v="0"/>
    <s v="games/video games"/>
    <x v="6"/>
    <x v="11"/>
    <x v="224"/>
    <d v="2019-12-06T06:00:00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b v="0"/>
    <b v="0"/>
    <s v="theater/plays"/>
    <x v="3"/>
    <x v="3"/>
    <x v="225"/>
    <d v="2013-07-18T05:00:00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b v="0"/>
    <b v="0"/>
    <s v="theater/plays"/>
    <x v="3"/>
    <x v="3"/>
    <x v="226"/>
    <d v="2016-07-26T05:00:00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b v="0"/>
    <b v="0"/>
    <s v="film &amp; video/animation"/>
    <x v="4"/>
    <x v="10"/>
    <x v="227"/>
    <d v="2011-06-28T05:00:00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b v="0"/>
    <b v="1"/>
    <s v="games/video games"/>
    <x v="6"/>
    <x v="11"/>
    <x v="228"/>
    <d v="2017-08-29T05:00:00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b v="0"/>
    <b v="0"/>
    <s v="film &amp; video/animation"/>
    <x v="4"/>
    <x v="10"/>
    <x v="229"/>
    <d v="2017-02-18T06:00:00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b v="0"/>
    <b v="1"/>
    <s v="music/rock"/>
    <x v="1"/>
    <x v="1"/>
    <x v="230"/>
    <d v="2019-07-02T05:00:00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b v="0"/>
    <b v="0"/>
    <s v="film &amp; video/animation"/>
    <x v="4"/>
    <x v="10"/>
    <x v="231"/>
    <d v="2014-04-27T05:00:00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b v="0"/>
    <b v="1"/>
    <s v="theater/plays"/>
    <x v="3"/>
    <x v="3"/>
    <x v="232"/>
    <d v="2018-01-08T06:00:00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b v="0"/>
    <b v="0"/>
    <s v="technology/wearables"/>
    <x v="2"/>
    <x v="8"/>
    <x v="233"/>
    <d v="2015-09-02T05:00:00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b v="0"/>
    <b v="0"/>
    <s v="theater/plays"/>
    <x v="3"/>
    <x v="3"/>
    <x v="194"/>
    <d v="2010-08-07T05:00:00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b v="0"/>
    <b v="1"/>
    <s v="publishing/nonfiction"/>
    <x v="5"/>
    <x v="9"/>
    <x v="234"/>
    <d v="2014-04-23T05:00:00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b v="0"/>
    <b v="1"/>
    <s v="music/rock"/>
    <x v="1"/>
    <x v="1"/>
    <x v="235"/>
    <d v="2017-05-20T05:00:00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b v="0"/>
    <b v="0"/>
    <s v="theater/plays"/>
    <x v="3"/>
    <x v="3"/>
    <x v="236"/>
    <d v="2018-03-07T06:00:00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b v="0"/>
    <b v="0"/>
    <s v="theater/plays"/>
    <x v="3"/>
    <x v="3"/>
    <x v="237"/>
    <d v="2014-09-04T05:00:00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b v="0"/>
    <b v="0"/>
    <s v="theater/plays"/>
    <x v="3"/>
    <x v="3"/>
    <x v="238"/>
    <d v="2014-04-08T05:00:00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b v="0"/>
    <b v="0"/>
    <s v="technology/web"/>
    <x v="2"/>
    <x v="2"/>
    <x v="239"/>
    <d v="2013-08-09T05:00:00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b v="0"/>
    <b v="1"/>
    <s v="publishing/fiction"/>
    <x v="5"/>
    <x v="13"/>
    <x v="240"/>
    <d v="2017-01-06T06:00:00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b v="0"/>
    <b v="0"/>
    <s v="games/mobile games"/>
    <x v="6"/>
    <x v="20"/>
    <x v="241"/>
    <d v="2015-01-05T06:00:00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b v="0"/>
    <b v="0"/>
    <s v="publishing/translations"/>
    <x v="5"/>
    <x v="18"/>
    <x v="242"/>
    <d v="2015-01-09T06:00:00"/>
  </r>
  <r>
    <n v="250"/>
    <s v="Robbins and Sons"/>
    <s v="Future-proofed directional synergy"/>
    <n v="100"/>
    <n v="3"/>
    <n v="0.03"/>
    <x v="0"/>
    <n v="1"/>
    <n v="3"/>
    <s v="US"/>
    <s v="USD"/>
    <n v="1264399200"/>
    <n v="1267423200"/>
    <b v="0"/>
    <b v="0"/>
    <s v="music/rock"/>
    <x v="1"/>
    <x v="1"/>
    <x v="67"/>
    <d v="2010-03-01T06:00:00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b v="0"/>
    <b v="0"/>
    <s v="theater/plays"/>
    <x v="3"/>
    <x v="3"/>
    <x v="243"/>
    <d v="2012-12-11T06:00:00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b v="0"/>
    <b v="0"/>
    <s v="theater/plays"/>
    <x v="3"/>
    <x v="3"/>
    <x v="244"/>
    <d v="2013-10-30T05:00:00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b v="0"/>
    <b v="0"/>
    <s v="film &amp; video/drama"/>
    <x v="4"/>
    <x v="6"/>
    <x v="245"/>
    <d v="2011-04-20T05:00:00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b v="0"/>
    <b v="0"/>
    <s v="publishing/nonfiction"/>
    <x v="5"/>
    <x v="9"/>
    <x v="246"/>
    <d v="2017-02-23T06:00:00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b v="0"/>
    <b v="1"/>
    <s v="music/rock"/>
    <x v="1"/>
    <x v="1"/>
    <x v="247"/>
    <d v="2011-02-21T06:00:00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b v="0"/>
    <b v="0"/>
    <s v="music/rock"/>
    <x v="1"/>
    <x v="1"/>
    <x v="248"/>
    <d v="2016-03-01T06:00:00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n v="1363669200"/>
    <b v="0"/>
    <b v="0"/>
    <s v="theater/plays"/>
    <x v="3"/>
    <x v="3"/>
    <x v="249"/>
    <d v="2013-03-19T05:00:00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b v="0"/>
    <b v="1"/>
    <s v="theater/plays"/>
    <x v="3"/>
    <x v="3"/>
    <x v="250"/>
    <d v="2016-12-28T06:00:00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b v="1"/>
    <b v="0"/>
    <s v="photography/photography books"/>
    <x v="7"/>
    <x v="14"/>
    <x v="251"/>
    <d v="2012-12-27T06:00:00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b v="0"/>
    <b v="0"/>
    <s v="music/rock"/>
    <x v="1"/>
    <x v="1"/>
    <x v="136"/>
    <d v="2012-10-10T05:00:00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b v="0"/>
    <b v="1"/>
    <s v="music/rock"/>
    <x v="1"/>
    <x v="1"/>
    <x v="252"/>
    <d v="2010-08-29T05:00:00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b v="0"/>
    <b v="1"/>
    <s v="music/indie rock"/>
    <x v="1"/>
    <x v="7"/>
    <x v="253"/>
    <d v="2011-05-01T05:00:00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b v="0"/>
    <b v="0"/>
    <s v="photography/photography books"/>
    <x v="7"/>
    <x v="14"/>
    <x v="254"/>
    <d v="2010-01-09T06:00:00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b v="0"/>
    <b v="0"/>
    <s v="theater/plays"/>
    <x v="3"/>
    <x v="3"/>
    <x v="255"/>
    <d v="2013-02-28T06:00:00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b v="0"/>
    <b v="0"/>
    <s v="theater/plays"/>
    <x v="3"/>
    <x v="3"/>
    <x v="256"/>
    <d v="2016-02-16T06:00:00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b v="0"/>
    <b v="1"/>
    <s v="music/jazz"/>
    <x v="1"/>
    <x v="17"/>
    <x v="257"/>
    <d v="2014-12-10T06:00:00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b v="0"/>
    <b v="0"/>
    <s v="theater/plays"/>
    <x v="3"/>
    <x v="3"/>
    <x v="258"/>
    <d v="2012-11-09T06:00:00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b v="0"/>
    <b v="0"/>
    <s v="film &amp; video/documentary"/>
    <x v="4"/>
    <x v="4"/>
    <x v="259"/>
    <d v="2012-11-19T06:00:00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b v="0"/>
    <b v="0"/>
    <s v="film &amp; video/television"/>
    <x v="4"/>
    <x v="19"/>
    <x v="260"/>
    <d v="2019-02-21T06:00:00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b v="0"/>
    <b v="0"/>
    <s v="games/video games"/>
    <x v="6"/>
    <x v="11"/>
    <x v="261"/>
    <d v="2010-12-04T06:00:00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b v="0"/>
    <b v="0"/>
    <s v="photography/photography books"/>
    <x v="7"/>
    <x v="14"/>
    <x v="262"/>
    <d v="2016-01-07T06:00:00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b v="0"/>
    <b v="1"/>
    <s v="theater/plays"/>
    <x v="3"/>
    <x v="3"/>
    <x v="263"/>
    <d v="2019-08-04T05:00:00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b v="0"/>
    <b v="0"/>
    <s v="theater/plays"/>
    <x v="3"/>
    <x v="3"/>
    <x v="264"/>
    <d v="2017-09-20T05:00:00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b v="0"/>
    <b v="0"/>
    <s v="theater/plays"/>
    <x v="3"/>
    <x v="3"/>
    <x v="265"/>
    <d v="2017-11-11T06:00:00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b v="0"/>
    <b v="0"/>
    <s v="publishing/translations"/>
    <x v="5"/>
    <x v="18"/>
    <x v="266"/>
    <d v="2019-04-14T05:00:00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b v="0"/>
    <b v="1"/>
    <s v="games/video games"/>
    <x v="6"/>
    <x v="11"/>
    <x v="267"/>
    <d v="2012-04-24T05:00:00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b v="0"/>
    <b v="0"/>
    <s v="theater/plays"/>
    <x v="3"/>
    <x v="3"/>
    <x v="268"/>
    <d v="2010-07-21T05:00:00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b v="0"/>
    <b v="0"/>
    <s v="technology/web"/>
    <x v="2"/>
    <x v="2"/>
    <x v="269"/>
    <d v="2012-12-21T06:00:00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b v="0"/>
    <b v="0"/>
    <s v="theater/plays"/>
    <x v="3"/>
    <x v="3"/>
    <x v="270"/>
    <d v="2018-09-06T05:00:00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b v="0"/>
    <b v="0"/>
    <s v="film &amp; video/animation"/>
    <x v="4"/>
    <x v="10"/>
    <x v="271"/>
    <d v="2017-11-27T06:00:00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b v="0"/>
    <b v="1"/>
    <s v="theater/plays"/>
    <x v="3"/>
    <x v="3"/>
    <x v="272"/>
    <d v="2012-04-01T05:00:00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b v="0"/>
    <b v="1"/>
    <s v="film &amp; video/television"/>
    <x v="4"/>
    <x v="19"/>
    <x v="73"/>
    <d v="2016-12-03T06:00:00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b v="0"/>
    <b v="0"/>
    <s v="music/rock"/>
    <x v="1"/>
    <x v="1"/>
    <x v="273"/>
    <d v="2016-06-04T05:00:00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b v="0"/>
    <b v="0"/>
    <s v="technology/web"/>
    <x v="2"/>
    <x v="2"/>
    <x v="274"/>
    <d v="2012-05-06T05:00:00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b v="0"/>
    <b v="0"/>
    <s v="theater/plays"/>
    <x v="3"/>
    <x v="3"/>
    <x v="275"/>
    <d v="2016-10-18T05:00:00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b v="0"/>
    <b v="0"/>
    <s v="theater/plays"/>
    <x v="3"/>
    <x v="3"/>
    <x v="276"/>
    <d v="2016-11-30T06:00:00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b v="0"/>
    <b v="0"/>
    <s v="music/electric music"/>
    <x v="1"/>
    <x v="5"/>
    <x v="277"/>
    <d v="2015-04-28T05:00:00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b v="0"/>
    <b v="1"/>
    <s v="music/metal"/>
    <x v="1"/>
    <x v="16"/>
    <x v="278"/>
    <d v="2012-03-15T05:00:00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b v="0"/>
    <b v="0"/>
    <s v="theater/plays"/>
    <x v="3"/>
    <x v="3"/>
    <x v="279"/>
    <d v="2015-08-06T05:00:00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b v="0"/>
    <b v="1"/>
    <s v="film &amp; video/documentary"/>
    <x v="4"/>
    <x v="4"/>
    <x v="280"/>
    <d v="2013-06-11T05:00:00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b v="1"/>
    <b v="0"/>
    <s v="technology/web"/>
    <x v="2"/>
    <x v="2"/>
    <x v="281"/>
    <d v="2011-10-19T05:00:00"/>
  </r>
  <r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b v="0"/>
    <b v="0"/>
    <s v="food/food trucks"/>
    <x v="0"/>
    <x v="0"/>
    <x v="282"/>
    <d v="2012-04-03T05:00:00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n v="1287032400"/>
    <b v="0"/>
    <b v="0"/>
    <s v="theater/plays"/>
    <x v="3"/>
    <x v="3"/>
    <x v="283"/>
    <d v="2010-10-14T05:00:00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b v="0"/>
    <b v="0"/>
    <s v="theater/plays"/>
    <x v="3"/>
    <x v="3"/>
    <x v="284"/>
    <d v="2018-11-07T06:00:00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b v="0"/>
    <b v="0"/>
    <s v="theater/plays"/>
    <x v="3"/>
    <x v="3"/>
    <x v="285"/>
    <d v="2013-11-09T06:00:00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b v="0"/>
    <b v="0"/>
    <s v="theater/plays"/>
    <x v="3"/>
    <x v="3"/>
    <x v="286"/>
    <d v="2019-02-19T06:00:00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b v="0"/>
    <b v="1"/>
    <s v="theater/plays"/>
    <x v="3"/>
    <x v="3"/>
    <x v="287"/>
    <d v="2014-01-23T06:00:00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b v="0"/>
    <b v="1"/>
    <s v="music/rock"/>
    <x v="1"/>
    <x v="1"/>
    <x v="288"/>
    <d v="2016-03-15T05:00:00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b v="0"/>
    <b v="0"/>
    <s v="food/food trucks"/>
    <x v="0"/>
    <x v="0"/>
    <x v="289"/>
    <d v="2016-04-28T05:00:00"/>
  </r>
  <r>
    <n v="300"/>
    <s v="Cooke PLC"/>
    <s v="Focused executive core"/>
    <n v="100"/>
    <n v="5"/>
    <n v="0.05"/>
    <x v="0"/>
    <n v="1"/>
    <n v="5"/>
    <s v="DK"/>
    <s v="DKK"/>
    <n v="1504069200"/>
    <n v="1504155600"/>
    <b v="0"/>
    <b v="1"/>
    <s v="publishing/nonfiction"/>
    <x v="5"/>
    <x v="9"/>
    <x v="290"/>
    <d v="2017-08-31T05:00:00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b v="0"/>
    <b v="0"/>
    <s v="film &amp; video/documentary"/>
    <x v="4"/>
    <x v="4"/>
    <x v="291"/>
    <d v="2015-03-15T05:00:00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b v="0"/>
    <b v="0"/>
    <s v="theater/plays"/>
    <x v="3"/>
    <x v="3"/>
    <x v="292"/>
    <d v="2018-09-16T05:00:00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b v="0"/>
    <b v="0"/>
    <s v="music/indie rock"/>
    <x v="1"/>
    <x v="7"/>
    <x v="293"/>
    <d v="2016-01-12T06:00:00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b v="0"/>
    <b v="0"/>
    <s v="film &amp; video/documentary"/>
    <x v="4"/>
    <x v="4"/>
    <x v="294"/>
    <d v="2016-09-17T05:00:00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b v="0"/>
    <b v="0"/>
    <s v="theater/plays"/>
    <x v="3"/>
    <x v="3"/>
    <x v="295"/>
    <d v="2016-04-29T05:00:00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b v="0"/>
    <b v="1"/>
    <s v="theater/plays"/>
    <x v="3"/>
    <x v="3"/>
    <x v="296"/>
    <d v="2017-07-17T05:00:00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b v="0"/>
    <b v="1"/>
    <s v="publishing/fiction"/>
    <x v="5"/>
    <x v="13"/>
    <x v="297"/>
    <d v="2012-06-26T05:00:00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b v="0"/>
    <b v="0"/>
    <s v="theater/plays"/>
    <x v="3"/>
    <x v="3"/>
    <x v="298"/>
    <d v="2011-04-19T05:00:00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b v="0"/>
    <b v="1"/>
    <s v="music/indie rock"/>
    <x v="1"/>
    <x v="7"/>
    <x v="299"/>
    <d v="2011-10-11T05:00:00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b v="0"/>
    <b v="0"/>
    <s v="games/video games"/>
    <x v="6"/>
    <x v="11"/>
    <x v="300"/>
    <d v="2010-04-25T05:00:00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b v="0"/>
    <b v="0"/>
    <s v="theater/plays"/>
    <x v="3"/>
    <x v="3"/>
    <x v="247"/>
    <d v="2011-02-28T06:00:00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b v="0"/>
    <b v="0"/>
    <s v="theater/plays"/>
    <x v="3"/>
    <x v="3"/>
    <x v="244"/>
    <d v="2013-11-01T05:00:00"/>
  </r>
  <r>
    <n v="313"/>
    <s v="Miller-Irwin"/>
    <s v="Secured maximized policy"/>
    <n v="2200"/>
    <n v="8697"/>
    <n v="3.9531818181818181"/>
    <x v="1"/>
    <n v="223"/>
    <n v="39"/>
    <s v="US"/>
    <s v="USD"/>
    <n v="1330322400"/>
    <n v="1330495200"/>
    <b v="0"/>
    <b v="0"/>
    <s v="music/rock"/>
    <x v="1"/>
    <x v="1"/>
    <x v="301"/>
    <d v="2012-02-29T06:00:00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b v="0"/>
    <b v="1"/>
    <s v="film &amp; video/documentary"/>
    <x v="4"/>
    <x v="4"/>
    <x v="188"/>
    <d v="2019-03-17T05:00:00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b v="0"/>
    <b v="0"/>
    <s v="theater/plays"/>
    <x v="3"/>
    <x v="3"/>
    <x v="302"/>
    <d v="2014-06-22T05:00:00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b v="0"/>
    <b v="1"/>
    <s v="food/food trucks"/>
    <x v="0"/>
    <x v="0"/>
    <x v="303"/>
    <d v="2019-11-20T06:00:00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b v="0"/>
    <b v="0"/>
    <s v="theater/plays"/>
    <x v="3"/>
    <x v="3"/>
    <x v="304"/>
    <d v="2017-05-27T05:00:00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b v="0"/>
    <b v="0"/>
    <s v="music/rock"/>
    <x v="1"/>
    <x v="1"/>
    <x v="305"/>
    <d v="2014-02-16T06:00:00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n v="1283662800"/>
    <b v="0"/>
    <b v="0"/>
    <s v="technology/web"/>
    <x v="2"/>
    <x v="2"/>
    <x v="306"/>
    <d v="2010-09-05T05:00:00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b v="0"/>
    <b v="0"/>
    <s v="publishing/fiction"/>
    <x v="5"/>
    <x v="13"/>
    <x v="307"/>
    <d v="2011-05-19T05:00:00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b v="0"/>
    <b v="0"/>
    <s v="film &amp; video/shorts"/>
    <x v="4"/>
    <x v="12"/>
    <x v="308"/>
    <d v="2011-04-09T05:00:00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b v="0"/>
    <b v="0"/>
    <s v="theater/plays"/>
    <x v="3"/>
    <x v="3"/>
    <x v="309"/>
    <d v="2010-12-08T06:00:00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b v="0"/>
    <b v="0"/>
    <s v="film &amp; video/documentary"/>
    <x v="4"/>
    <x v="4"/>
    <x v="310"/>
    <d v="2014-03-29T05:00:00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b v="0"/>
    <b v="1"/>
    <s v="theater/plays"/>
    <x v="3"/>
    <x v="3"/>
    <x v="311"/>
    <d v="2015-07-03T05:00:00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b v="0"/>
    <b v="1"/>
    <s v="theater/plays"/>
    <x v="3"/>
    <x v="3"/>
    <x v="79"/>
    <d v="2018-07-09T05:00:00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b v="0"/>
    <b v="0"/>
    <s v="film &amp; video/animation"/>
    <x v="4"/>
    <x v="10"/>
    <x v="312"/>
    <d v="2016-01-01T06:00:00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b v="0"/>
    <b v="1"/>
    <s v="theater/plays"/>
    <x v="3"/>
    <x v="3"/>
    <x v="313"/>
    <d v="2019-09-01T05:00:00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b v="0"/>
    <b v="0"/>
    <s v="music/rock"/>
    <x v="1"/>
    <x v="1"/>
    <x v="314"/>
    <d v="2018-12-11T06:00:00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b v="0"/>
    <b v="0"/>
    <s v="games/video games"/>
    <x v="6"/>
    <x v="11"/>
    <x v="315"/>
    <d v="2016-12-23T06:00:00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b v="0"/>
    <b v="0"/>
    <s v="film &amp; video/documentary"/>
    <x v="4"/>
    <x v="4"/>
    <x v="316"/>
    <d v="2017-12-09T06:00:00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b v="0"/>
    <b v="0"/>
    <s v="food/food trucks"/>
    <x v="0"/>
    <x v="0"/>
    <x v="317"/>
    <d v="2011-12-20T06:00:00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b v="0"/>
    <b v="0"/>
    <s v="technology/wearables"/>
    <x v="2"/>
    <x v="8"/>
    <x v="318"/>
    <d v="2013-03-29T05:00:00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b v="0"/>
    <b v="0"/>
    <s v="theater/plays"/>
    <x v="3"/>
    <x v="3"/>
    <x v="319"/>
    <d v="2018-12-18T06:00:00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b v="0"/>
    <b v="0"/>
    <s v="music/rock"/>
    <x v="1"/>
    <x v="1"/>
    <x v="32"/>
    <d v="2018-01-17T06:00:00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b v="0"/>
    <b v="0"/>
    <s v="music/rock"/>
    <x v="1"/>
    <x v="1"/>
    <x v="320"/>
    <d v="2019-11-28T06:00:00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b v="0"/>
    <b v="1"/>
    <s v="music/rock"/>
    <x v="1"/>
    <x v="1"/>
    <x v="321"/>
    <d v="2010-12-16T06:00:00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b v="0"/>
    <b v="0"/>
    <s v="theater/plays"/>
    <x v="3"/>
    <x v="3"/>
    <x v="322"/>
    <d v="2019-11-12T06:00:00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b v="0"/>
    <b v="0"/>
    <s v="theater/plays"/>
    <x v="3"/>
    <x v="3"/>
    <x v="323"/>
    <d v="2011-11-04T05:00:00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b v="0"/>
    <b v="0"/>
    <s v="theater/plays"/>
    <x v="3"/>
    <x v="3"/>
    <x v="324"/>
    <d v="2017-08-16T05:00:00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b v="0"/>
    <b v="0"/>
    <s v="photography/photography books"/>
    <x v="7"/>
    <x v="14"/>
    <x v="325"/>
    <d v="2011-12-13T06:00:00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b v="0"/>
    <b v="0"/>
    <s v="music/indie rock"/>
    <x v="1"/>
    <x v="7"/>
    <x v="326"/>
    <d v="2015-09-04T05:00:00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b v="0"/>
    <b v="0"/>
    <s v="theater/plays"/>
    <x v="3"/>
    <x v="3"/>
    <x v="327"/>
    <d v="2013-08-01T05:00:00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b v="0"/>
    <b v="0"/>
    <s v="theater/plays"/>
    <x v="3"/>
    <x v="3"/>
    <x v="328"/>
    <d v="2014-01-11T06:00:00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b v="0"/>
    <b v="0"/>
    <s v="games/video games"/>
    <x v="6"/>
    <x v="11"/>
    <x v="329"/>
    <d v="2018-03-03T06:00:00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b v="0"/>
    <b v="0"/>
    <s v="film &amp; video/drama"/>
    <x v="4"/>
    <x v="6"/>
    <x v="330"/>
    <d v="2015-07-10T05:00:00"/>
  </r>
  <r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b v="0"/>
    <b v="1"/>
    <s v="music/indie rock"/>
    <x v="1"/>
    <x v="7"/>
    <x v="331"/>
    <d v="2017-10-18T05:00:00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b v="0"/>
    <b v="0"/>
    <s v="technology/web"/>
    <x v="2"/>
    <x v="2"/>
    <x v="332"/>
    <d v="2015-03-07T06:00:00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b v="0"/>
    <b v="0"/>
    <s v="food/food trucks"/>
    <x v="0"/>
    <x v="0"/>
    <x v="333"/>
    <d v="2017-03-01T06:00:00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b v="0"/>
    <b v="0"/>
    <s v="theater/plays"/>
    <x v="3"/>
    <x v="3"/>
    <x v="296"/>
    <d v="2017-08-13T05:00:00"/>
  </r>
  <r>
    <n v="350"/>
    <s v="Shannon Ltd"/>
    <s v="Pre-emptive neutral capacity"/>
    <n v="100"/>
    <n v="5"/>
    <n v="0.05"/>
    <x v="0"/>
    <n v="1"/>
    <n v="5"/>
    <s v="US"/>
    <s v="USD"/>
    <n v="1432098000"/>
    <n v="1433653200"/>
    <b v="0"/>
    <b v="1"/>
    <s v="music/jazz"/>
    <x v="1"/>
    <x v="17"/>
    <x v="334"/>
    <d v="2015-06-07T05:00:00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b v="0"/>
    <b v="0"/>
    <s v="music/rock"/>
    <x v="1"/>
    <x v="1"/>
    <x v="335"/>
    <d v="2015-09-07T05:00:00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b v="0"/>
    <b v="0"/>
    <s v="theater/plays"/>
    <x v="3"/>
    <x v="3"/>
    <x v="336"/>
    <d v="2015-11-15T06:00:00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b v="0"/>
    <b v="0"/>
    <s v="theater/plays"/>
    <x v="3"/>
    <x v="3"/>
    <x v="337"/>
    <d v="2019-07-06T05:00:00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b v="0"/>
    <b v="0"/>
    <s v="film &amp; video/documentary"/>
    <x v="4"/>
    <x v="4"/>
    <x v="338"/>
    <d v="2013-09-10T05:00:00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b v="0"/>
    <b v="0"/>
    <s v="technology/wearables"/>
    <x v="2"/>
    <x v="8"/>
    <x v="339"/>
    <d v="2017-03-03T06:00:00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b v="0"/>
    <b v="0"/>
    <s v="theater/plays"/>
    <x v="3"/>
    <x v="3"/>
    <x v="340"/>
    <d v="2012-01-23T06:00:00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b v="0"/>
    <b v="0"/>
    <s v="games/video games"/>
    <x v="6"/>
    <x v="11"/>
    <x v="341"/>
    <d v="2015-09-28T05:00:00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b v="1"/>
    <b v="0"/>
    <s v="photography/photography books"/>
    <x v="7"/>
    <x v="14"/>
    <x v="342"/>
    <d v="2018-08-13T05:00:00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b v="0"/>
    <b v="0"/>
    <s v="film &amp; video/animation"/>
    <x v="4"/>
    <x v="10"/>
    <x v="343"/>
    <d v="2011-09-03T05:00:00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b v="0"/>
    <b v="1"/>
    <s v="theater/plays"/>
    <x v="3"/>
    <x v="3"/>
    <x v="344"/>
    <d v="2011-01-15T06:00:00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b v="0"/>
    <b v="0"/>
    <s v="theater/plays"/>
    <x v="3"/>
    <x v="3"/>
    <x v="345"/>
    <d v="2017-10-31T05:00:00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b v="0"/>
    <b v="0"/>
    <s v="music/rock"/>
    <x v="1"/>
    <x v="1"/>
    <x v="65"/>
    <d v="2011-03-06T06:00:00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b v="0"/>
    <b v="0"/>
    <s v="music/rock"/>
    <x v="1"/>
    <x v="1"/>
    <x v="346"/>
    <d v="2011-12-28T06:00:00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b v="0"/>
    <b v="0"/>
    <s v="music/indie rock"/>
    <x v="1"/>
    <x v="7"/>
    <x v="347"/>
    <d v="2018-04-04T05:00:00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b v="0"/>
    <b v="0"/>
    <s v="theater/plays"/>
    <x v="3"/>
    <x v="3"/>
    <x v="348"/>
    <d v="2017-01-25T06:00:00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b v="0"/>
    <b v="1"/>
    <s v="theater/plays"/>
    <x v="3"/>
    <x v="3"/>
    <x v="349"/>
    <d v="2011-01-04T06:00:00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b v="0"/>
    <b v="1"/>
    <s v="theater/plays"/>
    <x v="3"/>
    <x v="3"/>
    <x v="350"/>
    <d v="2014-11-11T06:00:00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b v="0"/>
    <b v="1"/>
    <s v="film &amp; video/documentary"/>
    <x v="4"/>
    <x v="4"/>
    <x v="351"/>
    <d v="2010-11-05T05:00:00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b v="0"/>
    <b v="1"/>
    <s v="film &amp; video/television"/>
    <x v="4"/>
    <x v="19"/>
    <x v="352"/>
    <d v="2013-03-14T05:00:00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b v="0"/>
    <b v="0"/>
    <s v="theater/plays"/>
    <x v="3"/>
    <x v="3"/>
    <x v="353"/>
    <d v="2019-04-21T05:00:00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b v="0"/>
    <b v="0"/>
    <s v="theater/plays"/>
    <x v="3"/>
    <x v="3"/>
    <x v="354"/>
    <d v="2015-03-31T05:00:00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b v="0"/>
    <b v="1"/>
    <s v="film &amp; video/documentary"/>
    <x v="4"/>
    <x v="4"/>
    <x v="355"/>
    <d v="2015-01-28T06:00:00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b v="0"/>
    <b v="0"/>
    <s v="theater/plays"/>
    <x v="3"/>
    <x v="3"/>
    <x v="356"/>
    <d v="2017-08-25T05:00:00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b v="0"/>
    <b v="1"/>
    <s v="film &amp; video/documentary"/>
    <x v="4"/>
    <x v="4"/>
    <x v="357"/>
    <d v="2019-01-16T06:00:00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b v="0"/>
    <b v="0"/>
    <s v="music/indie rock"/>
    <x v="1"/>
    <x v="7"/>
    <x v="358"/>
    <d v="2015-12-12T06:00:00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b v="0"/>
    <b v="0"/>
    <s v="music/rock"/>
    <x v="1"/>
    <x v="1"/>
    <x v="359"/>
    <d v="2014-07-12T05:00:00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b v="0"/>
    <b v="0"/>
    <s v="theater/plays"/>
    <x v="3"/>
    <x v="3"/>
    <x v="12"/>
    <d v="2019-11-05T06:00:00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b v="0"/>
    <b v="0"/>
    <s v="film &amp; video/documentary"/>
    <x v="4"/>
    <x v="4"/>
    <x v="360"/>
    <d v="2018-06-28T05:00:00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b v="0"/>
    <b v="0"/>
    <s v="theater/plays"/>
    <x v="3"/>
    <x v="3"/>
    <x v="361"/>
    <d v="2011-11-10T06:00:00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b v="0"/>
    <b v="0"/>
    <s v="theater/plays"/>
    <x v="3"/>
    <x v="3"/>
    <x v="362"/>
    <d v="2013-06-28T05:00:00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b v="0"/>
    <b v="0"/>
    <s v="theater/plays"/>
    <x v="3"/>
    <x v="3"/>
    <x v="363"/>
    <d v="2015-07-24T05:00:00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b v="0"/>
    <b v="0"/>
    <s v="photography/photography books"/>
    <x v="7"/>
    <x v="14"/>
    <x v="364"/>
    <d v="2017-11-04T05:00:00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b v="0"/>
    <b v="1"/>
    <s v="food/food trucks"/>
    <x v="0"/>
    <x v="0"/>
    <x v="210"/>
    <d v="2019-02-19T06:00:00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b v="1"/>
    <b v="1"/>
    <s v="film &amp; video/documentary"/>
    <x v="4"/>
    <x v="4"/>
    <x v="365"/>
    <d v="2017-03-09T06:00:00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b v="0"/>
    <b v="0"/>
    <s v="publishing/nonfiction"/>
    <x v="5"/>
    <x v="9"/>
    <x v="366"/>
    <d v="2019-04-30T05:00:00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b v="0"/>
    <b v="0"/>
    <s v="theater/plays"/>
    <x v="3"/>
    <x v="3"/>
    <x v="367"/>
    <d v="2010-07-08T05:00:00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b v="0"/>
    <b v="0"/>
    <s v="technology/wearables"/>
    <x v="2"/>
    <x v="8"/>
    <x v="368"/>
    <d v="2012-06-17T05:00:00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b v="0"/>
    <b v="0"/>
    <s v="music/indie rock"/>
    <x v="1"/>
    <x v="7"/>
    <x v="369"/>
    <d v="2012-01-06T06:00:00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b v="0"/>
    <b v="0"/>
    <s v="theater/plays"/>
    <x v="3"/>
    <x v="3"/>
    <x v="370"/>
    <d v="2010-11-24T06:00:00"/>
  </r>
  <r>
    <n v="390"/>
    <s v="Davis-Allen"/>
    <s v="Digitized eco-centric core"/>
    <n v="2400"/>
    <n v="4477"/>
    <n v="1.8654166666666667"/>
    <x v="1"/>
    <n v="50"/>
    <n v="89.54"/>
    <s v="US"/>
    <s v="USD"/>
    <n v="1379048400"/>
    <n v="1380344400"/>
    <b v="0"/>
    <b v="0"/>
    <s v="photography/photography books"/>
    <x v="7"/>
    <x v="14"/>
    <x v="371"/>
    <d v="2013-09-28T05:00:00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b v="0"/>
    <b v="0"/>
    <s v="publishing/nonfiction"/>
    <x v="5"/>
    <x v="9"/>
    <x v="287"/>
    <d v="2014-01-16T06:00:00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b v="0"/>
    <b v="0"/>
    <s v="technology/wearables"/>
    <x v="2"/>
    <x v="8"/>
    <x v="372"/>
    <d v="2011-01-08T06:00:00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b v="0"/>
    <b v="0"/>
    <s v="music/jazz"/>
    <x v="1"/>
    <x v="17"/>
    <x v="373"/>
    <d v="2017-07-18T05:00:00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b v="0"/>
    <b v="1"/>
    <s v="film &amp; video/documentary"/>
    <x v="4"/>
    <x v="4"/>
    <x v="374"/>
    <d v="2013-08-08T05:00:00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b v="1"/>
    <b v="0"/>
    <s v="theater/plays"/>
    <x v="3"/>
    <x v="3"/>
    <x v="375"/>
    <d v="2011-12-09T06:00:00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b v="0"/>
    <b v="0"/>
    <s v="film &amp; video/drama"/>
    <x v="4"/>
    <x v="6"/>
    <x v="376"/>
    <d v="2018-10-13T05:00:00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b v="0"/>
    <b v="0"/>
    <s v="music/rock"/>
    <x v="1"/>
    <x v="1"/>
    <x v="377"/>
    <d v="2013-05-29T05:00:00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b v="0"/>
    <b v="1"/>
    <s v="film &amp; video/animation"/>
    <x v="4"/>
    <x v="10"/>
    <x v="378"/>
    <d v="2018-05-10T05:00:00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b v="0"/>
    <b v="0"/>
    <s v="music/indie rock"/>
    <x v="1"/>
    <x v="7"/>
    <x v="379"/>
    <d v="2011-02-09T06:00:00"/>
  </r>
  <r>
    <n v="400"/>
    <s v="Bell PLC"/>
    <s v="Ergonomic eco-centric open architecture"/>
    <n v="100"/>
    <n v="2"/>
    <n v="0.02"/>
    <x v="0"/>
    <n v="1"/>
    <n v="2"/>
    <s v="US"/>
    <s v="USD"/>
    <n v="1376629200"/>
    <n v="1378530000"/>
    <b v="0"/>
    <b v="1"/>
    <s v="photography/photography books"/>
    <x v="7"/>
    <x v="14"/>
    <x v="380"/>
    <d v="2013-09-07T05:00:00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b v="0"/>
    <b v="0"/>
    <s v="theater/plays"/>
    <x v="3"/>
    <x v="3"/>
    <x v="381"/>
    <d v="2019-10-27T05:00:00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b v="0"/>
    <b v="1"/>
    <s v="film &amp; video/shorts"/>
    <x v="4"/>
    <x v="12"/>
    <x v="382"/>
    <d v="2012-02-22T06:00:00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b v="0"/>
    <b v="1"/>
    <s v="theater/plays"/>
    <x v="3"/>
    <x v="3"/>
    <x v="125"/>
    <d v="2010-06-17T05:00:00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b v="0"/>
    <b v="0"/>
    <s v="theater/plays"/>
    <x v="3"/>
    <x v="3"/>
    <x v="383"/>
    <d v="2017-11-17T06:00:00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b v="0"/>
    <b v="0"/>
    <s v="theater/plays"/>
    <x v="3"/>
    <x v="3"/>
    <x v="384"/>
    <d v="2018-07-24T05:00:00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b v="1"/>
    <b v="0"/>
    <s v="film &amp; video/documentary"/>
    <x v="4"/>
    <x v="4"/>
    <x v="385"/>
    <d v="2013-02-11T06:00:00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b v="0"/>
    <b v="0"/>
    <s v="theater/plays"/>
    <x v="3"/>
    <x v="3"/>
    <x v="386"/>
    <d v="2019-10-20T05:00:00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b v="0"/>
    <b v="0"/>
    <s v="film &amp; video/documentary"/>
    <x v="4"/>
    <x v="4"/>
    <x v="387"/>
    <d v="2016-07-10T05:00:00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b v="0"/>
    <b v="0"/>
    <s v="music/rock"/>
    <x v="1"/>
    <x v="1"/>
    <x v="388"/>
    <d v="2017-04-22T05:00:00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b v="0"/>
    <b v="0"/>
    <s v="games/mobile games"/>
    <x v="6"/>
    <x v="20"/>
    <x v="277"/>
    <d v="2015-04-28T05:00:00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b v="0"/>
    <b v="0"/>
    <s v="theater/plays"/>
    <x v="3"/>
    <x v="3"/>
    <x v="389"/>
    <d v="2017-05-31T05:00:00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b v="0"/>
    <b v="0"/>
    <s v="publishing/fiction"/>
    <x v="5"/>
    <x v="13"/>
    <x v="390"/>
    <d v="2014-01-13T06:00:00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b v="0"/>
    <b v="0"/>
    <s v="film &amp; video/animation"/>
    <x v="4"/>
    <x v="10"/>
    <x v="391"/>
    <d v="2018-12-24T06:00:00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b v="0"/>
    <b v="1"/>
    <s v="food/food trucks"/>
    <x v="0"/>
    <x v="0"/>
    <x v="392"/>
    <d v="2010-04-28T05:00:00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b v="0"/>
    <b v="0"/>
    <s v="theater/plays"/>
    <x v="3"/>
    <x v="3"/>
    <x v="393"/>
    <d v="2012-01-30T06:00:00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b v="0"/>
    <b v="1"/>
    <s v="film &amp; video/documentary"/>
    <x v="4"/>
    <x v="4"/>
    <x v="394"/>
    <d v="2011-01-26T06:00:00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b v="0"/>
    <b v="0"/>
    <s v="theater/plays"/>
    <x v="3"/>
    <x v="3"/>
    <x v="395"/>
    <d v="2018-11-27T06:00:00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b v="0"/>
    <b v="0"/>
    <s v="film &amp; video/documentary"/>
    <x v="4"/>
    <x v="4"/>
    <x v="396"/>
    <d v="2012-05-07T05:00:00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b v="0"/>
    <b v="0"/>
    <s v="technology/web"/>
    <x v="2"/>
    <x v="2"/>
    <x v="397"/>
    <d v="2011-12-28T06:00:00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b v="0"/>
    <b v="0"/>
    <s v="theater/plays"/>
    <x v="3"/>
    <x v="3"/>
    <x v="398"/>
    <d v="2017-07-09T05:00:00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b v="0"/>
    <b v="1"/>
    <s v="technology/wearables"/>
    <x v="2"/>
    <x v="8"/>
    <x v="399"/>
    <d v="2017-07-29T05:00:00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b v="0"/>
    <b v="1"/>
    <s v="theater/plays"/>
    <x v="3"/>
    <x v="3"/>
    <x v="400"/>
    <d v="2010-05-07T05:00:00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b v="0"/>
    <b v="1"/>
    <s v="food/food trucks"/>
    <x v="0"/>
    <x v="0"/>
    <x v="116"/>
    <d v="2011-09-24T05:00:00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b v="0"/>
    <b v="0"/>
    <s v="music/indie rock"/>
    <x v="1"/>
    <x v="7"/>
    <x v="401"/>
    <d v="2018-04-24T05:00:00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b v="0"/>
    <b v="0"/>
    <s v="photography/photography books"/>
    <x v="7"/>
    <x v="14"/>
    <x v="402"/>
    <d v="2015-08-03T05:00:00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b v="0"/>
    <b v="0"/>
    <s v="theater/plays"/>
    <x v="3"/>
    <x v="3"/>
    <x v="403"/>
    <d v="2013-03-06T06:00:00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b v="0"/>
    <b v="1"/>
    <s v="theater/plays"/>
    <x v="3"/>
    <x v="3"/>
    <x v="404"/>
    <d v="2014-10-15T05:00:00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b v="0"/>
    <b v="0"/>
    <s v="film &amp; video/animation"/>
    <x v="4"/>
    <x v="10"/>
    <x v="405"/>
    <d v="2011-02-18T06:00:00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b v="0"/>
    <b v="1"/>
    <s v="photography/photography books"/>
    <x v="7"/>
    <x v="14"/>
    <x v="406"/>
    <d v="2014-03-10T05:00:00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b v="0"/>
    <b v="0"/>
    <s v="theater/plays"/>
    <x v="3"/>
    <x v="3"/>
    <x v="407"/>
    <d v="2019-11-02T05:00:00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b v="1"/>
    <b v="0"/>
    <s v="theater/plays"/>
    <x v="3"/>
    <x v="3"/>
    <x v="408"/>
    <d v="2018-07-09T05:00:00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b v="0"/>
    <b v="0"/>
    <s v="theater/plays"/>
    <x v="3"/>
    <x v="3"/>
    <x v="409"/>
    <d v="2014-05-22T05:00:00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b v="0"/>
    <b v="1"/>
    <s v="film &amp; video/documentary"/>
    <x v="4"/>
    <x v="4"/>
    <x v="410"/>
    <d v="2013-12-11T06:00:00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n v="1481781600"/>
    <b v="1"/>
    <b v="0"/>
    <s v="theater/plays"/>
    <x v="3"/>
    <x v="3"/>
    <x v="411"/>
    <d v="2016-12-15T06:00:00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b v="0"/>
    <b v="1"/>
    <s v="theater/plays"/>
    <x v="3"/>
    <x v="3"/>
    <x v="412"/>
    <d v="2014-12-27T06:00:00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b v="0"/>
    <b v="0"/>
    <s v="music/jazz"/>
    <x v="1"/>
    <x v="17"/>
    <x v="413"/>
    <d v="2019-04-21T05:00:00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b v="0"/>
    <b v="1"/>
    <s v="film &amp; video/animation"/>
    <x v="4"/>
    <x v="10"/>
    <x v="414"/>
    <d v="2015-09-16T05:00:00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b v="0"/>
    <b v="0"/>
    <s v="theater/plays"/>
    <x v="3"/>
    <x v="3"/>
    <x v="415"/>
    <d v="2013-04-03T05:00:00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b v="0"/>
    <b v="0"/>
    <s v="film &amp; video/science fiction"/>
    <x v="4"/>
    <x v="22"/>
    <x v="416"/>
    <d v="2016-11-13T06:00:00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b v="0"/>
    <b v="0"/>
    <s v="film &amp; video/television"/>
    <x v="4"/>
    <x v="19"/>
    <x v="417"/>
    <d v="2017-07-10T05:00:00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b v="0"/>
    <b v="0"/>
    <s v="technology/wearables"/>
    <x v="2"/>
    <x v="8"/>
    <x v="418"/>
    <d v="2012-05-24T05:00:00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b v="0"/>
    <b v="0"/>
    <s v="theater/plays"/>
    <x v="3"/>
    <x v="3"/>
    <x v="419"/>
    <d v="2017-09-18T05:00:00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b v="0"/>
    <b v="0"/>
    <s v="theater/plays"/>
    <x v="3"/>
    <x v="3"/>
    <x v="420"/>
    <d v="2010-10-19T05:00:00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b v="0"/>
    <b v="1"/>
    <s v="music/indie rock"/>
    <x v="1"/>
    <x v="7"/>
    <x v="421"/>
    <d v="2011-07-26T05:00:00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b v="0"/>
    <b v="1"/>
    <s v="theater/plays"/>
    <x v="3"/>
    <x v="3"/>
    <x v="422"/>
    <d v="2010-12-24T06:00:00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b v="0"/>
    <b v="0"/>
    <s v="technology/wearables"/>
    <x v="2"/>
    <x v="8"/>
    <x v="423"/>
    <d v="2012-12-20T06:00:00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b v="0"/>
    <b v="0"/>
    <s v="film &amp; video/television"/>
    <x v="4"/>
    <x v="19"/>
    <x v="424"/>
    <d v="2018-01-04T06:00:00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b v="0"/>
    <b v="1"/>
    <s v="games/video games"/>
    <x v="6"/>
    <x v="11"/>
    <x v="425"/>
    <d v="2013-04-16T05:00:00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n v="1553317200"/>
    <b v="0"/>
    <b v="0"/>
    <s v="games/video games"/>
    <x v="6"/>
    <x v="11"/>
    <x v="426"/>
    <d v="2019-03-23T05:00:00"/>
  </r>
  <r>
    <n v="450"/>
    <s v="Delgado-Hatfield"/>
    <s v="Up-sized composite success"/>
    <n v="100"/>
    <n v="4"/>
    <n v="0.04"/>
    <x v="0"/>
    <n v="1"/>
    <n v="4"/>
    <s v="CA"/>
    <s v="CAD"/>
    <n v="1540098000"/>
    <n v="1542088800"/>
    <b v="0"/>
    <b v="0"/>
    <s v="film &amp; video/animation"/>
    <x v="4"/>
    <x v="10"/>
    <x v="427"/>
    <d v="2018-11-13T06:00:00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b v="0"/>
    <b v="0"/>
    <s v="music/rock"/>
    <x v="1"/>
    <x v="1"/>
    <x v="428"/>
    <d v="2017-08-19T05:00:00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b v="0"/>
    <b v="0"/>
    <s v="film &amp; video/drama"/>
    <x v="4"/>
    <x v="6"/>
    <x v="429"/>
    <d v="2010-07-07T05:00:00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b v="0"/>
    <b v="0"/>
    <s v="film &amp; video/science fiction"/>
    <x v="4"/>
    <x v="22"/>
    <x v="411"/>
    <d v="2017-01-11T06:00:00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b v="0"/>
    <b v="1"/>
    <s v="film &amp; video/drama"/>
    <x v="4"/>
    <x v="6"/>
    <x v="430"/>
    <d v="2013-11-26T06:00:00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b v="0"/>
    <b v="0"/>
    <s v="theater/plays"/>
    <x v="3"/>
    <x v="3"/>
    <x v="431"/>
    <d v="2011-10-16T05:00:00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b v="0"/>
    <b v="1"/>
    <s v="music/indie rock"/>
    <x v="1"/>
    <x v="7"/>
    <x v="432"/>
    <d v="2018-02-10T06:00:00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b v="0"/>
    <b v="0"/>
    <s v="theater/plays"/>
    <x v="3"/>
    <x v="3"/>
    <x v="433"/>
    <d v="2016-10-16T05:00:00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b v="0"/>
    <b v="0"/>
    <s v="theater/plays"/>
    <x v="3"/>
    <x v="3"/>
    <x v="434"/>
    <d v="2010-05-11T05:00:00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b v="0"/>
    <b v="0"/>
    <s v="film &amp; video/documentary"/>
    <x v="4"/>
    <x v="4"/>
    <x v="435"/>
    <d v="2015-01-22T06:00:00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b v="0"/>
    <b v="0"/>
    <s v="theater/plays"/>
    <x v="3"/>
    <x v="3"/>
    <x v="8"/>
    <d v="2010-08-12T05:00:00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b v="0"/>
    <b v="0"/>
    <s v="film &amp; video/drama"/>
    <x v="4"/>
    <x v="6"/>
    <x v="436"/>
    <d v="2014-05-18T05:00:00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b v="0"/>
    <b v="0"/>
    <s v="games/mobile games"/>
    <x v="6"/>
    <x v="20"/>
    <x v="385"/>
    <d v="2013-03-09T06:00:00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b v="0"/>
    <b v="0"/>
    <s v="film &amp; video/animation"/>
    <x v="4"/>
    <x v="10"/>
    <x v="437"/>
    <d v="2014-01-04T06:00:00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b v="0"/>
    <b v="0"/>
    <s v="theater/plays"/>
    <x v="3"/>
    <x v="3"/>
    <x v="438"/>
    <d v="2018-02-25T06:00:00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b v="0"/>
    <b v="0"/>
    <s v="publishing/translations"/>
    <x v="5"/>
    <x v="18"/>
    <x v="439"/>
    <d v="2018-02-05T06:00:00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n v="1370581200"/>
    <b v="0"/>
    <b v="1"/>
    <s v="technology/wearables"/>
    <x v="2"/>
    <x v="8"/>
    <x v="440"/>
    <d v="2013-06-07T05:00:00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b v="0"/>
    <b v="1"/>
    <s v="technology/web"/>
    <x v="2"/>
    <x v="2"/>
    <x v="441"/>
    <d v="2015-11-30T06:00:00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b v="0"/>
    <b v="0"/>
    <s v="theater/plays"/>
    <x v="3"/>
    <x v="3"/>
    <x v="442"/>
    <d v="2019-04-30T05:00:00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b v="0"/>
    <b v="0"/>
    <s v="film &amp; video/drama"/>
    <x v="4"/>
    <x v="6"/>
    <x v="443"/>
    <d v="2015-05-20T05:00:00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b v="0"/>
    <b v="0"/>
    <s v="technology/wearables"/>
    <x v="2"/>
    <x v="8"/>
    <x v="315"/>
    <d v="2016-12-19T06:00:00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n v="1335934800"/>
    <b v="0"/>
    <b v="1"/>
    <s v="food/food trucks"/>
    <x v="0"/>
    <x v="0"/>
    <x v="444"/>
    <d v="2012-05-02T05:00:00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b v="0"/>
    <b v="0"/>
    <s v="music/rock"/>
    <x v="1"/>
    <x v="1"/>
    <x v="445"/>
    <d v="2019-05-04T05:00:00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b v="0"/>
    <b v="0"/>
    <s v="music/electric music"/>
    <x v="1"/>
    <x v="5"/>
    <x v="446"/>
    <d v="2018-06-27T05:00:00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n v="1418796000"/>
    <b v="0"/>
    <b v="0"/>
    <s v="film &amp; video/television"/>
    <x v="4"/>
    <x v="19"/>
    <x v="447"/>
    <d v="2014-12-17T06:00:00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b v="0"/>
    <b v="1"/>
    <s v="publishing/translations"/>
    <x v="5"/>
    <x v="18"/>
    <x v="448"/>
    <d v="2013-06-29T05:00:00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b v="0"/>
    <b v="0"/>
    <s v="publishing/fiction"/>
    <x v="5"/>
    <x v="13"/>
    <x v="342"/>
    <d v="2018-08-16T05:00:00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b v="0"/>
    <b v="0"/>
    <s v="film &amp; video/science fiction"/>
    <x v="4"/>
    <x v="22"/>
    <x v="449"/>
    <d v="2011-07-23T05:00:00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b v="0"/>
    <b v="0"/>
    <s v="technology/wearables"/>
    <x v="2"/>
    <x v="8"/>
    <x v="450"/>
    <d v="2015-03-21T05:00:00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b v="0"/>
    <b v="0"/>
    <s v="food/food trucks"/>
    <x v="0"/>
    <x v="0"/>
    <x v="451"/>
    <d v="2017-07-31T05:00:00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b v="0"/>
    <b v="1"/>
    <s v="photography/photography books"/>
    <x v="7"/>
    <x v="14"/>
    <x v="452"/>
    <d v="2010-03-20T05:00:00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b v="0"/>
    <b v="1"/>
    <s v="theater/plays"/>
    <x v="3"/>
    <x v="3"/>
    <x v="453"/>
    <d v="2014-11-12T06:00:00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b v="0"/>
    <b v="1"/>
    <s v="publishing/fiction"/>
    <x v="5"/>
    <x v="13"/>
    <x v="454"/>
    <d v="2012-03-06T06:00:00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b v="0"/>
    <b v="0"/>
    <s v="theater/plays"/>
    <x v="3"/>
    <x v="3"/>
    <x v="455"/>
    <d v="2019-12-19T06:00:00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b v="0"/>
    <b v="1"/>
    <s v="food/food trucks"/>
    <x v="0"/>
    <x v="0"/>
    <x v="456"/>
    <d v="2014-09-22T05:00:00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b v="0"/>
    <b v="0"/>
    <s v="theater/plays"/>
    <x v="3"/>
    <x v="3"/>
    <x v="457"/>
    <d v="2019-07-21T05:00:00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b v="0"/>
    <b v="1"/>
    <s v="publishing/translations"/>
    <x v="5"/>
    <x v="18"/>
    <x v="458"/>
    <d v="2018-03-24T05:00:00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b v="0"/>
    <b v="0"/>
    <s v="theater/plays"/>
    <x v="3"/>
    <x v="3"/>
    <x v="459"/>
    <d v="2017-05-23T05:00:00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b v="0"/>
    <b v="0"/>
    <s v="theater/plays"/>
    <x v="3"/>
    <x v="3"/>
    <x v="460"/>
    <d v="2016-02-20T06:00:00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b v="0"/>
    <b v="0"/>
    <s v="technology/wearables"/>
    <x v="2"/>
    <x v="8"/>
    <x v="461"/>
    <d v="2010-08-21T05:00:00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b v="0"/>
    <b v="0"/>
    <s v="journalism/audio"/>
    <x v="8"/>
    <x v="23"/>
    <x v="462"/>
    <d v="2019-11-24T06:00:00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b v="0"/>
    <b v="1"/>
    <s v="food/food trucks"/>
    <x v="0"/>
    <x v="0"/>
    <x v="463"/>
    <d v="2013-07-27T05:00:00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b v="1"/>
    <b v="1"/>
    <s v="film &amp; video/shorts"/>
    <x v="4"/>
    <x v="12"/>
    <x v="464"/>
    <d v="2010-07-12T05:00:00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b v="0"/>
    <b v="0"/>
    <s v="photography/photography books"/>
    <x v="7"/>
    <x v="14"/>
    <x v="465"/>
    <d v="2019-07-12T05:00:00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b v="0"/>
    <b v="0"/>
    <s v="technology/wearables"/>
    <x v="2"/>
    <x v="8"/>
    <x v="466"/>
    <d v="2012-03-23T05:00:00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b v="0"/>
    <b v="0"/>
    <s v="theater/plays"/>
    <x v="3"/>
    <x v="3"/>
    <x v="467"/>
    <d v="2014-06-14T05:00:00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b v="0"/>
    <b v="0"/>
    <s v="film &amp; video/animation"/>
    <x v="4"/>
    <x v="10"/>
    <x v="468"/>
    <d v="2017-06-07T05:00:00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b v="0"/>
    <b v="1"/>
    <s v="technology/wearables"/>
    <x v="2"/>
    <x v="8"/>
    <x v="469"/>
    <d v="2016-12-20T06:00:00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b v="0"/>
    <b v="0"/>
    <s v="technology/web"/>
    <x v="2"/>
    <x v="2"/>
    <x v="470"/>
    <d v="2015-01-03T06:00:00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b v="0"/>
    <b v="1"/>
    <s v="film &amp; video/documentary"/>
    <x v="4"/>
    <x v="4"/>
    <x v="471"/>
    <d v="2016-03-20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x v="3"/>
    <x v="472"/>
    <d v="2013-05-29T05:00:00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b v="0"/>
    <b v="0"/>
    <s v="film &amp; video/documentary"/>
    <x v="4"/>
    <x v="4"/>
    <x v="473"/>
    <d v="2013-03-14T05:00:00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b v="0"/>
    <b v="1"/>
    <s v="games/video games"/>
    <x v="6"/>
    <x v="11"/>
    <x v="474"/>
    <d v="2012-08-25T05:00:00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b v="0"/>
    <b v="0"/>
    <s v="film &amp; video/drama"/>
    <x v="4"/>
    <x v="6"/>
    <x v="72"/>
    <d v="2015-07-21T05:00:00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b v="0"/>
    <b v="0"/>
    <s v="music/rock"/>
    <x v="1"/>
    <x v="1"/>
    <x v="443"/>
    <d v="2015-05-19T05:00:00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b v="0"/>
    <b v="1"/>
    <s v="publishing/radio &amp; podcasts"/>
    <x v="5"/>
    <x v="15"/>
    <x v="475"/>
    <d v="2013-04-19T05:00:00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b v="0"/>
    <b v="1"/>
    <s v="theater/plays"/>
    <x v="3"/>
    <x v="3"/>
    <x v="81"/>
    <d v="2017-12-10T06:00:00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b v="0"/>
    <b v="1"/>
    <s v="technology/web"/>
    <x v="2"/>
    <x v="2"/>
    <x v="476"/>
    <d v="2013-05-28T05:00:00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b v="0"/>
    <b v="0"/>
    <s v="theater/plays"/>
    <x v="3"/>
    <x v="3"/>
    <x v="192"/>
    <d v="2018-08-19T05:00:00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b v="0"/>
    <b v="0"/>
    <s v="theater/plays"/>
    <x v="3"/>
    <x v="3"/>
    <x v="477"/>
    <d v="2012-05-15T05:00:00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b v="0"/>
    <b v="0"/>
    <s v="film &amp; video/drama"/>
    <x v="4"/>
    <x v="6"/>
    <x v="478"/>
    <d v="2018-06-24T05:00:00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b v="0"/>
    <b v="0"/>
    <s v="theater/plays"/>
    <x v="3"/>
    <x v="3"/>
    <x v="479"/>
    <d v="2019-08-04T05:00:00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b v="0"/>
    <b v="1"/>
    <s v="games/video games"/>
    <x v="6"/>
    <x v="11"/>
    <x v="480"/>
    <d v="2014-07-06T05:00:00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b v="0"/>
    <b v="0"/>
    <s v="film &amp; video/television"/>
    <x v="4"/>
    <x v="19"/>
    <x v="180"/>
    <d v="2010-09-11T05:00:00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b v="0"/>
    <b v="1"/>
    <s v="music/rock"/>
    <x v="1"/>
    <x v="1"/>
    <x v="481"/>
    <d v="2013-12-11T06:00:00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b v="0"/>
    <b v="1"/>
    <s v="theater/plays"/>
    <x v="3"/>
    <x v="3"/>
    <x v="482"/>
    <d v="2011-12-25T06:00:00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b v="0"/>
    <b v="0"/>
    <s v="publishing/nonfiction"/>
    <x v="5"/>
    <x v="9"/>
    <x v="194"/>
    <d v="2010-09-13T05:00:00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b v="0"/>
    <b v="0"/>
    <s v="food/food trucks"/>
    <x v="0"/>
    <x v="0"/>
    <x v="483"/>
    <d v="2017-05-10T05:00:00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b v="0"/>
    <b v="1"/>
    <s v="film &amp; video/animation"/>
    <x v="4"/>
    <x v="10"/>
    <x v="484"/>
    <d v="2018-02-25T06:00:00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b v="0"/>
    <b v="1"/>
    <s v="music/rock"/>
    <x v="1"/>
    <x v="1"/>
    <x v="355"/>
    <d v="2015-01-22T06:00:00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b v="0"/>
    <b v="0"/>
    <s v="theater/plays"/>
    <x v="3"/>
    <x v="3"/>
    <x v="485"/>
    <d v="2019-04-22T05:00:00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b v="0"/>
    <b v="1"/>
    <s v="film &amp; video/drama"/>
    <x v="4"/>
    <x v="6"/>
    <x v="486"/>
    <d v="2016-08-29T05:00:00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b v="0"/>
    <b v="0"/>
    <s v="film &amp; video/shorts"/>
    <x v="4"/>
    <x v="12"/>
    <x v="487"/>
    <d v="2012-07-15T05:00:00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b v="0"/>
    <b v="0"/>
    <s v="film &amp; video/shorts"/>
    <x v="4"/>
    <x v="12"/>
    <x v="488"/>
    <d v="2010-03-09T06:00:00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b v="0"/>
    <b v="0"/>
    <s v="theater/plays"/>
    <x v="3"/>
    <x v="3"/>
    <x v="489"/>
    <d v="2010-05-09T05:00:00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b v="0"/>
    <b v="0"/>
    <s v="technology/wearables"/>
    <x v="2"/>
    <x v="8"/>
    <x v="490"/>
    <d v="2010-11-27T06:00:00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b v="0"/>
    <b v="1"/>
    <s v="theater/plays"/>
    <x v="3"/>
    <x v="3"/>
    <x v="312"/>
    <d v="2016-02-01T06:00:00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b v="0"/>
    <b v="0"/>
    <s v="film &amp; video/animation"/>
    <x v="4"/>
    <x v="10"/>
    <x v="491"/>
    <d v="2016-03-12T06:00:00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b v="0"/>
    <b v="0"/>
    <s v="music/indie rock"/>
    <x v="1"/>
    <x v="7"/>
    <x v="492"/>
    <d v="2014-01-07T06:00:00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b v="0"/>
    <b v="0"/>
    <s v="games/video games"/>
    <x v="6"/>
    <x v="11"/>
    <x v="493"/>
    <d v="2014-06-07T05:00:00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b v="0"/>
    <b v="1"/>
    <s v="publishing/fiction"/>
    <x v="5"/>
    <x v="13"/>
    <x v="494"/>
    <d v="2010-09-14T05:00:00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b v="0"/>
    <b v="0"/>
    <s v="games/video games"/>
    <x v="6"/>
    <x v="11"/>
    <x v="495"/>
    <d v="2014-01-06T06:00:00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b v="0"/>
    <b v="0"/>
    <s v="theater/plays"/>
    <x v="3"/>
    <x v="3"/>
    <x v="496"/>
    <d v="2018-01-26T06:00:00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b v="0"/>
    <b v="0"/>
    <s v="music/indie rock"/>
    <x v="1"/>
    <x v="7"/>
    <x v="497"/>
    <d v="2013-08-29T05:00:00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b v="0"/>
    <b v="1"/>
    <s v="film &amp; video/drama"/>
    <x v="4"/>
    <x v="6"/>
    <x v="498"/>
    <d v="2018-08-18T05:00:00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b v="0"/>
    <b v="1"/>
    <s v="theater/plays"/>
    <x v="3"/>
    <x v="3"/>
    <x v="499"/>
    <d v="2018-06-10T05:00:00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b v="0"/>
    <b v="0"/>
    <s v="publishing/fiction"/>
    <x v="5"/>
    <x v="13"/>
    <x v="500"/>
    <d v="2010-09-19T05:00:00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b v="1"/>
    <b v="1"/>
    <s v="film &amp; video/documentary"/>
    <x v="4"/>
    <x v="4"/>
    <x v="501"/>
    <d v="2018-09-22T05:00:00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b v="0"/>
    <b v="0"/>
    <s v="games/mobile games"/>
    <x v="6"/>
    <x v="20"/>
    <x v="502"/>
    <d v="2013-10-08T05:00:00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b v="0"/>
    <b v="1"/>
    <s v="food/food trucks"/>
    <x v="0"/>
    <x v="0"/>
    <x v="503"/>
    <d v="2019-07-07T05:00:00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b v="0"/>
    <b v="0"/>
    <s v="photography/photography books"/>
    <x v="7"/>
    <x v="14"/>
    <x v="504"/>
    <d v="2018-05-27T05:00:00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b v="0"/>
    <b v="0"/>
    <s v="games/mobile games"/>
    <x v="6"/>
    <x v="20"/>
    <x v="505"/>
    <d v="2015-07-06T05:00:00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b v="0"/>
    <b v="0"/>
    <s v="music/indie rock"/>
    <x v="1"/>
    <x v="7"/>
    <x v="506"/>
    <d v="2016-02-21T06:00:00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b v="0"/>
    <b v="0"/>
    <s v="games/video games"/>
    <x v="6"/>
    <x v="11"/>
    <x v="507"/>
    <d v="2013-09-26T05:00:00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b v="0"/>
    <b v="0"/>
    <s v="music/rock"/>
    <x v="1"/>
    <x v="1"/>
    <x v="508"/>
    <d v="2016-01-21T06:00:00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b v="0"/>
    <b v="0"/>
    <s v="theater/plays"/>
    <x v="3"/>
    <x v="3"/>
    <x v="509"/>
    <d v="2020-01-14T06:00:00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b v="0"/>
    <b v="1"/>
    <s v="theater/plays"/>
    <x v="3"/>
    <x v="3"/>
    <x v="510"/>
    <d v="2018-09-20T05:00:00"/>
  </r>
  <r>
    <n v="547"/>
    <s v="Hardin-Dixon"/>
    <s v="Focused solution-oriented matrix"/>
    <n v="1300"/>
    <n v="12597"/>
    <n v="9.69"/>
    <x v="1"/>
    <n v="156"/>
    <n v="80.75"/>
    <s v="US"/>
    <s v="USD"/>
    <n v="1422165600"/>
    <n v="1423202400"/>
    <b v="0"/>
    <b v="0"/>
    <s v="film &amp; video/drama"/>
    <x v="4"/>
    <x v="6"/>
    <x v="511"/>
    <d v="2015-02-06T06:00:00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b v="0"/>
    <b v="0"/>
    <s v="theater/plays"/>
    <x v="3"/>
    <x v="3"/>
    <x v="512"/>
    <d v="2016-04-14T05:00:00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b v="0"/>
    <b v="0"/>
    <s v="technology/wearables"/>
    <x v="2"/>
    <x v="8"/>
    <x v="513"/>
    <d v="2013-06-06T05:00:00"/>
  </r>
  <r>
    <n v="550"/>
    <s v="Morrison-Henderson"/>
    <s v="De-engineered disintermediate encoding"/>
    <n v="100"/>
    <n v="4"/>
    <n v="0.04"/>
    <x v="3"/>
    <n v="1"/>
    <n v="4"/>
    <s v="CH"/>
    <s v="CHF"/>
    <n v="1330495200"/>
    <n v="1332306000"/>
    <b v="0"/>
    <b v="0"/>
    <s v="music/indie rock"/>
    <x v="1"/>
    <x v="7"/>
    <x v="514"/>
    <d v="2012-03-21T05:00:00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b v="0"/>
    <b v="1"/>
    <s v="technology/web"/>
    <x v="2"/>
    <x v="2"/>
    <x v="515"/>
    <d v="2015-01-29T06:00:00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b v="0"/>
    <b v="0"/>
    <s v="theater/plays"/>
    <x v="3"/>
    <x v="3"/>
    <x v="516"/>
    <d v="2016-11-28T06:00:00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b v="0"/>
    <b v="0"/>
    <s v="music/rock"/>
    <x v="1"/>
    <x v="1"/>
    <x v="517"/>
    <d v="2011-01-03T06:00:00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b v="0"/>
    <b v="0"/>
    <s v="music/indie rock"/>
    <x v="1"/>
    <x v="7"/>
    <x v="518"/>
    <d v="2016-12-25T06:00:00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b v="0"/>
    <b v="0"/>
    <s v="music/rock"/>
    <x v="1"/>
    <x v="1"/>
    <x v="519"/>
    <d v="2014-05-03T05:00:00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n v="1315890000"/>
    <b v="0"/>
    <b v="1"/>
    <s v="publishing/translations"/>
    <x v="5"/>
    <x v="18"/>
    <x v="520"/>
    <d v="2011-09-13T05:00:00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b v="0"/>
    <b v="1"/>
    <s v="film &amp; video/science fiction"/>
    <x v="4"/>
    <x v="22"/>
    <x v="521"/>
    <d v="2015-10-05T05:00:00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b v="0"/>
    <b v="0"/>
    <s v="theater/plays"/>
    <x v="3"/>
    <x v="3"/>
    <x v="522"/>
    <d v="2016-04-07T05:00:00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b v="0"/>
    <b v="0"/>
    <s v="theater/plays"/>
    <x v="3"/>
    <x v="3"/>
    <x v="523"/>
    <d v="2016-08-09T05:00:00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b v="0"/>
    <b v="0"/>
    <s v="film &amp; video/animation"/>
    <x v="4"/>
    <x v="10"/>
    <x v="524"/>
    <d v="2011-12-28T06:00:00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b v="0"/>
    <b v="0"/>
    <s v="theater/plays"/>
    <x v="3"/>
    <x v="3"/>
    <x v="525"/>
    <d v="2011-10-19T05:00:00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b v="0"/>
    <b v="0"/>
    <s v="music/rock"/>
    <x v="1"/>
    <x v="1"/>
    <x v="188"/>
    <d v="2019-03-14T05:00:00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b v="0"/>
    <b v="0"/>
    <s v="film &amp; video/documentary"/>
    <x v="4"/>
    <x v="4"/>
    <x v="526"/>
    <d v="2018-12-03T06:00:00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b v="0"/>
    <b v="0"/>
    <s v="theater/plays"/>
    <x v="3"/>
    <x v="3"/>
    <x v="527"/>
    <d v="2015-03-23T05:00:00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b v="0"/>
    <b v="0"/>
    <s v="theater/plays"/>
    <x v="3"/>
    <x v="3"/>
    <x v="528"/>
    <d v="2011-12-05T06:00:00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b v="0"/>
    <b v="1"/>
    <s v="music/electric music"/>
    <x v="1"/>
    <x v="5"/>
    <x v="522"/>
    <d v="2016-03-18T05:00:00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b v="0"/>
    <b v="0"/>
    <s v="music/rock"/>
    <x v="1"/>
    <x v="1"/>
    <x v="529"/>
    <d v="2014-07-12T05:00:00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b v="0"/>
    <b v="0"/>
    <s v="theater/plays"/>
    <x v="3"/>
    <x v="3"/>
    <x v="530"/>
    <d v="2010-08-29T05:00:00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b v="0"/>
    <b v="0"/>
    <s v="film &amp; video/animation"/>
    <x v="4"/>
    <x v="10"/>
    <x v="531"/>
    <d v="2011-01-23T06:00:00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b v="0"/>
    <b v="1"/>
    <s v="music/rock"/>
    <x v="1"/>
    <x v="1"/>
    <x v="515"/>
    <d v="2014-12-26T06:00:00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b v="0"/>
    <b v="0"/>
    <s v="film &amp; video/shorts"/>
    <x v="4"/>
    <x v="12"/>
    <x v="532"/>
    <d v="2015-08-05T05:00:00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b v="0"/>
    <b v="1"/>
    <s v="music/rock"/>
    <x v="1"/>
    <x v="1"/>
    <x v="533"/>
    <d v="2015-10-14T05:00:00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b v="0"/>
    <b v="0"/>
    <s v="journalism/audio"/>
    <x v="8"/>
    <x v="23"/>
    <x v="409"/>
    <d v="2014-05-04T05:00:00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b v="0"/>
    <b v="1"/>
    <s v="food/food trucks"/>
    <x v="0"/>
    <x v="0"/>
    <x v="534"/>
    <d v="2019-12-17T06:00:00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b v="0"/>
    <b v="1"/>
    <s v="theater/plays"/>
    <x v="3"/>
    <x v="3"/>
    <x v="53"/>
    <d v="2014-05-23T05:00:00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b v="0"/>
    <b v="0"/>
    <s v="theater/plays"/>
    <x v="3"/>
    <x v="3"/>
    <x v="535"/>
    <d v="2017-11-18T06:00:00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b v="0"/>
    <b v="0"/>
    <s v="music/jazz"/>
    <x v="1"/>
    <x v="17"/>
    <x v="536"/>
    <d v="2011-04-06T05:00:00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b v="0"/>
    <b v="0"/>
    <s v="film &amp; video/science fiction"/>
    <x v="4"/>
    <x v="22"/>
    <x v="537"/>
    <d v="2011-12-04T06:00:00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b v="0"/>
    <b v="0"/>
    <s v="music/jazz"/>
    <x v="1"/>
    <x v="17"/>
    <x v="538"/>
    <d v="2011-08-19T05:00:00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b v="0"/>
    <b v="0"/>
    <s v="theater/plays"/>
    <x v="3"/>
    <x v="3"/>
    <x v="539"/>
    <d v="2014-03-06T06:00:00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b v="0"/>
    <b v="0"/>
    <s v="technology/web"/>
    <x v="2"/>
    <x v="2"/>
    <x v="540"/>
    <d v="2011-05-14T05:00:00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b v="0"/>
    <b v="1"/>
    <s v="games/video games"/>
    <x v="6"/>
    <x v="11"/>
    <x v="505"/>
    <d v="2015-06-15T05:00:00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b v="0"/>
    <b v="0"/>
    <s v="film &amp; video/documentary"/>
    <x v="4"/>
    <x v="4"/>
    <x v="541"/>
    <d v="2012-03-08T06:00:00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b v="0"/>
    <b v="0"/>
    <s v="technology/web"/>
    <x v="2"/>
    <x v="2"/>
    <x v="542"/>
    <d v="2012-05-09T05:00:00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b v="0"/>
    <b v="0"/>
    <s v="publishing/translations"/>
    <x v="5"/>
    <x v="18"/>
    <x v="543"/>
    <d v="2010-03-28T05:00:00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b v="0"/>
    <b v="0"/>
    <s v="music/rock"/>
    <x v="1"/>
    <x v="1"/>
    <x v="544"/>
    <d v="2010-12-06T06:00:00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b v="0"/>
    <b v="1"/>
    <s v="food/food trucks"/>
    <x v="0"/>
    <x v="0"/>
    <x v="35"/>
    <d v="2019-03-12T05:00:00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b v="0"/>
    <b v="0"/>
    <s v="theater/plays"/>
    <x v="3"/>
    <x v="3"/>
    <x v="152"/>
    <d v="2010-04-25T05:00:00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b v="0"/>
    <b v="0"/>
    <s v="film &amp; video/documentary"/>
    <x v="4"/>
    <x v="4"/>
    <x v="545"/>
    <d v="2015-07-12T05:00:00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b v="0"/>
    <b v="0"/>
    <s v="publishing/radio &amp; podcasts"/>
    <x v="5"/>
    <x v="15"/>
    <x v="546"/>
    <d v="2015-01-01T06:00:00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b v="0"/>
    <b v="0"/>
    <s v="games/video games"/>
    <x v="6"/>
    <x v="11"/>
    <x v="547"/>
    <d v="2010-07-24T05:00:00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b v="0"/>
    <b v="0"/>
    <s v="theater/plays"/>
    <x v="3"/>
    <x v="3"/>
    <x v="548"/>
    <d v="2014-06-08T05:00:00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b v="0"/>
    <b v="0"/>
    <s v="film &amp; video/animation"/>
    <x v="4"/>
    <x v="10"/>
    <x v="549"/>
    <d v="2014-04-08T05:00:00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b v="0"/>
    <b v="1"/>
    <s v="theater/plays"/>
    <x v="3"/>
    <x v="3"/>
    <x v="550"/>
    <d v="2016-06-30T05:00:00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b v="0"/>
    <b v="1"/>
    <s v="theater/plays"/>
    <x v="3"/>
    <x v="3"/>
    <x v="551"/>
    <d v="2010-04-06T05:00:00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b v="0"/>
    <b v="1"/>
    <s v="film &amp; video/drama"/>
    <x v="4"/>
    <x v="6"/>
    <x v="552"/>
    <d v="2016-03-12T06:00:00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b v="0"/>
    <b v="0"/>
    <s v="theater/plays"/>
    <x v="3"/>
    <x v="3"/>
    <x v="462"/>
    <d v="2019-12-05T06:00:00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b v="0"/>
    <b v="0"/>
    <s v="music/rock"/>
    <x v="1"/>
    <x v="1"/>
    <x v="553"/>
    <d v="2010-07-14T05:00:00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b v="0"/>
    <b v="0"/>
    <s v="film &amp; video/documentary"/>
    <x v="4"/>
    <x v="4"/>
    <x v="554"/>
    <d v="2015-02-20T06:00:00"/>
  </r>
  <r>
    <n v="600"/>
    <s v="Brown-George"/>
    <s v="Cross-platform tertiary array"/>
    <n v="100"/>
    <n v="5"/>
    <n v="0.05"/>
    <x v="0"/>
    <n v="1"/>
    <n v="5"/>
    <s v="GB"/>
    <s v="GBP"/>
    <n v="1375160400"/>
    <n v="1376197200"/>
    <b v="0"/>
    <b v="0"/>
    <s v="food/food trucks"/>
    <x v="0"/>
    <x v="0"/>
    <x v="555"/>
    <d v="2013-08-11T05:00:00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b v="1"/>
    <b v="0"/>
    <s v="technology/wearables"/>
    <x v="2"/>
    <x v="8"/>
    <x v="548"/>
    <d v="2014-06-16T05:00:00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b v="0"/>
    <b v="0"/>
    <s v="theater/plays"/>
    <x v="3"/>
    <x v="3"/>
    <x v="62"/>
    <d v="2015-06-16T05:00:00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b v="0"/>
    <b v="0"/>
    <s v="theater/plays"/>
    <x v="3"/>
    <x v="3"/>
    <x v="556"/>
    <d v="2019-05-15T05:00:00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b v="0"/>
    <b v="0"/>
    <s v="theater/plays"/>
    <x v="3"/>
    <x v="3"/>
    <x v="557"/>
    <d v="2011-02-12T06:00:00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b v="0"/>
    <b v="0"/>
    <s v="publishing/nonfiction"/>
    <x v="5"/>
    <x v="9"/>
    <x v="27"/>
    <d v="2015-11-13T06:00:00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b v="0"/>
    <b v="0"/>
    <s v="music/rock"/>
    <x v="1"/>
    <x v="1"/>
    <x v="558"/>
    <d v="2016-03-18T05:00:00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b v="0"/>
    <b v="0"/>
    <s v="food/food trucks"/>
    <x v="0"/>
    <x v="0"/>
    <x v="559"/>
    <d v="2014-03-25T05:00:00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b v="0"/>
    <b v="1"/>
    <s v="music/jazz"/>
    <x v="1"/>
    <x v="17"/>
    <x v="426"/>
    <d v="2019-03-10T06:00:00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b v="0"/>
    <b v="0"/>
    <s v="film &amp; video/science fiction"/>
    <x v="4"/>
    <x v="22"/>
    <x v="560"/>
    <d v="2019-02-02T06:00:00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b v="0"/>
    <b v="0"/>
    <s v="theater/plays"/>
    <x v="3"/>
    <x v="3"/>
    <x v="561"/>
    <d v="2012-12-30T06:00:00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b v="0"/>
    <b v="0"/>
    <s v="theater/plays"/>
    <x v="3"/>
    <x v="3"/>
    <x v="562"/>
    <d v="2013-08-06T05:00:00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b v="0"/>
    <b v="0"/>
    <s v="music/electric music"/>
    <x v="1"/>
    <x v="5"/>
    <x v="563"/>
    <d v="2010-11-15T06:00:00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b v="0"/>
    <b v="0"/>
    <s v="theater/plays"/>
    <x v="3"/>
    <x v="3"/>
    <x v="564"/>
    <d v="2017-09-04T05:00:00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b v="0"/>
    <b v="0"/>
    <s v="theater/plays"/>
    <x v="3"/>
    <x v="3"/>
    <x v="565"/>
    <d v="2017-01-29T06:00:00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b v="0"/>
    <b v="0"/>
    <s v="theater/plays"/>
    <x v="3"/>
    <x v="3"/>
    <x v="566"/>
    <d v="2016-05-09T05:00:00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b v="0"/>
    <b v="1"/>
    <s v="music/indie rock"/>
    <x v="1"/>
    <x v="7"/>
    <x v="567"/>
    <d v="2013-09-21T05:00:00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b v="0"/>
    <b v="0"/>
    <s v="theater/plays"/>
    <x v="3"/>
    <x v="3"/>
    <x v="568"/>
    <d v="2014-06-14T05:00:00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b v="0"/>
    <b v="0"/>
    <s v="publishing/nonfiction"/>
    <x v="5"/>
    <x v="9"/>
    <x v="569"/>
    <d v="2013-05-23T05:00:00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b v="1"/>
    <b v="1"/>
    <s v="theater/plays"/>
    <x v="3"/>
    <x v="3"/>
    <x v="570"/>
    <d v="2011-05-07T05:00:00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b v="0"/>
    <b v="0"/>
    <s v="photography/photography books"/>
    <x v="7"/>
    <x v="14"/>
    <x v="571"/>
    <d v="2016-07-12T05:00:00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b v="0"/>
    <b v="0"/>
    <s v="theater/plays"/>
    <x v="3"/>
    <x v="3"/>
    <x v="572"/>
    <d v="2016-09-18T05:00:00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b v="0"/>
    <b v="0"/>
    <s v="music/indie rock"/>
    <x v="1"/>
    <x v="7"/>
    <x v="573"/>
    <d v="2018-05-11T05:00:00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b v="0"/>
    <b v="0"/>
    <s v="theater/plays"/>
    <x v="3"/>
    <x v="3"/>
    <x v="574"/>
    <d v="2015-07-21T05:00:00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b v="0"/>
    <b v="0"/>
    <s v="photography/photography books"/>
    <x v="7"/>
    <x v="14"/>
    <x v="511"/>
    <d v="2015-01-31T06:00:00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b v="0"/>
    <b v="0"/>
    <s v="theater/plays"/>
    <x v="3"/>
    <x v="3"/>
    <x v="575"/>
    <d v="2020-02-10T06:00:00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b v="0"/>
    <b v="1"/>
    <s v="theater/plays"/>
    <x v="3"/>
    <x v="3"/>
    <x v="576"/>
    <d v="2010-10-07T05:00:00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b v="1"/>
    <b v="0"/>
    <s v="food/food trucks"/>
    <x v="0"/>
    <x v="0"/>
    <x v="577"/>
    <d v="2010-07-10T05:00:00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b v="0"/>
    <b v="0"/>
    <s v="music/indie rock"/>
    <x v="1"/>
    <x v="7"/>
    <x v="578"/>
    <d v="2010-10-07T05:00:00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b v="0"/>
    <b v="1"/>
    <s v="theater/plays"/>
    <x v="3"/>
    <x v="3"/>
    <x v="579"/>
    <d v="2016-07-08T05:00:00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b v="0"/>
    <b v="1"/>
    <s v="theater/plays"/>
    <x v="3"/>
    <x v="3"/>
    <x v="580"/>
    <d v="2019-05-12T05:00:00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b v="0"/>
    <b v="0"/>
    <s v="theater/plays"/>
    <x v="3"/>
    <x v="3"/>
    <x v="581"/>
    <d v="2019-03-30T05:00:00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b v="0"/>
    <b v="0"/>
    <s v="theater/plays"/>
    <x v="3"/>
    <x v="3"/>
    <x v="582"/>
    <d v="2014-11-20T06:00:00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b v="0"/>
    <b v="0"/>
    <s v="film &amp; video/animation"/>
    <x v="4"/>
    <x v="10"/>
    <x v="336"/>
    <d v="2015-11-11T06:00:00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b v="0"/>
    <b v="0"/>
    <s v="film &amp; video/television"/>
    <x v="4"/>
    <x v="19"/>
    <x v="583"/>
    <d v="2017-04-08T05:00:00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b v="0"/>
    <b v="0"/>
    <s v="film &amp; video/television"/>
    <x v="4"/>
    <x v="19"/>
    <x v="584"/>
    <d v="2013-03-13T05:00:00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b v="0"/>
    <b v="1"/>
    <s v="film &amp; video/animation"/>
    <x v="4"/>
    <x v="10"/>
    <x v="585"/>
    <d v="2012-03-03T06:00:00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b v="0"/>
    <b v="0"/>
    <s v="theater/plays"/>
    <x v="3"/>
    <x v="3"/>
    <x v="586"/>
    <d v="2016-11-22T06:00:00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b v="0"/>
    <b v="1"/>
    <s v="theater/plays"/>
    <x v="3"/>
    <x v="3"/>
    <x v="587"/>
    <d v="2010-08-08T05:00:00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b v="0"/>
    <b v="1"/>
    <s v="film &amp; video/drama"/>
    <x v="4"/>
    <x v="6"/>
    <x v="588"/>
    <d v="2018-07-28T05:00:00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b v="0"/>
    <b v="0"/>
    <s v="theater/plays"/>
    <x v="3"/>
    <x v="3"/>
    <x v="589"/>
    <d v="2016-01-21T06:00:00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b v="0"/>
    <b v="0"/>
    <s v="theater/plays"/>
    <x v="3"/>
    <x v="3"/>
    <x v="590"/>
    <d v="2017-03-20T05:00:00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b v="0"/>
    <b v="0"/>
    <s v="technology/wearables"/>
    <x v="2"/>
    <x v="8"/>
    <x v="591"/>
    <d v="2018-12-26T06:00:00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b v="0"/>
    <b v="0"/>
    <s v="theater/plays"/>
    <x v="3"/>
    <x v="3"/>
    <x v="592"/>
    <d v="2017-03-19T05:00:00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b v="0"/>
    <b v="0"/>
    <s v="theater/plays"/>
    <x v="3"/>
    <x v="3"/>
    <x v="593"/>
    <d v="2019-01-03T06:00:00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b v="0"/>
    <b v="1"/>
    <s v="music/rock"/>
    <x v="1"/>
    <x v="1"/>
    <x v="594"/>
    <d v="2018-10-17T05:00:00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b v="0"/>
    <b v="0"/>
    <s v="games/video games"/>
    <x v="6"/>
    <x v="11"/>
    <x v="595"/>
    <d v="2013-03-24T05:00:00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b v="0"/>
    <b v="0"/>
    <s v="publishing/translations"/>
    <x v="5"/>
    <x v="18"/>
    <x v="596"/>
    <d v="2018-05-03T05:00:00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b v="1"/>
    <b v="0"/>
    <s v="food/food trucks"/>
    <x v="0"/>
    <x v="0"/>
    <x v="597"/>
    <d v="2017-07-24T05:00:00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b v="1"/>
    <b v="1"/>
    <s v="theater/plays"/>
    <x v="3"/>
    <x v="3"/>
    <x v="598"/>
    <d v="2010-10-31T05:00:00"/>
  </r>
  <r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b v="0"/>
    <b v="0"/>
    <s v="music/jazz"/>
    <x v="1"/>
    <x v="17"/>
    <x v="599"/>
    <d v="2014-08-04T05:00:00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b v="0"/>
    <b v="0"/>
    <s v="film &amp; video/shorts"/>
    <x v="4"/>
    <x v="12"/>
    <x v="600"/>
    <d v="2014-03-09T06:00:00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n v="1474088400"/>
    <b v="0"/>
    <b v="0"/>
    <s v="technology/web"/>
    <x v="2"/>
    <x v="2"/>
    <x v="601"/>
    <d v="2016-09-17T05:00:00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b v="0"/>
    <b v="0"/>
    <s v="technology/web"/>
    <x v="2"/>
    <x v="2"/>
    <x v="602"/>
    <d v="2016-04-10T05:00:00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b v="0"/>
    <b v="0"/>
    <s v="music/metal"/>
    <x v="1"/>
    <x v="16"/>
    <x v="335"/>
    <d v="2015-08-29T05:00:00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b v="1"/>
    <b v="0"/>
    <s v="photography/photography books"/>
    <x v="7"/>
    <x v="14"/>
    <x v="603"/>
    <d v="2017-03-15T05:00:00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b v="0"/>
    <b v="0"/>
    <s v="food/food trucks"/>
    <x v="0"/>
    <x v="0"/>
    <x v="604"/>
    <d v="2018-01-02T06:00:00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b v="0"/>
    <b v="0"/>
    <s v="film &amp; video/science fiction"/>
    <x v="4"/>
    <x v="22"/>
    <x v="605"/>
    <d v="2018-01-12T06:00:00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b v="0"/>
    <b v="0"/>
    <s v="music/rock"/>
    <x v="1"/>
    <x v="1"/>
    <x v="606"/>
    <d v="2015-09-22T05:00:00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b v="0"/>
    <b v="0"/>
    <s v="film &amp; video/documentary"/>
    <x v="4"/>
    <x v="4"/>
    <x v="65"/>
    <d v="2011-01-28T06:00:00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b v="1"/>
    <b v="0"/>
    <s v="theater/plays"/>
    <x v="3"/>
    <x v="3"/>
    <x v="607"/>
    <d v="2015-08-30T05:00:00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b v="0"/>
    <b v="0"/>
    <s v="music/jazz"/>
    <x v="1"/>
    <x v="17"/>
    <x v="608"/>
    <d v="2012-04-27T05:00:00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b v="0"/>
    <b v="0"/>
    <s v="theater/plays"/>
    <x v="3"/>
    <x v="3"/>
    <x v="609"/>
    <d v="2018-12-13T06:00:00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b v="0"/>
    <b v="0"/>
    <s v="theater/plays"/>
    <x v="3"/>
    <x v="3"/>
    <x v="610"/>
    <d v="2010-10-30T05:00:00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b v="0"/>
    <b v="0"/>
    <s v="music/jazz"/>
    <x v="1"/>
    <x v="17"/>
    <x v="541"/>
    <d v="2012-03-01T06:00:00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b v="0"/>
    <b v="1"/>
    <s v="film &amp; video/documentary"/>
    <x v="4"/>
    <x v="4"/>
    <x v="611"/>
    <d v="2011-07-23T05:00:00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b v="0"/>
    <b v="1"/>
    <s v="theater/plays"/>
    <x v="3"/>
    <x v="3"/>
    <x v="612"/>
    <d v="2013-09-05T05:00:00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b v="0"/>
    <b v="0"/>
    <s v="journalism/audio"/>
    <x v="8"/>
    <x v="23"/>
    <x v="613"/>
    <d v="2014-09-19T05:00:00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b v="0"/>
    <b v="0"/>
    <s v="theater/plays"/>
    <x v="3"/>
    <x v="3"/>
    <x v="614"/>
    <d v="2012-08-13T05:00:00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b v="0"/>
    <b v="0"/>
    <s v="theater/plays"/>
    <x v="3"/>
    <x v="3"/>
    <x v="615"/>
    <d v="2017-07-05T05:00:00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b v="0"/>
    <b v="0"/>
    <s v="music/indie rock"/>
    <x v="1"/>
    <x v="7"/>
    <x v="90"/>
    <d v="2016-03-08T06:00:00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b v="0"/>
    <b v="1"/>
    <s v="theater/plays"/>
    <x v="3"/>
    <x v="3"/>
    <x v="616"/>
    <d v="2010-08-04T05:00:00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b v="0"/>
    <b v="0"/>
    <s v="theater/plays"/>
    <x v="3"/>
    <x v="3"/>
    <x v="617"/>
    <d v="2018-03-31T05:00:00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b v="0"/>
    <b v="0"/>
    <s v="music/indie rock"/>
    <x v="1"/>
    <x v="7"/>
    <x v="618"/>
    <d v="2016-05-06T05:00:00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b v="0"/>
    <b v="0"/>
    <s v="photography/photography books"/>
    <x v="7"/>
    <x v="14"/>
    <x v="619"/>
    <d v="2011-10-05T05:00:00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b v="0"/>
    <b v="0"/>
    <s v="journalism/audio"/>
    <x v="8"/>
    <x v="23"/>
    <x v="620"/>
    <d v="2019-09-18T05:00:00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b v="0"/>
    <b v="0"/>
    <s v="photography/photography books"/>
    <x v="7"/>
    <x v="14"/>
    <x v="621"/>
    <d v="2012-10-05T05:00:00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b v="0"/>
    <b v="0"/>
    <s v="publishing/fiction"/>
    <x v="5"/>
    <x v="13"/>
    <x v="622"/>
    <d v="2016-08-29T05:00:00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b v="0"/>
    <b v="0"/>
    <s v="film &amp; video/drama"/>
    <x v="4"/>
    <x v="6"/>
    <x v="35"/>
    <d v="2019-01-21T06:00:00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n v="1571806800"/>
    <b v="0"/>
    <b v="1"/>
    <s v="food/food trucks"/>
    <x v="0"/>
    <x v="0"/>
    <x v="623"/>
    <d v="2019-10-23T05:00:00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b v="0"/>
    <b v="1"/>
    <s v="games/mobile games"/>
    <x v="6"/>
    <x v="20"/>
    <x v="624"/>
    <d v="2019-12-16T06:00:00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b v="0"/>
    <b v="0"/>
    <s v="theater/plays"/>
    <x v="3"/>
    <x v="3"/>
    <x v="625"/>
    <d v="2011-12-27T06:00:00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b v="0"/>
    <b v="0"/>
    <s v="theater/plays"/>
    <x v="3"/>
    <x v="3"/>
    <x v="626"/>
    <d v="2013-12-20T06:00:00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b v="0"/>
    <b v="0"/>
    <s v="theater/plays"/>
    <x v="3"/>
    <x v="3"/>
    <x v="627"/>
    <d v="2018-09-18T05:00:00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b v="0"/>
    <b v="0"/>
    <s v="publishing/nonfiction"/>
    <x v="5"/>
    <x v="9"/>
    <x v="628"/>
    <d v="2010-07-19T05:00:00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b v="0"/>
    <b v="0"/>
    <s v="theater/plays"/>
    <x v="3"/>
    <x v="3"/>
    <x v="629"/>
    <d v="2015-09-16T05:00:00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b v="0"/>
    <b v="0"/>
    <s v="technology/wearables"/>
    <x v="2"/>
    <x v="8"/>
    <x v="630"/>
    <d v="2018-04-07T05:00:00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b v="0"/>
    <b v="0"/>
    <s v="theater/plays"/>
    <x v="3"/>
    <x v="3"/>
    <x v="631"/>
    <d v="2017-03-15T05:00:00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b v="0"/>
    <b v="1"/>
    <s v="film &amp; video/television"/>
    <x v="4"/>
    <x v="19"/>
    <x v="632"/>
    <d v="2019-01-26T06:00:00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b v="0"/>
    <b v="0"/>
    <s v="technology/web"/>
    <x v="2"/>
    <x v="2"/>
    <x v="633"/>
    <d v="2013-11-10T06:00:00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b v="0"/>
    <b v="1"/>
    <s v="film &amp; video/documentary"/>
    <x v="4"/>
    <x v="4"/>
    <x v="634"/>
    <d v="2011-12-03T06:00:00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b v="1"/>
    <b v="1"/>
    <s v="film &amp; video/documentary"/>
    <x v="4"/>
    <x v="4"/>
    <x v="635"/>
    <d v="2012-10-20T05:00:00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b v="0"/>
    <b v="0"/>
    <s v="music/rock"/>
    <x v="1"/>
    <x v="1"/>
    <x v="636"/>
    <d v="2019-07-27T05:00:00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b v="0"/>
    <b v="0"/>
    <s v="theater/plays"/>
    <x v="3"/>
    <x v="3"/>
    <x v="637"/>
    <d v="2017-11-03T05:00:00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b v="0"/>
    <b v="0"/>
    <s v="theater/plays"/>
    <x v="3"/>
    <x v="3"/>
    <x v="638"/>
    <d v="2018-01-03T06:00:00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b v="1"/>
    <b v="0"/>
    <s v="music/rock"/>
    <x v="1"/>
    <x v="1"/>
    <x v="639"/>
    <d v="2015-11-30T06:00:00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b v="0"/>
    <b v="1"/>
    <s v="theater/plays"/>
    <x v="3"/>
    <x v="3"/>
    <x v="640"/>
    <d v="2015-04-21T05:00:00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b v="0"/>
    <b v="0"/>
    <s v="music/electric music"/>
    <x v="1"/>
    <x v="5"/>
    <x v="641"/>
    <d v="2018-04-02T05:00:00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b v="0"/>
    <b v="0"/>
    <s v="technology/wearables"/>
    <x v="2"/>
    <x v="8"/>
    <x v="642"/>
    <d v="2011-12-08T06:00:00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b v="0"/>
    <b v="0"/>
    <s v="film &amp; video/drama"/>
    <x v="4"/>
    <x v="6"/>
    <x v="230"/>
    <d v="2019-06-26T05:00:00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b v="0"/>
    <b v="0"/>
    <s v="technology/wearables"/>
    <x v="2"/>
    <x v="8"/>
    <x v="67"/>
    <d v="2010-02-09T06:00:00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b v="1"/>
    <b v="0"/>
    <s v="theater/plays"/>
    <x v="3"/>
    <x v="3"/>
    <x v="643"/>
    <d v="2011-04-03T05:00:00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b v="0"/>
    <b v="0"/>
    <s v="technology/wearables"/>
    <x v="2"/>
    <x v="8"/>
    <x v="644"/>
    <d v="2013-07-27T05:00:00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b v="1"/>
    <b v="1"/>
    <s v="publishing/translations"/>
    <x v="5"/>
    <x v="18"/>
    <x v="645"/>
    <d v="2012-05-08T05:00:00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b v="0"/>
    <b v="0"/>
    <s v="film &amp; video/animation"/>
    <x v="4"/>
    <x v="10"/>
    <x v="646"/>
    <d v="2016-07-19T05:00:00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b v="0"/>
    <b v="0"/>
    <s v="publishing/nonfiction"/>
    <x v="5"/>
    <x v="9"/>
    <x v="626"/>
    <d v="2013-12-15T06:00:00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b v="0"/>
    <b v="1"/>
    <s v="technology/web"/>
    <x v="2"/>
    <x v="2"/>
    <x v="647"/>
    <d v="2019-01-14T06:00:00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b v="0"/>
    <b v="0"/>
    <s v="film &amp; video/drama"/>
    <x v="4"/>
    <x v="6"/>
    <x v="159"/>
    <d v="2019-01-13T06:00:00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b v="0"/>
    <b v="0"/>
    <s v="theater/plays"/>
    <x v="3"/>
    <x v="3"/>
    <x v="648"/>
    <d v="2017-06-01T05:00:00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b v="0"/>
    <b v="0"/>
    <s v="theater/plays"/>
    <x v="3"/>
    <x v="3"/>
    <x v="267"/>
    <d v="2012-04-26T05:00:00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b v="0"/>
    <b v="1"/>
    <s v="theater/plays"/>
    <x v="3"/>
    <x v="3"/>
    <x v="649"/>
    <d v="2018-07-21T05:00:00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b v="1"/>
    <b v="1"/>
    <s v="theater/plays"/>
    <x v="3"/>
    <x v="3"/>
    <x v="248"/>
    <d v="2016-01-26T06:00:00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b v="0"/>
    <b v="0"/>
    <s v="theater/plays"/>
    <x v="3"/>
    <x v="3"/>
    <x v="571"/>
    <d v="2016-08-18T05:00:00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b v="0"/>
    <b v="0"/>
    <s v="publishing/radio &amp; podcasts"/>
    <x v="5"/>
    <x v="15"/>
    <x v="650"/>
    <d v="2016-09-03T05:00:00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b v="0"/>
    <b v="0"/>
    <s v="music/rock"/>
    <x v="1"/>
    <x v="1"/>
    <x v="1"/>
    <d v="2014-08-20T05:00:00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b v="0"/>
    <b v="0"/>
    <s v="games/mobile games"/>
    <x v="6"/>
    <x v="20"/>
    <x v="651"/>
    <d v="2010-08-12T05:00:00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b v="0"/>
    <b v="1"/>
    <s v="theater/plays"/>
    <x v="3"/>
    <x v="3"/>
    <x v="652"/>
    <d v="2013-08-07T05:00:00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b v="0"/>
    <b v="0"/>
    <s v="film &amp; video/documentary"/>
    <x v="4"/>
    <x v="4"/>
    <x v="653"/>
    <d v="2011-09-12T05:00:00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b v="0"/>
    <b v="0"/>
    <s v="technology/wearables"/>
    <x v="2"/>
    <x v="8"/>
    <x v="654"/>
    <d v="2013-07-13T05:00:00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b v="0"/>
    <b v="0"/>
    <s v="publishing/fiction"/>
    <x v="5"/>
    <x v="13"/>
    <x v="655"/>
    <d v="2012-06-09T05:00:00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b v="0"/>
    <b v="1"/>
    <s v="theater/plays"/>
    <x v="3"/>
    <x v="3"/>
    <x v="656"/>
    <d v="2018-03-07T06:00:00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b v="0"/>
    <b v="0"/>
    <s v="music/rock"/>
    <x v="1"/>
    <x v="1"/>
    <x v="657"/>
    <d v="2018-04-10T05:00:00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b v="0"/>
    <b v="0"/>
    <s v="film &amp; video/documentary"/>
    <x v="4"/>
    <x v="4"/>
    <x v="265"/>
    <d v="2017-12-03T06:00:00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b v="0"/>
    <b v="0"/>
    <s v="theater/plays"/>
    <x v="3"/>
    <x v="3"/>
    <x v="658"/>
    <d v="2016-03-23T05:00:00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b v="0"/>
    <b v="1"/>
    <s v="theater/plays"/>
    <x v="3"/>
    <x v="3"/>
    <x v="659"/>
    <d v="2014-10-24T05:00:00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b v="0"/>
    <b v="0"/>
    <s v="games/mobile games"/>
    <x v="6"/>
    <x v="20"/>
    <x v="660"/>
    <d v="2014-11-17T06:00:00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b v="0"/>
    <b v="1"/>
    <s v="theater/plays"/>
    <x v="3"/>
    <x v="3"/>
    <x v="661"/>
    <d v="2010-10-31T05:00:00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b v="0"/>
    <b v="0"/>
    <s v="technology/web"/>
    <x v="2"/>
    <x v="2"/>
    <x v="4"/>
    <d v="2019-03-19T05:00:00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b v="0"/>
    <b v="0"/>
    <s v="theater/plays"/>
    <x v="3"/>
    <x v="3"/>
    <x v="662"/>
    <d v="2016-06-05T05:00:00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b v="0"/>
    <b v="0"/>
    <s v="film &amp; video/drama"/>
    <x v="4"/>
    <x v="6"/>
    <x v="663"/>
    <d v="2013-02-06T06:00:00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b v="0"/>
    <b v="0"/>
    <s v="technology/wearables"/>
    <x v="2"/>
    <x v="8"/>
    <x v="664"/>
    <d v="2015-05-29T05:00:00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b v="0"/>
    <b v="0"/>
    <s v="technology/web"/>
    <x v="2"/>
    <x v="2"/>
    <x v="665"/>
    <d v="2017-07-24T05:00:00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b v="0"/>
    <b v="1"/>
    <s v="music/rock"/>
    <x v="1"/>
    <x v="1"/>
    <x v="666"/>
    <d v="2017-04-14T05:00:00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b v="0"/>
    <b v="0"/>
    <s v="music/metal"/>
    <x v="1"/>
    <x v="16"/>
    <x v="43"/>
    <d v="2014-08-06T05:00:00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b v="0"/>
    <b v="1"/>
    <s v="theater/plays"/>
    <x v="3"/>
    <x v="3"/>
    <x v="667"/>
    <d v="2017-02-09T06:00:00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b v="0"/>
    <b v="0"/>
    <s v="photography/photography books"/>
    <x v="7"/>
    <x v="14"/>
    <x v="668"/>
    <d v="2016-04-06T05:00:00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b v="0"/>
    <b v="0"/>
    <s v="publishing/nonfiction"/>
    <x v="5"/>
    <x v="9"/>
    <x v="669"/>
    <d v="2015-02-24T06:00:00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b v="0"/>
    <b v="0"/>
    <s v="music/indie rock"/>
    <x v="1"/>
    <x v="7"/>
    <x v="670"/>
    <d v="2016-11-23T06:00:00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b v="0"/>
    <b v="1"/>
    <s v="theater/plays"/>
    <x v="3"/>
    <x v="3"/>
    <x v="671"/>
    <d v="2014-12-08T06:00:00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n v="1341032400"/>
    <b v="0"/>
    <b v="0"/>
    <s v="music/indie rock"/>
    <x v="1"/>
    <x v="7"/>
    <x v="672"/>
    <d v="2012-06-30T05:00:00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b v="0"/>
    <b v="0"/>
    <s v="theater/plays"/>
    <x v="3"/>
    <x v="3"/>
    <x v="673"/>
    <d v="2017-02-06T06:00:00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b v="0"/>
    <b v="0"/>
    <s v="theater/plays"/>
    <x v="3"/>
    <x v="3"/>
    <x v="674"/>
    <d v="2010-05-24T05:00:00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b v="0"/>
    <b v="0"/>
    <s v="music/electric music"/>
    <x v="1"/>
    <x v="5"/>
    <x v="675"/>
    <d v="2010-03-02T06:00:00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b v="0"/>
    <b v="1"/>
    <s v="theater/plays"/>
    <x v="3"/>
    <x v="3"/>
    <x v="676"/>
    <d v="2015-10-27T05:00:00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n v="1534050000"/>
    <b v="0"/>
    <b v="1"/>
    <s v="theater/plays"/>
    <x v="3"/>
    <x v="3"/>
    <x v="342"/>
    <d v="2018-08-12T05:00:00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b v="0"/>
    <b v="0"/>
    <s v="technology/wearables"/>
    <x v="2"/>
    <x v="8"/>
    <x v="677"/>
    <d v="2010-06-26T05:00:00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b v="0"/>
    <b v="0"/>
    <s v="technology/web"/>
    <x v="2"/>
    <x v="2"/>
    <x v="678"/>
    <d v="2011-10-14T05:00:00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b v="0"/>
    <b v="0"/>
    <s v="theater/plays"/>
    <x v="3"/>
    <x v="3"/>
    <x v="679"/>
    <d v="2010-09-13T05:00:00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b v="0"/>
    <b v="1"/>
    <s v="film &amp; video/animation"/>
    <x v="4"/>
    <x v="10"/>
    <x v="680"/>
    <d v="2010-03-26T05:00:00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b v="0"/>
    <b v="1"/>
    <s v="technology/wearables"/>
    <x v="2"/>
    <x v="8"/>
    <x v="681"/>
    <d v="2014-10-20T05:00:00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b v="0"/>
    <b v="0"/>
    <s v="music/electric music"/>
    <x v="1"/>
    <x v="5"/>
    <x v="682"/>
    <d v="2010-07-26T05:00:00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b v="1"/>
    <b v="1"/>
    <s v="publishing/nonfiction"/>
    <x v="5"/>
    <x v="9"/>
    <x v="683"/>
    <d v="2016-04-01T05:00:00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b v="0"/>
    <b v="1"/>
    <s v="theater/plays"/>
    <x v="3"/>
    <x v="3"/>
    <x v="684"/>
    <d v="2010-08-23T05:00:00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b v="0"/>
    <b v="0"/>
    <s v="photography/photography books"/>
    <x v="7"/>
    <x v="14"/>
    <x v="674"/>
    <d v="2010-06-07T05:00:00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b v="0"/>
    <b v="0"/>
    <s v="theater/plays"/>
    <x v="3"/>
    <x v="3"/>
    <x v="685"/>
    <d v="2012-12-20T06:00:00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b v="0"/>
    <b v="1"/>
    <s v="theater/plays"/>
    <x v="3"/>
    <x v="3"/>
    <x v="605"/>
    <d v="2018-01-08T06:00:00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b v="0"/>
    <b v="0"/>
    <s v="theater/plays"/>
    <x v="3"/>
    <x v="3"/>
    <x v="686"/>
    <d v="2015-01-26T06:00:00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b v="0"/>
    <b v="0"/>
    <s v="film &amp; video/drama"/>
    <x v="4"/>
    <x v="6"/>
    <x v="687"/>
    <d v="2011-05-16T05:00:00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b v="0"/>
    <b v="0"/>
    <s v="music/rock"/>
    <x v="1"/>
    <x v="1"/>
    <x v="688"/>
    <d v="2014-11-02T05:00:00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b v="0"/>
    <b v="0"/>
    <s v="music/electric music"/>
    <x v="1"/>
    <x v="5"/>
    <x v="689"/>
    <d v="2018-03-07T06:00:00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b v="0"/>
    <b v="1"/>
    <s v="games/video games"/>
    <x v="6"/>
    <x v="11"/>
    <x v="690"/>
    <d v="2019-08-30T05:00:00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b v="0"/>
    <b v="0"/>
    <s v="music/rock"/>
    <x v="1"/>
    <x v="1"/>
    <x v="691"/>
    <d v="2017-07-27T05:00:00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n v="1355032800"/>
    <b v="0"/>
    <b v="0"/>
    <s v="music/jazz"/>
    <x v="1"/>
    <x v="17"/>
    <x v="692"/>
    <d v="2012-12-09T06:00:00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b v="0"/>
    <b v="1"/>
    <s v="theater/plays"/>
    <x v="3"/>
    <x v="3"/>
    <x v="693"/>
    <d v="2012-06-12T05:00:00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b v="0"/>
    <b v="0"/>
    <s v="music/rock"/>
    <x v="1"/>
    <x v="1"/>
    <x v="694"/>
    <d v="2011-05-21T05:00:00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b v="1"/>
    <b v="1"/>
    <s v="music/indie rock"/>
    <x v="1"/>
    <x v="7"/>
    <x v="695"/>
    <d v="2017-05-10T05:00:00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b v="0"/>
    <b v="0"/>
    <s v="film &amp; video/science fiction"/>
    <x v="4"/>
    <x v="22"/>
    <x v="123"/>
    <d v="2018-09-20T05:00:00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b v="0"/>
    <b v="0"/>
    <s v="publishing/translations"/>
    <x v="5"/>
    <x v="18"/>
    <x v="696"/>
    <d v="2015-11-20T06:00:00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n v="1388037600"/>
    <b v="0"/>
    <b v="0"/>
    <s v="theater/plays"/>
    <x v="3"/>
    <x v="3"/>
    <x v="626"/>
    <d v="2013-12-26T06:00:00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b v="0"/>
    <b v="0"/>
    <s v="games/video games"/>
    <x v="6"/>
    <x v="11"/>
    <x v="697"/>
    <d v="2013-09-10T05:00:00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b v="0"/>
    <b v="1"/>
    <s v="theater/plays"/>
    <x v="3"/>
    <x v="3"/>
    <x v="698"/>
    <d v="2014-04-21T05:00:00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b v="0"/>
    <b v="0"/>
    <s v="theater/plays"/>
    <x v="3"/>
    <x v="3"/>
    <x v="699"/>
    <d v="2019-02-22T06:00:00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b v="0"/>
    <b v="0"/>
    <s v="music/indie rock"/>
    <x v="1"/>
    <x v="7"/>
    <x v="700"/>
    <d v="2019-02-13T06:00:00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b v="0"/>
    <b v="0"/>
    <s v="theater/plays"/>
    <x v="3"/>
    <x v="3"/>
    <x v="701"/>
    <d v="2017-04-23T05:00:00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n v="1467522000"/>
    <b v="0"/>
    <b v="0"/>
    <s v="technology/web"/>
    <x v="2"/>
    <x v="2"/>
    <x v="702"/>
    <d v="2016-07-03T05:00:00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b v="0"/>
    <b v="0"/>
    <s v="music/rock"/>
    <x v="1"/>
    <x v="1"/>
    <x v="703"/>
    <d v="2014-11-16T06:00:00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b v="0"/>
    <b v="0"/>
    <s v="theater/plays"/>
    <x v="3"/>
    <x v="3"/>
    <x v="704"/>
    <d v="2019-07-22T05:00:00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b v="0"/>
    <b v="0"/>
    <s v="theater/plays"/>
    <x v="3"/>
    <x v="3"/>
    <x v="431"/>
    <d v="2011-10-22T05:00:00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b v="0"/>
    <b v="0"/>
    <s v="film &amp; video/animation"/>
    <x v="4"/>
    <x v="10"/>
    <x v="705"/>
    <d v="2011-08-18T05:00:00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b v="0"/>
    <b v="1"/>
    <s v="theater/plays"/>
    <x v="3"/>
    <x v="3"/>
    <x v="706"/>
    <d v="2015-08-23T05:00:00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b v="0"/>
    <b v="1"/>
    <s v="film &amp; video/drama"/>
    <x v="4"/>
    <x v="6"/>
    <x v="707"/>
    <d v="2016-08-10T05:00:00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b v="0"/>
    <b v="0"/>
    <s v="theater/plays"/>
    <x v="3"/>
    <x v="3"/>
    <x v="708"/>
    <d v="2010-12-21T06:00:00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b v="0"/>
    <b v="1"/>
    <s v="film &amp; video/animation"/>
    <x v="4"/>
    <x v="10"/>
    <x v="709"/>
    <d v="2011-03-29T05:00:00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b v="0"/>
    <b v="0"/>
    <s v="music/rock"/>
    <x v="1"/>
    <x v="1"/>
    <x v="710"/>
    <d v="2013-12-24T06:00:00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b v="0"/>
    <b v="0"/>
    <s v="technology/web"/>
    <x v="2"/>
    <x v="2"/>
    <x v="711"/>
    <d v="2016-03-17T05:00:00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b v="0"/>
    <b v="1"/>
    <s v="film &amp; video/animation"/>
    <x v="4"/>
    <x v="10"/>
    <x v="157"/>
    <d v="2019-05-31T05:00:00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b v="0"/>
    <b v="1"/>
    <s v="music/jazz"/>
    <x v="1"/>
    <x v="17"/>
    <x v="630"/>
    <d v="2018-04-03T05:00:00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b v="0"/>
    <b v="0"/>
    <s v="music/rock"/>
    <x v="1"/>
    <x v="1"/>
    <x v="712"/>
    <d v="2011-05-30T05:00:00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b v="0"/>
    <b v="0"/>
    <s v="film &amp; video/animation"/>
    <x v="4"/>
    <x v="10"/>
    <x v="93"/>
    <d v="2012-11-10T06:00:00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b v="0"/>
    <b v="0"/>
    <s v="theater/plays"/>
    <x v="3"/>
    <x v="3"/>
    <x v="713"/>
    <d v="2014-07-03T05:00:00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b v="0"/>
    <b v="0"/>
    <s v="theater/plays"/>
    <x v="3"/>
    <x v="3"/>
    <x v="714"/>
    <d v="2010-02-20T06:00:00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b v="0"/>
    <b v="0"/>
    <s v="food/food trucks"/>
    <x v="0"/>
    <x v="0"/>
    <x v="715"/>
    <d v="2016-12-27T06:00:00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b v="0"/>
    <b v="1"/>
    <s v="theater/plays"/>
    <x v="3"/>
    <x v="3"/>
    <x v="716"/>
    <d v="2013-07-24T05:00:00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b v="0"/>
    <b v="0"/>
    <s v="publishing/nonfiction"/>
    <x v="5"/>
    <x v="9"/>
    <x v="448"/>
    <d v="2013-06-29T05:00:00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b v="0"/>
    <b v="0"/>
    <s v="music/rock"/>
    <x v="1"/>
    <x v="1"/>
    <x v="717"/>
    <d v="2018-01-03T06:00:00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b v="0"/>
    <b v="0"/>
    <s v="film &amp; video/drama"/>
    <x v="4"/>
    <x v="6"/>
    <x v="718"/>
    <d v="2016-11-04T05:00:00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b v="0"/>
    <b v="1"/>
    <s v="games/mobile games"/>
    <x v="6"/>
    <x v="20"/>
    <x v="719"/>
    <d v="2014-08-15T05:00:00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b v="0"/>
    <b v="0"/>
    <s v="technology/web"/>
    <x v="2"/>
    <x v="2"/>
    <x v="720"/>
    <d v="2019-01-22T06:00:00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b v="0"/>
    <b v="1"/>
    <s v="theater/plays"/>
    <x v="3"/>
    <x v="3"/>
    <x v="721"/>
    <d v="2012-06-28T05:00:00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b v="0"/>
    <b v="0"/>
    <s v="theater/plays"/>
    <x v="3"/>
    <x v="3"/>
    <x v="722"/>
    <d v="2016-02-03T06:00:00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b v="0"/>
    <b v="0"/>
    <s v="music/rock"/>
    <x v="1"/>
    <x v="1"/>
    <x v="139"/>
    <d v="2015-06-16T05:00:00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b v="0"/>
    <b v="1"/>
    <s v="photography/photography books"/>
    <x v="7"/>
    <x v="14"/>
    <x v="723"/>
    <d v="2020-01-22T06:00:00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b v="0"/>
    <b v="0"/>
    <s v="photography/photography books"/>
    <x v="7"/>
    <x v="14"/>
    <x v="704"/>
    <d v="2019-07-06T05:00:00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b v="0"/>
    <b v="0"/>
    <s v="theater/plays"/>
    <x v="3"/>
    <x v="3"/>
    <x v="724"/>
    <d v="2019-03-02T06:00:00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b v="0"/>
    <b v="0"/>
    <s v="music/rock"/>
    <x v="1"/>
    <x v="1"/>
    <x v="725"/>
    <d v="2018-01-22T06:00:00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b v="0"/>
    <b v="0"/>
    <s v="film &amp; video/documentary"/>
    <x v="4"/>
    <x v="4"/>
    <x v="660"/>
    <d v="2015-01-05T06:00:00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b v="0"/>
    <b v="1"/>
    <s v="film &amp; video/drama"/>
    <x v="4"/>
    <x v="6"/>
    <x v="726"/>
    <d v="2012-03-29T05:00:00"/>
  </r>
  <r>
    <n v="807"/>
    <s v="Walker-Taylor"/>
    <s v="Automated uniform concept"/>
    <n v="700"/>
    <n v="1848"/>
    <n v="2.64"/>
    <x v="1"/>
    <n v="43"/>
    <n v="42.97674418604651"/>
    <s v="US"/>
    <s v="USD"/>
    <n v="1571115600"/>
    <n v="1574920800"/>
    <b v="0"/>
    <b v="1"/>
    <s v="theater/plays"/>
    <x v="3"/>
    <x v="3"/>
    <x v="727"/>
    <d v="2019-11-28T06:00:00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b v="0"/>
    <b v="0"/>
    <s v="food/food trucks"/>
    <x v="0"/>
    <x v="0"/>
    <x v="728"/>
    <d v="2016-06-03T05:00:00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b v="0"/>
    <b v="0"/>
    <s v="film &amp; video/documentary"/>
    <x v="4"/>
    <x v="4"/>
    <x v="729"/>
    <d v="2012-08-15T05:00:00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b v="0"/>
    <b v="1"/>
    <s v="theater/plays"/>
    <x v="3"/>
    <x v="3"/>
    <x v="730"/>
    <d v="2017-12-08T06:00:00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b v="0"/>
    <b v="1"/>
    <s v="games/video games"/>
    <x v="6"/>
    <x v="11"/>
    <x v="731"/>
    <d v="2016-01-11T06:00:00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n v="1524286800"/>
    <b v="0"/>
    <b v="0"/>
    <s v="publishing/nonfiction"/>
    <x v="5"/>
    <x v="9"/>
    <x v="78"/>
    <d v="2018-04-21T05:00:00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n v="1346907600"/>
    <b v="0"/>
    <b v="0"/>
    <s v="games/video games"/>
    <x v="6"/>
    <x v="11"/>
    <x v="732"/>
    <d v="2012-09-06T05:00:00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n v="1464498000"/>
    <b v="0"/>
    <b v="1"/>
    <s v="music/rock"/>
    <x v="1"/>
    <x v="1"/>
    <x v="733"/>
    <d v="2016-05-29T05:00:00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b v="0"/>
    <b v="0"/>
    <s v="music/rock"/>
    <x v="1"/>
    <x v="1"/>
    <x v="734"/>
    <d v="2017-12-25T06:00:00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b v="1"/>
    <b v="1"/>
    <s v="theater/plays"/>
    <x v="3"/>
    <x v="3"/>
    <x v="406"/>
    <d v="2014-02-12T06:00:00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b v="0"/>
    <b v="1"/>
    <s v="publishing/nonfiction"/>
    <x v="5"/>
    <x v="9"/>
    <x v="735"/>
    <d v="2019-06-01T05:00:00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b v="0"/>
    <b v="1"/>
    <s v="theater/plays"/>
    <x v="3"/>
    <x v="3"/>
    <x v="736"/>
    <d v="2019-02-03T06:00:00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b v="1"/>
    <b v="0"/>
    <s v="games/video games"/>
    <x v="6"/>
    <x v="11"/>
    <x v="737"/>
    <d v="2012-12-09T06:00:00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b v="0"/>
    <b v="1"/>
    <s v="music/rock"/>
    <x v="1"/>
    <x v="1"/>
    <x v="192"/>
    <d v="2018-08-11T05:00:00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b v="0"/>
    <b v="0"/>
    <s v="film &amp; video/documentary"/>
    <x v="4"/>
    <x v="4"/>
    <x v="738"/>
    <d v="2017-03-13T05:00:00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b v="0"/>
    <b v="0"/>
    <s v="music/rock"/>
    <x v="1"/>
    <x v="1"/>
    <x v="739"/>
    <d v="2014-03-17T05:00:00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b v="1"/>
    <b v="1"/>
    <s v="music/rock"/>
    <x v="1"/>
    <x v="1"/>
    <x v="613"/>
    <d v="2014-10-05T05:00:00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b v="0"/>
    <b v="1"/>
    <s v="publishing/nonfiction"/>
    <x v="5"/>
    <x v="9"/>
    <x v="740"/>
    <d v="2010-07-21T05:00:00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b v="0"/>
    <b v="0"/>
    <s v="film &amp; video/shorts"/>
    <x v="4"/>
    <x v="12"/>
    <x v="145"/>
    <d v="2017-08-06T05:00:00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b v="0"/>
    <b v="1"/>
    <s v="theater/plays"/>
    <x v="3"/>
    <x v="3"/>
    <x v="741"/>
    <d v="2011-01-10T06:00:00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b v="0"/>
    <b v="1"/>
    <s v="film &amp; video/drama"/>
    <x v="4"/>
    <x v="6"/>
    <x v="742"/>
    <d v="2011-05-15T05:00:00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b v="0"/>
    <b v="0"/>
    <s v="theater/plays"/>
    <x v="3"/>
    <x v="3"/>
    <x v="202"/>
    <d v="2018-09-22T05:00:00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b v="0"/>
    <b v="0"/>
    <s v="theater/plays"/>
    <x v="3"/>
    <x v="3"/>
    <x v="743"/>
    <d v="2015-06-24T05:00:00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b v="0"/>
    <b v="0"/>
    <s v="theater/plays"/>
    <x v="3"/>
    <x v="3"/>
    <x v="744"/>
    <d v="2018-03-03T06:00:00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b v="0"/>
    <b v="0"/>
    <s v="photography/photography books"/>
    <x v="7"/>
    <x v="14"/>
    <x v="745"/>
    <d v="2012-04-29T05:00:00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b v="1"/>
    <b v="0"/>
    <s v="publishing/translations"/>
    <x v="5"/>
    <x v="18"/>
    <x v="746"/>
    <d v="2015-11-25T06:00:00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b v="0"/>
    <b v="0"/>
    <s v="publishing/translations"/>
    <x v="5"/>
    <x v="18"/>
    <x v="747"/>
    <d v="2011-02-25T06:00:00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b v="0"/>
    <b v="0"/>
    <s v="theater/plays"/>
    <x v="3"/>
    <x v="3"/>
    <x v="362"/>
    <d v="2013-06-29T05:00:00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b v="0"/>
    <b v="0"/>
    <s v="technology/web"/>
    <x v="2"/>
    <x v="2"/>
    <x v="748"/>
    <d v="2015-03-06T06:00:00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b v="0"/>
    <b v="0"/>
    <s v="music/indie rock"/>
    <x v="1"/>
    <x v="7"/>
    <x v="749"/>
    <d v="2010-02-16T06:00:00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b v="0"/>
    <b v="0"/>
    <s v="music/jazz"/>
    <x v="1"/>
    <x v="17"/>
    <x v="643"/>
    <d v="2011-05-20T05:00:00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b v="0"/>
    <b v="0"/>
    <s v="theater/plays"/>
    <x v="3"/>
    <x v="3"/>
    <x v="750"/>
    <d v="2018-10-06T05:00:00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b v="0"/>
    <b v="1"/>
    <s v="film &amp; video/documentary"/>
    <x v="4"/>
    <x v="4"/>
    <x v="751"/>
    <d v="2014-05-01T05:00:00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b v="0"/>
    <b v="1"/>
    <s v="theater/plays"/>
    <x v="3"/>
    <x v="3"/>
    <x v="752"/>
    <d v="2014-07-18T05:00:00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b v="0"/>
    <b v="0"/>
    <s v="technology/web"/>
    <x v="2"/>
    <x v="2"/>
    <x v="753"/>
    <d v="2016-03-06T06:00:00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b v="0"/>
    <b v="0"/>
    <s v="technology/wearables"/>
    <x v="2"/>
    <x v="8"/>
    <x v="754"/>
    <d v="2018-06-18T05:00:00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b v="0"/>
    <b v="0"/>
    <s v="photography/photography books"/>
    <x v="7"/>
    <x v="14"/>
    <x v="755"/>
    <d v="2018-09-01T05:00:00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b v="0"/>
    <b v="0"/>
    <s v="film &amp; video/documentary"/>
    <x v="4"/>
    <x v="4"/>
    <x v="756"/>
    <d v="2012-01-25T06:00:00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b v="0"/>
    <b v="0"/>
    <s v="technology/web"/>
    <x v="2"/>
    <x v="2"/>
    <x v="757"/>
    <d v="2018-06-21T05:00:00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n v="1535259600"/>
    <b v="1"/>
    <b v="1"/>
    <s v="technology/web"/>
    <x v="2"/>
    <x v="2"/>
    <x v="758"/>
    <d v="2018-08-26T05:00:00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b v="0"/>
    <b v="0"/>
    <s v="food/food trucks"/>
    <x v="0"/>
    <x v="0"/>
    <x v="759"/>
    <d v="2018-01-10T06:00:00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b v="0"/>
    <b v="0"/>
    <s v="film &amp; video/drama"/>
    <x v="4"/>
    <x v="6"/>
    <x v="760"/>
    <d v="2010-06-21T05:00:00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b v="0"/>
    <b v="1"/>
    <s v="music/indie rock"/>
    <x v="1"/>
    <x v="7"/>
    <x v="761"/>
    <d v="2012-02-12T06:00:00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b v="1"/>
    <b v="0"/>
    <s v="music/rock"/>
    <x v="1"/>
    <x v="1"/>
    <x v="762"/>
    <d v="2011-12-04T06:00:00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b v="0"/>
    <b v="0"/>
    <s v="music/electric music"/>
    <x v="1"/>
    <x v="5"/>
    <x v="444"/>
    <d v="2012-06-04T05:00:00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b v="0"/>
    <b v="1"/>
    <s v="games/video games"/>
    <x v="6"/>
    <x v="11"/>
    <x v="763"/>
    <d v="2011-07-26T05:00:00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b v="0"/>
    <b v="1"/>
    <s v="music/indie rock"/>
    <x v="1"/>
    <x v="7"/>
    <x v="764"/>
    <d v="2011-06-25T05:00:00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b v="0"/>
    <b v="0"/>
    <s v="publishing/fiction"/>
    <x v="5"/>
    <x v="13"/>
    <x v="765"/>
    <d v="2019-12-15T06:00:00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b v="0"/>
    <b v="0"/>
    <s v="theater/plays"/>
    <x v="3"/>
    <x v="3"/>
    <x v="766"/>
    <d v="2011-07-19T05:00:00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b v="0"/>
    <b v="0"/>
    <s v="food/food trucks"/>
    <x v="0"/>
    <x v="0"/>
    <x v="767"/>
    <d v="2012-05-11T05:00:00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b v="1"/>
    <b v="0"/>
    <s v="film &amp; video/shorts"/>
    <x v="4"/>
    <x v="12"/>
    <x v="768"/>
    <d v="2012-02-28T06:00:00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b v="1"/>
    <b v="0"/>
    <s v="food/food trucks"/>
    <x v="0"/>
    <x v="0"/>
    <x v="769"/>
    <d v="2018-04-28T05:00:00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b v="0"/>
    <b v="1"/>
    <s v="theater/plays"/>
    <x v="3"/>
    <x v="3"/>
    <x v="770"/>
    <d v="2013-03-19T05:00:00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b v="0"/>
    <b v="1"/>
    <s v="technology/wearables"/>
    <x v="2"/>
    <x v="8"/>
    <x v="771"/>
    <d v="2019-03-01T06:00:00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b v="0"/>
    <b v="0"/>
    <s v="theater/plays"/>
    <x v="3"/>
    <x v="3"/>
    <x v="772"/>
    <d v="2010-03-29T05:00:00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b v="0"/>
    <b v="0"/>
    <s v="theater/plays"/>
    <x v="3"/>
    <x v="3"/>
    <x v="773"/>
    <d v="2011-08-05T05:00:00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b v="0"/>
    <b v="1"/>
    <s v="film &amp; video/television"/>
    <x v="4"/>
    <x v="19"/>
    <x v="774"/>
    <d v="2015-07-10T05:00:00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b v="0"/>
    <b v="0"/>
    <s v="film &amp; video/shorts"/>
    <x v="4"/>
    <x v="12"/>
    <x v="775"/>
    <d v="2016-08-24T05:00:00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b v="0"/>
    <b v="0"/>
    <s v="theater/plays"/>
    <x v="3"/>
    <x v="3"/>
    <x v="776"/>
    <d v="2014-09-24T05:00:00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b v="0"/>
    <b v="0"/>
    <s v="photography/photography books"/>
    <x v="7"/>
    <x v="14"/>
    <x v="777"/>
    <d v="2011-05-09T05:00:00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b v="0"/>
    <b v="0"/>
    <s v="food/food trucks"/>
    <x v="0"/>
    <x v="0"/>
    <x v="778"/>
    <d v="2018-10-15T05:00:00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b v="0"/>
    <b v="0"/>
    <s v="theater/plays"/>
    <x v="3"/>
    <x v="3"/>
    <x v="779"/>
    <d v="2013-10-23T05:00:00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b v="0"/>
    <b v="0"/>
    <s v="film &amp; video/drama"/>
    <x v="4"/>
    <x v="6"/>
    <x v="780"/>
    <d v="2010-07-05T05:00:00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b v="0"/>
    <b v="0"/>
    <s v="theater/plays"/>
    <x v="3"/>
    <x v="3"/>
    <x v="335"/>
    <d v="2015-09-18T05:00:00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b v="0"/>
    <b v="1"/>
    <s v="theater/plays"/>
    <x v="3"/>
    <x v="3"/>
    <x v="535"/>
    <d v="2017-11-19T06:00:00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b v="0"/>
    <b v="0"/>
    <s v="film &amp; video/science fiction"/>
    <x v="4"/>
    <x v="22"/>
    <x v="270"/>
    <d v="2018-09-08T05:00:00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b v="0"/>
    <b v="0"/>
    <s v="photography/photography books"/>
    <x v="7"/>
    <x v="14"/>
    <x v="781"/>
    <d v="2014-01-13T06:00:00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b v="0"/>
    <b v="1"/>
    <s v="photography/photography books"/>
    <x v="7"/>
    <x v="14"/>
    <x v="782"/>
    <d v="2010-05-31T05:00:00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b v="0"/>
    <b v="0"/>
    <s v="music/rock"/>
    <x v="1"/>
    <x v="1"/>
    <x v="783"/>
    <d v="2011-01-14T06:00:00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b v="0"/>
    <b v="0"/>
    <s v="photography/photography books"/>
    <x v="7"/>
    <x v="14"/>
    <x v="784"/>
    <d v="2019-07-02T05:00:00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b v="0"/>
    <b v="0"/>
    <s v="food/food trucks"/>
    <x v="0"/>
    <x v="0"/>
    <x v="785"/>
    <d v="2016-07-27T05:00:00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b v="0"/>
    <b v="0"/>
    <s v="music/metal"/>
    <x v="1"/>
    <x v="16"/>
    <x v="786"/>
    <d v="2020-02-08T06:00:00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b v="0"/>
    <b v="0"/>
    <s v="publishing/nonfiction"/>
    <x v="5"/>
    <x v="9"/>
    <x v="787"/>
    <d v="2017-03-03T06:00:00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b v="0"/>
    <b v="0"/>
    <s v="music/electric music"/>
    <x v="1"/>
    <x v="5"/>
    <x v="788"/>
    <d v="2019-07-23T05:00:00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b v="0"/>
    <b v="1"/>
    <s v="theater/plays"/>
    <x v="3"/>
    <x v="3"/>
    <x v="330"/>
    <d v="2015-08-07T05:00:00"/>
  </r>
  <r>
    <n v="882"/>
    <s v="White-Rosario"/>
    <s v="Balanced demand-driven definition"/>
    <n v="800"/>
    <n v="2960"/>
    <n v="3.7"/>
    <x v="1"/>
    <n v="80"/>
    <n v="37"/>
    <s v="US"/>
    <s v="USD"/>
    <n v="1421820000"/>
    <n v="1422165600"/>
    <b v="0"/>
    <b v="0"/>
    <s v="theater/plays"/>
    <x v="3"/>
    <x v="3"/>
    <x v="789"/>
    <d v="2015-01-25T06:00:00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b v="0"/>
    <b v="0"/>
    <s v="film &amp; video/shorts"/>
    <x v="4"/>
    <x v="12"/>
    <x v="790"/>
    <d v="2010-06-30T05:00:00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b v="0"/>
    <b v="1"/>
    <s v="theater/plays"/>
    <x v="3"/>
    <x v="3"/>
    <x v="791"/>
    <d v="2014-05-06T05:00:00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b v="0"/>
    <b v="0"/>
    <s v="theater/plays"/>
    <x v="3"/>
    <x v="3"/>
    <x v="792"/>
    <d v="2010-07-14T05:00:00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b v="0"/>
    <b v="0"/>
    <s v="music/indie rock"/>
    <x v="1"/>
    <x v="7"/>
    <x v="793"/>
    <d v="2010-09-13T05:00:00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b v="0"/>
    <b v="1"/>
    <s v="theater/plays"/>
    <x v="3"/>
    <x v="3"/>
    <x v="794"/>
    <d v="2015-09-02T05:00:00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b v="0"/>
    <b v="0"/>
    <s v="theater/plays"/>
    <x v="3"/>
    <x v="3"/>
    <x v="795"/>
    <d v="2017-04-30T05:00:00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b v="0"/>
    <b v="1"/>
    <s v="music/electric music"/>
    <x v="1"/>
    <x v="5"/>
    <x v="796"/>
    <d v="2014-03-19T05:00:00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b v="0"/>
    <b v="0"/>
    <s v="music/indie rock"/>
    <x v="1"/>
    <x v="7"/>
    <x v="797"/>
    <d v="2019-06-25T05:00:00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b v="0"/>
    <b v="0"/>
    <s v="film &amp; video/documentary"/>
    <x v="4"/>
    <x v="4"/>
    <x v="798"/>
    <d v="2012-01-16T06:00:00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b v="0"/>
    <b v="0"/>
    <s v="publishing/translations"/>
    <x v="5"/>
    <x v="18"/>
    <x v="799"/>
    <d v="2010-07-01T05:00:00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b v="0"/>
    <b v="1"/>
    <s v="film &amp; video/documentary"/>
    <x v="4"/>
    <x v="4"/>
    <x v="800"/>
    <d v="2015-06-19T05:00:00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b v="0"/>
    <b v="1"/>
    <s v="film &amp; video/television"/>
    <x v="4"/>
    <x v="19"/>
    <x v="801"/>
    <d v="2013-08-10T05:00:00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b v="0"/>
    <b v="0"/>
    <s v="theater/plays"/>
    <x v="3"/>
    <x v="3"/>
    <x v="802"/>
    <d v="2018-02-12T06:00:00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b v="0"/>
    <b v="1"/>
    <s v="food/food trucks"/>
    <x v="0"/>
    <x v="0"/>
    <x v="803"/>
    <d v="2011-07-17T05:00:00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b v="0"/>
    <b v="0"/>
    <s v="theater/plays"/>
    <x v="3"/>
    <x v="3"/>
    <x v="212"/>
    <d v="2019-04-30T05:00:00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b v="0"/>
    <b v="0"/>
    <s v="film &amp; video/documentary"/>
    <x v="4"/>
    <x v="4"/>
    <x v="804"/>
    <d v="2019-12-22T06:00:00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b v="0"/>
    <b v="0"/>
    <s v="music/jazz"/>
    <x v="1"/>
    <x v="17"/>
    <x v="805"/>
    <d v="2013-10-25T05:00:00"/>
  </r>
  <r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b v="0"/>
    <b v="1"/>
    <s v="technology/web"/>
    <x v="2"/>
    <x v="2"/>
    <x v="806"/>
    <d v="2014-09-20T05:00:00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b v="0"/>
    <b v="1"/>
    <s v="music/rock"/>
    <x v="1"/>
    <x v="1"/>
    <x v="807"/>
    <d v="2018-08-19T05:00:00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b v="0"/>
    <b v="0"/>
    <s v="technology/web"/>
    <x v="2"/>
    <x v="2"/>
    <x v="722"/>
    <d v="2016-03-12T06:00:00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b v="0"/>
    <b v="1"/>
    <s v="publishing/nonfiction"/>
    <x v="5"/>
    <x v="9"/>
    <x v="477"/>
    <d v="2012-05-20T05:00:00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b v="0"/>
    <b v="0"/>
    <s v="publishing/radio &amp; podcasts"/>
    <x v="5"/>
    <x v="15"/>
    <x v="259"/>
    <d v="2012-10-08T05:00:00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b v="0"/>
    <b v="0"/>
    <s v="theater/plays"/>
    <x v="3"/>
    <x v="3"/>
    <x v="9"/>
    <d v="2013-09-22T05:00:00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b v="1"/>
    <b v="1"/>
    <s v="film &amp; video/documentary"/>
    <x v="4"/>
    <x v="4"/>
    <x v="808"/>
    <d v="2017-06-18T05:00:00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b v="0"/>
    <b v="0"/>
    <s v="theater/plays"/>
    <x v="3"/>
    <x v="3"/>
    <x v="809"/>
    <d v="2011-05-04T05:00:00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b v="0"/>
    <b v="0"/>
    <s v="games/video games"/>
    <x v="6"/>
    <x v="11"/>
    <x v="444"/>
    <d v="2012-05-13T05:00:00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b v="0"/>
    <b v="1"/>
    <s v="theater/plays"/>
    <x v="3"/>
    <x v="3"/>
    <x v="384"/>
    <d v="2018-07-01T05:00:00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b v="0"/>
    <b v="0"/>
    <s v="theater/plays"/>
    <x v="3"/>
    <x v="3"/>
    <x v="810"/>
    <d v="2015-01-23T06:00:00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b v="1"/>
    <b v="0"/>
    <s v="technology/web"/>
    <x v="2"/>
    <x v="2"/>
    <x v="811"/>
    <d v="2019-09-11T05:00:00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b v="1"/>
    <b v="0"/>
    <s v="film &amp; video/drama"/>
    <x v="4"/>
    <x v="6"/>
    <x v="812"/>
    <d v="2012-09-18T05:00:00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b v="0"/>
    <b v="0"/>
    <s v="film &amp; video/drama"/>
    <x v="4"/>
    <x v="6"/>
    <x v="813"/>
    <d v="2019-05-25T05:00:00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b v="0"/>
    <b v="0"/>
    <s v="theater/plays"/>
    <x v="3"/>
    <x v="3"/>
    <x v="814"/>
    <d v="2013-08-16T05:00:00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b v="0"/>
    <b v="0"/>
    <s v="film &amp; video/television"/>
    <x v="4"/>
    <x v="19"/>
    <x v="80"/>
    <d v="2017-09-07T05:00:00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b v="0"/>
    <b v="0"/>
    <s v="photography/photography books"/>
    <x v="7"/>
    <x v="14"/>
    <x v="815"/>
    <d v="2014-12-27T06:00:00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b v="0"/>
    <b v="1"/>
    <s v="film &amp; video/shorts"/>
    <x v="4"/>
    <x v="12"/>
    <x v="816"/>
    <d v="2011-07-22T05:00:00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b v="0"/>
    <b v="0"/>
    <s v="publishing/radio &amp; podcasts"/>
    <x v="5"/>
    <x v="15"/>
    <x v="474"/>
    <d v="2012-08-07T05:00:00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b v="0"/>
    <b v="1"/>
    <s v="theater/plays"/>
    <x v="3"/>
    <x v="3"/>
    <x v="817"/>
    <d v="2017-11-15T06:00:00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b v="1"/>
    <b v="0"/>
    <s v="film &amp; video/animation"/>
    <x v="4"/>
    <x v="10"/>
    <x v="818"/>
    <d v="2019-02-27T06:00:00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b v="0"/>
    <b v="0"/>
    <s v="technology/web"/>
    <x v="2"/>
    <x v="2"/>
    <x v="819"/>
    <d v="2012-02-26T06:00:00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b v="0"/>
    <b v="1"/>
    <s v="music/world music"/>
    <x v="1"/>
    <x v="21"/>
    <x v="609"/>
    <d v="2018-12-18T06:00:00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n v="1279170000"/>
    <b v="0"/>
    <b v="0"/>
    <s v="theater/plays"/>
    <x v="3"/>
    <x v="3"/>
    <x v="547"/>
    <d v="2010-07-15T05:00:00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b v="0"/>
    <b v="0"/>
    <s v="theater/plays"/>
    <x v="3"/>
    <x v="3"/>
    <x v="820"/>
    <d v="2019-11-11T06:00:00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b v="0"/>
    <b v="0"/>
    <s v="theater/plays"/>
    <x v="3"/>
    <x v="3"/>
    <x v="821"/>
    <d v="2017-10-04T05:00:00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b v="0"/>
    <b v="0"/>
    <s v="food/food trucks"/>
    <x v="0"/>
    <x v="0"/>
    <x v="151"/>
    <d v="2016-05-16T05:00:00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b v="0"/>
    <b v="0"/>
    <s v="theater/plays"/>
    <x v="3"/>
    <x v="3"/>
    <x v="822"/>
    <d v="2012-08-10T05:00:00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b v="0"/>
    <b v="0"/>
    <s v="technology/web"/>
    <x v="2"/>
    <x v="2"/>
    <x v="823"/>
    <d v="2014-01-07T06:00:00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b v="0"/>
    <b v="0"/>
    <s v="theater/plays"/>
    <x v="3"/>
    <x v="3"/>
    <x v="824"/>
    <d v="2017-05-17T05:00:00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b v="0"/>
    <b v="1"/>
    <s v="theater/plays"/>
    <x v="3"/>
    <x v="3"/>
    <x v="825"/>
    <d v="2015-03-04T06:00:00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b v="0"/>
    <b v="1"/>
    <s v="theater/plays"/>
    <x v="3"/>
    <x v="3"/>
    <x v="826"/>
    <d v="2014-06-30T05:00:00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b v="0"/>
    <b v="0"/>
    <s v="music/rock"/>
    <x v="1"/>
    <x v="1"/>
    <x v="827"/>
    <d v="2014-03-14T05:00:00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b v="0"/>
    <b v="0"/>
    <s v="theater/plays"/>
    <x v="3"/>
    <x v="3"/>
    <x v="828"/>
    <d v="2013-04-21T05:00:00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b v="0"/>
    <b v="0"/>
    <s v="theater/plays"/>
    <x v="3"/>
    <x v="3"/>
    <x v="829"/>
    <d v="2016-02-28T06:00:00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b v="0"/>
    <b v="0"/>
    <s v="theater/plays"/>
    <x v="3"/>
    <x v="3"/>
    <x v="830"/>
    <d v="2015-07-31T05:00:00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b v="1"/>
    <b v="0"/>
    <s v="theater/plays"/>
    <x v="3"/>
    <x v="3"/>
    <x v="831"/>
    <d v="2019-07-25T05:00:00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b v="0"/>
    <b v="0"/>
    <s v="film &amp; video/documentary"/>
    <x v="4"/>
    <x v="4"/>
    <x v="832"/>
    <d v="2015-12-05T06:00:00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b v="0"/>
    <b v="1"/>
    <s v="publishing/fiction"/>
    <x v="5"/>
    <x v="13"/>
    <x v="833"/>
    <d v="2018-07-18T05:00:00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b v="0"/>
    <b v="1"/>
    <s v="games/video games"/>
    <x v="6"/>
    <x v="11"/>
    <x v="834"/>
    <d v="2011-05-24T05:00:00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b v="0"/>
    <b v="0"/>
    <s v="technology/web"/>
    <x v="2"/>
    <x v="2"/>
    <x v="835"/>
    <d v="2012-12-23T06:00:00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b v="1"/>
    <b v="0"/>
    <s v="theater/plays"/>
    <x v="3"/>
    <x v="3"/>
    <x v="836"/>
    <d v="2011-02-13T06:00:00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b v="0"/>
    <b v="0"/>
    <s v="theater/plays"/>
    <x v="3"/>
    <x v="3"/>
    <x v="837"/>
    <d v="2011-01-28T06:00:00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b v="0"/>
    <b v="0"/>
    <s v="food/food trucks"/>
    <x v="0"/>
    <x v="0"/>
    <x v="219"/>
    <d v="2014-10-29T05:00:00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b v="0"/>
    <b v="0"/>
    <s v="photography/photography books"/>
    <x v="7"/>
    <x v="14"/>
    <x v="365"/>
    <d v="2017-03-01T06:00:00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b v="1"/>
    <b v="0"/>
    <s v="photography/photography books"/>
    <x v="7"/>
    <x v="14"/>
    <x v="838"/>
    <d v="2012-04-20T05:00:00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b v="0"/>
    <b v="0"/>
    <s v="theater/plays"/>
    <x v="3"/>
    <x v="3"/>
    <x v="839"/>
    <d v="2011-06-18T05:00:00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b v="0"/>
    <b v="0"/>
    <s v="theater/plays"/>
    <x v="3"/>
    <x v="3"/>
    <x v="840"/>
    <d v="2014-10-03T05:00:00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b v="1"/>
    <b v="1"/>
    <s v="film &amp; video/documentary"/>
    <x v="4"/>
    <x v="4"/>
    <x v="841"/>
    <d v="2014-12-22T06:00:00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b v="0"/>
    <b v="0"/>
    <s v="technology/web"/>
    <x v="2"/>
    <x v="2"/>
    <x v="842"/>
    <d v="2015-05-07T05:00:00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b v="0"/>
    <b v="1"/>
    <s v="theater/plays"/>
    <x v="3"/>
    <x v="3"/>
    <x v="843"/>
    <d v="2019-04-21T05:00:00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b v="0"/>
    <b v="1"/>
    <s v="music/rock"/>
    <x v="1"/>
    <x v="1"/>
    <x v="844"/>
    <d v="2016-12-27T06:00:00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b v="0"/>
    <b v="0"/>
    <s v="film &amp; video/documentary"/>
    <x v="4"/>
    <x v="4"/>
    <x v="845"/>
    <d v="2016-08-23T05:00:00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b v="0"/>
    <b v="1"/>
    <s v="film &amp; video/science fiction"/>
    <x v="4"/>
    <x v="22"/>
    <x v="846"/>
    <d v="2016-01-25T06:00:00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b v="0"/>
    <b v="0"/>
    <s v="technology/web"/>
    <x v="2"/>
    <x v="2"/>
    <x v="110"/>
    <d v="2012-10-16T05:00:00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b v="0"/>
    <b v="0"/>
    <s v="theater/plays"/>
    <x v="3"/>
    <x v="3"/>
    <x v="847"/>
    <d v="2012-11-27T06:00:00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b v="0"/>
    <b v="0"/>
    <s v="film &amp; video/science fiction"/>
    <x v="4"/>
    <x v="22"/>
    <x v="848"/>
    <d v="2015-12-26T06:00:00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b v="0"/>
    <b v="0"/>
    <s v="theater/plays"/>
    <x v="3"/>
    <x v="3"/>
    <x v="849"/>
    <d v="2012-02-19T06:00:00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b v="0"/>
    <b v="0"/>
    <s v="film &amp; video/animation"/>
    <x v="4"/>
    <x v="10"/>
    <x v="780"/>
    <d v="2010-07-13T05:00:00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b v="0"/>
    <b v="0"/>
    <s v="publishing/translations"/>
    <x v="5"/>
    <x v="18"/>
    <x v="140"/>
    <d v="2010-07-26T05:00:00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b v="0"/>
    <b v="0"/>
    <s v="technology/web"/>
    <x v="2"/>
    <x v="2"/>
    <x v="850"/>
    <d v="2016-03-16T05:00:00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b v="0"/>
    <b v="0"/>
    <s v="publishing/translations"/>
    <x v="5"/>
    <x v="18"/>
    <x v="851"/>
    <d v="2011-02-21T06:00:00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b v="0"/>
    <b v="0"/>
    <s v="food/food trucks"/>
    <x v="0"/>
    <x v="0"/>
    <x v="852"/>
    <d v="2013-12-05T06:00:00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b v="0"/>
    <b v="1"/>
    <s v="photography/photography books"/>
    <x v="7"/>
    <x v="14"/>
    <x v="853"/>
    <d v="2011-03-11T06:00:00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b v="0"/>
    <b v="0"/>
    <s v="theater/plays"/>
    <x v="3"/>
    <x v="3"/>
    <x v="854"/>
    <d v="2015-05-16T05:00:00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b v="0"/>
    <b v="0"/>
    <s v="music/rock"/>
    <x v="1"/>
    <x v="1"/>
    <x v="67"/>
    <d v="2010-03-06T06:00:00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b v="0"/>
    <b v="0"/>
    <s v="theater/plays"/>
    <x v="3"/>
    <x v="3"/>
    <x v="855"/>
    <d v="2017-06-17T05:00:00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b v="0"/>
    <b v="0"/>
    <s v="music/world music"/>
    <x v="1"/>
    <x v="21"/>
    <x v="107"/>
    <d v="2012-05-13T05:00:00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b v="0"/>
    <b v="0"/>
    <s v="food/food trucks"/>
    <x v="0"/>
    <x v="0"/>
    <x v="344"/>
    <d v="2011-01-16T06:00:00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b v="0"/>
    <b v="0"/>
    <s v="theater/plays"/>
    <x v="3"/>
    <x v="3"/>
    <x v="856"/>
    <d v="2019-12-29T06:00:00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b v="0"/>
    <b v="0"/>
    <s v="theater/plays"/>
    <x v="3"/>
    <x v="3"/>
    <x v="857"/>
    <d v="2011-05-10T05:00:00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b v="0"/>
    <b v="0"/>
    <s v="film &amp; video/television"/>
    <x v="4"/>
    <x v="19"/>
    <x v="858"/>
    <d v="2013-10-14T05:00:00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b v="0"/>
    <b v="1"/>
    <s v="technology/web"/>
    <x v="2"/>
    <x v="2"/>
    <x v="859"/>
    <d v="2014-06-11T05:00:00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b v="0"/>
    <b v="1"/>
    <s v="theater/plays"/>
    <x v="3"/>
    <x v="3"/>
    <x v="860"/>
    <d v="2010-12-12T06:00:00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b v="0"/>
    <b v="0"/>
    <s v="music/indie rock"/>
    <x v="1"/>
    <x v="7"/>
    <x v="170"/>
    <d v="2013-05-19T05:00:00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b v="0"/>
    <b v="1"/>
    <s v="theater/plays"/>
    <x v="3"/>
    <x v="3"/>
    <x v="861"/>
    <d v="2016-01-07T06:00:00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b v="0"/>
    <b v="1"/>
    <s v="theater/plays"/>
    <x v="3"/>
    <x v="3"/>
    <x v="862"/>
    <d v="2011-02-03T06:00:00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b v="0"/>
    <b v="0"/>
    <s v="food/food trucks"/>
    <x v="0"/>
    <x v="0"/>
    <x v="863"/>
    <d v="2018-03-11T06:00:00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b v="0"/>
    <b v="0"/>
    <s v="games/video games"/>
    <x v="6"/>
    <x v="11"/>
    <x v="864"/>
    <d v="2016-12-04T06:00:00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b v="0"/>
    <b v="0"/>
    <s v="theater/plays"/>
    <x v="3"/>
    <x v="3"/>
    <x v="527"/>
    <d v="2015-03-21T05:00:00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b v="1"/>
    <b v="0"/>
    <s v="publishing/nonfiction"/>
    <x v="5"/>
    <x v="9"/>
    <x v="865"/>
    <d v="2015-11-04T06:00:00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b v="0"/>
    <b v="0"/>
    <s v="technology/web"/>
    <x v="2"/>
    <x v="2"/>
    <x v="866"/>
    <d v="2018-01-27T06:00:00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b v="0"/>
    <b v="1"/>
    <s v="film &amp; video/documentary"/>
    <x v="4"/>
    <x v="4"/>
    <x v="867"/>
    <d v="2011-07-21T05:00:00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b v="0"/>
    <b v="0"/>
    <s v="film &amp; video/documentary"/>
    <x v="4"/>
    <x v="4"/>
    <x v="868"/>
    <d v="2019-08-19T05:00:00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b v="0"/>
    <b v="0"/>
    <s v="theater/plays"/>
    <x v="3"/>
    <x v="3"/>
    <x v="105"/>
    <d v="2019-10-04T05:00:00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b v="0"/>
    <b v="1"/>
    <s v="music/rock"/>
    <x v="1"/>
    <x v="1"/>
    <x v="481"/>
    <d v="2014-01-01T06:00:00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b v="0"/>
    <b v="0"/>
    <s v="music/rock"/>
    <x v="1"/>
    <x v="1"/>
    <x v="253"/>
    <d v="2011-04-19T05:00:00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b v="0"/>
    <b v="0"/>
    <s v="film &amp; video/documentary"/>
    <x v="4"/>
    <x v="4"/>
    <x v="869"/>
    <d v="2017-05-11T05:00:00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b v="0"/>
    <b v="0"/>
    <s v="publishing/radio &amp; podcasts"/>
    <x v="5"/>
    <x v="15"/>
    <x v="864"/>
    <d v="2016-12-03T06:00:00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b v="0"/>
    <b v="0"/>
    <s v="publishing/translations"/>
    <x v="5"/>
    <x v="18"/>
    <x v="843"/>
    <d v="2019-04-21T05:00:00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b v="0"/>
    <b v="1"/>
    <s v="film &amp; video/drama"/>
    <x v="4"/>
    <x v="6"/>
    <x v="289"/>
    <d v="2016-03-25T05:00:00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b v="0"/>
    <b v="1"/>
    <s v="music/rock"/>
    <x v="1"/>
    <x v="1"/>
    <x v="870"/>
    <d v="2014-09-29T05:00:00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b v="0"/>
    <b v="1"/>
    <s v="film &amp; video/drama"/>
    <x v="4"/>
    <x v="6"/>
    <x v="871"/>
    <d v="2018-05-21T05:00:00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b v="0"/>
    <b v="1"/>
    <s v="photography/photography books"/>
    <x v="7"/>
    <x v="14"/>
    <x v="872"/>
    <d v="2016-01-10T06:00:00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b v="0"/>
    <b v="1"/>
    <s v="publishing/translations"/>
    <x v="5"/>
    <x v="18"/>
    <x v="873"/>
    <d v="2014-10-23T05:00:00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b v="0"/>
    <b v="1"/>
    <s v="food/food trucks"/>
    <x v="0"/>
    <x v="0"/>
    <x v="874"/>
    <d v="2018-12-03T06:00:00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b v="0"/>
    <b v="0"/>
    <s v="theater/plays"/>
    <x v="3"/>
    <x v="3"/>
    <x v="875"/>
    <d v="2013-02-01T06:00:00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b v="0"/>
    <b v="0"/>
    <s v="theater/plays"/>
    <x v="3"/>
    <x v="3"/>
    <x v="876"/>
    <d v="2014-01-25T06:00:00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b v="0"/>
    <b v="1"/>
    <s v="music/indie rock"/>
    <x v="1"/>
    <x v="7"/>
    <x v="877"/>
    <d v="2010-02-25T06:00:00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b v="0"/>
    <b v="0"/>
    <s v="food/food trucks"/>
    <x v="0"/>
    <x v="0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5EED25-C88E-4DDA-B203-1C93787D4D85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F14" firstHeaderRow="1" firstDataRow="2" firstDataCol="1"/>
  <pivotFields count="18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numFmtId="14" showAll="0"/>
    <pivotField numFmtId="14"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axis="axisRow" showAll="0" sortType="de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6"/>
  </rowFields>
  <rowItems count="10">
    <i>
      <x v="8"/>
    </i>
    <i>
      <x/>
    </i>
    <i>
      <x v="4"/>
    </i>
    <i>
      <x v="7"/>
    </i>
    <i>
      <x v="6"/>
    </i>
    <i>
      <x v="2"/>
    </i>
    <i>
      <x v="1"/>
    </i>
    <i>
      <x v="5"/>
    </i>
    <i>
      <x v="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16" baseItem="6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0ABD62-0C51-4E7F-8562-8B880A01602E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30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numFmtId="14"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sortType="de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7"/>
  </rowFields>
  <rowItems count="25">
    <i>
      <x v="13"/>
    </i>
    <i>
      <x v="15"/>
    </i>
    <i>
      <x v="2"/>
    </i>
    <i>
      <x v="22"/>
    </i>
    <i>
      <x v="6"/>
    </i>
    <i>
      <x v="21"/>
    </i>
    <i>
      <x v="7"/>
    </i>
    <i>
      <x v="12"/>
    </i>
    <i>
      <x v="3"/>
    </i>
    <i>
      <x v="20"/>
    </i>
    <i>
      <x/>
    </i>
    <i>
      <x v="19"/>
    </i>
    <i>
      <x v="11"/>
    </i>
    <i>
      <x v="4"/>
    </i>
    <i>
      <x v="5"/>
    </i>
    <i>
      <x v="8"/>
    </i>
    <i>
      <x v="18"/>
    </i>
    <i>
      <x v="17"/>
    </i>
    <i>
      <x v="16"/>
    </i>
    <i>
      <x v="10"/>
    </i>
    <i>
      <x v="14"/>
    </i>
    <i>
      <x v="9"/>
    </i>
    <i>
      <x v="1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E360DF-6309-4F43-920B-2671495DD496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A4:E18" firstHeaderRow="1" firstDataRow="2" firstDataCol="1" rowPageCount="2" colPageCount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5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A161" workbookViewId="0">
      <selection activeCell="N1" sqref="N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4" max="4" width="12.125" style="13" bestFit="1" customWidth="1"/>
    <col min="5" max="5" width="11.75" style="13" bestFit="1" customWidth="1"/>
    <col min="6" max="6" width="17.625" bestFit="1" customWidth="1"/>
    <col min="8" max="8" width="17.5" bestFit="1" customWidth="1"/>
    <col min="9" max="9" width="17.5" customWidth="1"/>
    <col min="12" max="12" width="34.75" customWidth="1"/>
    <col min="13" max="13" width="21.25" customWidth="1"/>
    <col min="16" max="16" width="28" bestFit="1" customWidth="1"/>
    <col min="17" max="17" width="14.875" bestFit="1" customWidth="1"/>
    <col min="18" max="18" width="16.375" bestFit="1" customWidth="1"/>
    <col min="19" max="19" width="22.375" bestFit="1" customWidth="1"/>
    <col min="20" max="20" width="21" style="6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2" t="s">
        <v>2</v>
      </c>
      <c r="E1" s="12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2071</v>
      </c>
      <c r="T1" s="7" t="s">
        <v>2072</v>
      </c>
    </row>
    <row r="2" spans="1:20" x14ac:dyDescent="0.25">
      <c r="A2">
        <v>0</v>
      </c>
      <c r="B2" t="s">
        <v>12</v>
      </c>
      <c r="C2" s="3" t="s">
        <v>13</v>
      </c>
      <c r="D2" s="13">
        <v>100</v>
      </c>
      <c r="E2" s="13">
        <v>0</v>
      </c>
      <c r="F2" s="4">
        <f>SUM(E2/D2)</f>
        <v>0</v>
      </c>
      <c r="G2" t="s">
        <v>14</v>
      </c>
      <c r="H2">
        <v>0</v>
      </c>
      <c r="I2" s="8">
        <f>IF(ISERROR(E2/H2),0,SUM(E2/H2))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_xlfn.TEXTSPLIT(P2,"/",,FALSE,1)</f>
        <v>food</v>
      </c>
      <c r="R2" t="str">
        <v>food trucks</v>
      </c>
      <c r="S2" s="6">
        <f>(((L2/60)/60/24+DATE(1970,1,1)))</f>
        <v>42336.25</v>
      </c>
      <c r="T2" s="6">
        <f>(((M2/60)/60/24)+DATE(1970,1,1))</f>
        <v>42353.25</v>
      </c>
    </row>
    <row r="3" spans="1:20" x14ac:dyDescent="0.25">
      <c r="A3">
        <v>1</v>
      </c>
      <c r="B3" t="s">
        <v>18</v>
      </c>
      <c r="C3" s="3" t="s">
        <v>19</v>
      </c>
      <c r="D3" s="13">
        <v>1400</v>
      </c>
      <c r="E3" s="13">
        <v>14560</v>
      </c>
      <c r="F3" s="4">
        <f>SUM(E3/D3)</f>
        <v>10.4</v>
      </c>
      <c r="G3" t="s">
        <v>20</v>
      </c>
      <c r="H3">
        <v>158</v>
      </c>
      <c r="I3" s="8">
        <f>IF(ISERROR(E3/H3),0,SUM(E3/H3))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_xlfn.TEXTSPLIT(P3,"/",,FALSE,1)</f>
        <v>music</v>
      </c>
      <c r="R3" t="str">
        <v>rock</v>
      </c>
      <c r="S3" s="6">
        <f t="shared" ref="S3:S66" si="0">(((L3/60)/60/24+DATE(1970,1,1)))</f>
        <v>41870.208333333336</v>
      </c>
      <c r="T3" s="6">
        <f t="shared" ref="T3:T66" si="1">(((M3/60)/60/24)+DATE(1970,1,1))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 s="13">
        <v>108400</v>
      </c>
      <c r="E4" s="13">
        <v>142523</v>
      </c>
      <c r="F4" s="4">
        <f>SUM(E4/D4)</f>
        <v>1.3147878228782288</v>
      </c>
      <c r="G4" t="s">
        <v>20</v>
      </c>
      <c r="H4">
        <v>1425</v>
      </c>
      <c r="I4" s="8">
        <f>IF(ISERROR(E4/H4),0,SUM(E4/H4))</f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_xlfn.TEXTSPLIT(P4,"/",,FALSE,1)</f>
        <v>technology</v>
      </c>
      <c r="R4" t="str">
        <v>web</v>
      </c>
      <c r="S4" s="6">
        <f t="shared" si="0"/>
        <v>41595.25</v>
      </c>
      <c r="T4" s="6">
        <f t="shared" si="1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 s="13">
        <v>4200</v>
      </c>
      <c r="E5" s="13">
        <v>2477</v>
      </c>
      <c r="F5" s="4">
        <f>SUM(E5/D5)</f>
        <v>0.58976190476190471</v>
      </c>
      <c r="G5" t="s">
        <v>14</v>
      </c>
      <c r="H5">
        <v>24</v>
      </c>
      <c r="I5" s="8">
        <f>IF(ISERROR(E5/H5),0,SUM(E5/H5))</f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_xlfn.TEXTSPLIT(P5,"/",,FALSE,1)</f>
        <v>music</v>
      </c>
      <c r="R5" t="str">
        <v>rock</v>
      </c>
      <c r="S5" s="6">
        <f t="shared" si="0"/>
        <v>43688.208333333328</v>
      </c>
      <c r="T5" s="6">
        <f t="shared" si="1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 s="13">
        <v>7600</v>
      </c>
      <c r="E6" s="13">
        <v>5265</v>
      </c>
      <c r="F6" s="4">
        <f>SUM(E6/D6)</f>
        <v>0.69276315789473686</v>
      </c>
      <c r="G6" t="s">
        <v>14</v>
      </c>
      <c r="H6">
        <v>53</v>
      </c>
      <c r="I6" s="8">
        <f>IF(ISERROR(E6/H6),0,SUM(E6/H6))</f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_xlfn.TEXTSPLIT(P6,"/",,FALSE,1)</f>
        <v>theater</v>
      </c>
      <c r="R6" t="str">
        <v>plays</v>
      </c>
      <c r="S6" s="6">
        <f t="shared" si="0"/>
        <v>43485.25</v>
      </c>
      <c r="T6" s="6">
        <f t="shared" si="1"/>
        <v>43489.25</v>
      </c>
    </row>
    <row r="7" spans="1:20" x14ac:dyDescent="0.25">
      <c r="A7">
        <v>5</v>
      </c>
      <c r="B7" t="s">
        <v>34</v>
      </c>
      <c r="C7" s="3" t="s">
        <v>35</v>
      </c>
      <c r="D7" s="13">
        <v>7600</v>
      </c>
      <c r="E7" s="13">
        <v>13195</v>
      </c>
      <c r="F7" s="4">
        <f>SUM(E7/D7)</f>
        <v>1.7361842105263159</v>
      </c>
      <c r="G7" t="s">
        <v>20</v>
      </c>
      <c r="H7">
        <v>174</v>
      </c>
      <c r="I7" s="8">
        <f>IF(ISERROR(E7/H7),0,SUM(E7/H7))</f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_xlfn.TEXTSPLIT(P7,"/",,FALSE,1)</f>
        <v>theater</v>
      </c>
      <c r="R7" t="str">
        <v>plays</v>
      </c>
      <c r="S7" s="6">
        <f t="shared" si="0"/>
        <v>41149.208333333336</v>
      </c>
      <c r="T7" s="6">
        <f t="shared" si="1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 s="13">
        <v>5200</v>
      </c>
      <c r="E8" s="13">
        <v>1090</v>
      </c>
      <c r="F8" s="4">
        <f>SUM(E8/D8)</f>
        <v>0.20961538461538462</v>
      </c>
      <c r="G8" t="s">
        <v>14</v>
      </c>
      <c r="H8">
        <v>18</v>
      </c>
      <c r="I8" s="8">
        <f>IF(ISERROR(E8/H8),0,SUM(E8/H8))</f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_xlfn.TEXTSPLIT(P8,"/",,FALSE,1)</f>
        <v>film &amp; video</v>
      </c>
      <c r="R8" t="str">
        <v>documentary</v>
      </c>
      <c r="S8" s="6">
        <f t="shared" si="0"/>
        <v>42991.208333333328</v>
      </c>
      <c r="T8" s="6">
        <f t="shared" si="1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 s="13">
        <v>4500</v>
      </c>
      <c r="E9" s="13">
        <v>14741</v>
      </c>
      <c r="F9" s="4">
        <f>SUM(E9/D9)</f>
        <v>3.2757777777777779</v>
      </c>
      <c r="G9" t="s">
        <v>20</v>
      </c>
      <c r="H9">
        <v>227</v>
      </c>
      <c r="I9" s="8">
        <f>IF(ISERROR(E9/H9),0,SUM(E9/H9))</f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_xlfn.TEXTSPLIT(P9,"/",,FALSE,1)</f>
        <v>theater</v>
      </c>
      <c r="R9" t="str">
        <v>plays</v>
      </c>
      <c r="S9" s="6">
        <f t="shared" si="0"/>
        <v>42229.208333333328</v>
      </c>
      <c r="T9" s="6">
        <f t="shared" si="1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 s="13">
        <v>110100</v>
      </c>
      <c r="E10" s="13">
        <v>21946</v>
      </c>
      <c r="F10" s="4">
        <f>SUM(E10/D10)</f>
        <v>0.19932788374205268</v>
      </c>
      <c r="G10" t="s">
        <v>47</v>
      </c>
      <c r="H10">
        <v>708</v>
      </c>
      <c r="I10" s="8">
        <f>IF(ISERROR(E10/H10),0,SUM(E10/H10))</f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_xlfn.TEXTSPLIT(P10,"/",,FALSE,1)</f>
        <v>theater</v>
      </c>
      <c r="R10" t="str">
        <v>plays</v>
      </c>
      <c r="S10" s="6">
        <f t="shared" si="0"/>
        <v>40399.208333333336</v>
      </c>
      <c r="T10" s="6">
        <f t="shared" si="1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 s="13">
        <v>6200</v>
      </c>
      <c r="E11" s="13">
        <v>3208</v>
      </c>
      <c r="F11" s="4">
        <f>SUM(E11/D11)</f>
        <v>0.51741935483870971</v>
      </c>
      <c r="G11" t="s">
        <v>14</v>
      </c>
      <c r="H11">
        <v>44</v>
      </c>
      <c r="I11" s="8">
        <f>IF(ISERROR(E11/H11),0,SUM(E11/H11))</f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_xlfn.TEXTSPLIT(P11,"/",,FALSE,1)</f>
        <v>music</v>
      </c>
      <c r="R11" t="str">
        <v>electric music</v>
      </c>
      <c r="S11" s="6">
        <f t="shared" si="0"/>
        <v>41536.208333333336</v>
      </c>
      <c r="T11" s="6">
        <f t="shared" si="1"/>
        <v>41585.25</v>
      </c>
    </row>
    <row r="12" spans="1:20" x14ac:dyDescent="0.25">
      <c r="A12">
        <v>10</v>
      </c>
      <c r="B12" t="s">
        <v>51</v>
      </c>
      <c r="C12" s="3" t="s">
        <v>52</v>
      </c>
      <c r="D12" s="13">
        <v>5200</v>
      </c>
      <c r="E12" s="13">
        <v>13838</v>
      </c>
      <c r="F12" s="4">
        <f>SUM(E12/D12)</f>
        <v>2.6611538461538462</v>
      </c>
      <c r="G12" t="s">
        <v>20</v>
      </c>
      <c r="H12">
        <v>220</v>
      </c>
      <c r="I12" s="8">
        <f>IF(ISERROR(E12/H12),0,SUM(E12/H12))</f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_xlfn.TEXTSPLIT(P12,"/",,FALSE,1)</f>
        <v>film &amp; video</v>
      </c>
      <c r="R12" t="str">
        <v>drama</v>
      </c>
      <c r="S12" s="6">
        <f t="shared" si="0"/>
        <v>40404.208333333336</v>
      </c>
      <c r="T12" s="6">
        <f t="shared" si="1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 s="13">
        <v>6300</v>
      </c>
      <c r="E13" s="13">
        <v>3030</v>
      </c>
      <c r="F13" s="4">
        <f>SUM(E13/D13)</f>
        <v>0.48095238095238096</v>
      </c>
      <c r="G13" t="s">
        <v>14</v>
      </c>
      <c r="H13">
        <v>27</v>
      </c>
      <c r="I13" s="8">
        <f>IF(ISERROR(E13/H13),0,SUM(E13/H13))</f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_xlfn.TEXTSPLIT(P13,"/",,FALSE,1)</f>
        <v>theater</v>
      </c>
      <c r="R13" t="str">
        <v>plays</v>
      </c>
      <c r="S13" s="6">
        <f t="shared" si="0"/>
        <v>40442.208333333336</v>
      </c>
      <c r="T13" s="6">
        <f t="shared" si="1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 s="13">
        <v>6300</v>
      </c>
      <c r="E14" s="13">
        <v>5629</v>
      </c>
      <c r="F14" s="4">
        <f>SUM(E14/D14)</f>
        <v>0.89349206349206345</v>
      </c>
      <c r="G14" t="s">
        <v>14</v>
      </c>
      <c r="H14">
        <v>55</v>
      </c>
      <c r="I14" s="8">
        <f>IF(ISERROR(E14/H14),0,SUM(E14/H14))</f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_xlfn.TEXTSPLIT(P14,"/",,FALSE,1)</f>
        <v>film &amp; video</v>
      </c>
      <c r="R14" t="str">
        <v>drama</v>
      </c>
      <c r="S14" s="6">
        <f t="shared" si="0"/>
        <v>43760.208333333328</v>
      </c>
      <c r="T14" s="6">
        <f t="shared" si="1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 s="13">
        <v>4200</v>
      </c>
      <c r="E15" s="13">
        <v>10295</v>
      </c>
      <c r="F15" s="4">
        <f>SUM(E15/D15)</f>
        <v>2.4511904761904764</v>
      </c>
      <c r="G15" t="s">
        <v>20</v>
      </c>
      <c r="H15">
        <v>98</v>
      </c>
      <c r="I15" s="8">
        <f>IF(ISERROR(E15/H15),0,SUM(E15/H15))</f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_xlfn.TEXTSPLIT(P15,"/",,FALSE,1)</f>
        <v>music</v>
      </c>
      <c r="R15" t="str">
        <v>indie rock</v>
      </c>
      <c r="S15" s="6">
        <f t="shared" si="0"/>
        <v>42532.208333333328</v>
      </c>
      <c r="T15" s="6">
        <f t="shared" si="1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 s="13">
        <v>28200</v>
      </c>
      <c r="E16" s="13">
        <v>18829</v>
      </c>
      <c r="F16" s="4">
        <f>SUM(E16/D16)</f>
        <v>0.66769503546099296</v>
      </c>
      <c r="G16" t="s">
        <v>14</v>
      </c>
      <c r="H16">
        <v>200</v>
      </c>
      <c r="I16" s="8">
        <f>IF(ISERROR(E16/H16),0,SUM(E16/H16))</f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_xlfn.TEXTSPLIT(P16,"/",,FALSE,1)</f>
        <v>music</v>
      </c>
      <c r="R16" t="str">
        <v>indie rock</v>
      </c>
      <c r="S16" s="6">
        <f t="shared" si="0"/>
        <v>40974.25</v>
      </c>
      <c r="T16" s="6">
        <f t="shared" si="1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 s="13">
        <v>81200</v>
      </c>
      <c r="E17" s="13">
        <v>38414</v>
      </c>
      <c r="F17" s="4">
        <f>SUM(E17/D17)</f>
        <v>0.47307881773399013</v>
      </c>
      <c r="G17" t="s">
        <v>14</v>
      </c>
      <c r="H17">
        <v>452</v>
      </c>
      <c r="I17" s="8">
        <f>IF(ISERROR(E17/H17),0,SUM(E17/H17))</f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_xlfn.TEXTSPLIT(P17,"/",,FALSE,1)</f>
        <v>technology</v>
      </c>
      <c r="R17" t="str">
        <v>wearables</v>
      </c>
      <c r="S17" s="6">
        <f t="shared" si="0"/>
        <v>43809.25</v>
      </c>
      <c r="T17" s="6">
        <f t="shared" si="1"/>
        <v>43813.25</v>
      </c>
    </row>
    <row r="18" spans="1:20" x14ac:dyDescent="0.25">
      <c r="A18">
        <v>16</v>
      </c>
      <c r="B18" t="s">
        <v>66</v>
      </c>
      <c r="C18" s="3" t="s">
        <v>67</v>
      </c>
      <c r="D18" s="13">
        <v>1700</v>
      </c>
      <c r="E18" s="13">
        <v>11041</v>
      </c>
      <c r="F18" s="4">
        <f>SUM(E18/D18)</f>
        <v>6.4947058823529416</v>
      </c>
      <c r="G18" t="s">
        <v>20</v>
      </c>
      <c r="H18">
        <v>100</v>
      </c>
      <c r="I18" s="8">
        <f>IF(ISERROR(E18/H18),0,SUM(E18/H18))</f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_xlfn.TEXTSPLIT(P18,"/",,FALSE,1)</f>
        <v>publishing</v>
      </c>
      <c r="R18" t="str">
        <v>nonfiction</v>
      </c>
      <c r="S18" s="6">
        <f t="shared" si="0"/>
        <v>41661.25</v>
      </c>
      <c r="T18" s="6">
        <f t="shared" si="1"/>
        <v>41683.25</v>
      </c>
    </row>
    <row r="19" spans="1:20" x14ac:dyDescent="0.25">
      <c r="A19">
        <v>17</v>
      </c>
      <c r="B19" t="s">
        <v>69</v>
      </c>
      <c r="C19" s="3" t="s">
        <v>70</v>
      </c>
      <c r="D19" s="13">
        <v>84600</v>
      </c>
      <c r="E19" s="13">
        <v>134845</v>
      </c>
      <c r="F19" s="4">
        <f>SUM(E19/D19)</f>
        <v>1.5939125295508274</v>
      </c>
      <c r="G19" t="s">
        <v>20</v>
      </c>
      <c r="H19">
        <v>1249</v>
      </c>
      <c r="I19" s="8">
        <f>IF(ISERROR(E19/H19),0,SUM(E19/H19))</f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_xlfn.TEXTSPLIT(P19,"/",,FALSE,1)</f>
        <v>film &amp; video</v>
      </c>
      <c r="R19" t="str">
        <v>animation</v>
      </c>
      <c r="S19" s="6">
        <f t="shared" si="0"/>
        <v>40555.25</v>
      </c>
      <c r="T19" s="6">
        <f t="shared" si="1"/>
        <v>40556.25</v>
      </c>
    </row>
    <row r="20" spans="1:20" x14ac:dyDescent="0.25">
      <c r="A20">
        <v>18</v>
      </c>
      <c r="B20" t="s">
        <v>72</v>
      </c>
      <c r="C20" s="3" t="s">
        <v>73</v>
      </c>
      <c r="D20" s="13">
        <v>9100</v>
      </c>
      <c r="E20" s="13">
        <v>6089</v>
      </c>
      <c r="F20" s="4">
        <f>SUM(E20/D20)</f>
        <v>0.66912087912087914</v>
      </c>
      <c r="G20" t="s">
        <v>74</v>
      </c>
      <c r="H20">
        <v>135</v>
      </c>
      <c r="I20" s="8">
        <f>IF(ISERROR(E20/H20),0,SUM(E20/H20))</f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_xlfn.TEXTSPLIT(P20,"/",,FALSE,1)</f>
        <v>theater</v>
      </c>
      <c r="R20" t="str">
        <v>plays</v>
      </c>
      <c r="S20" s="6">
        <f t="shared" si="0"/>
        <v>43351.208333333328</v>
      </c>
      <c r="T20" s="6">
        <f t="shared" si="1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 s="13">
        <v>62500</v>
      </c>
      <c r="E21" s="13">
        <v>30331</v>
      </c>
      <c r="F21" s="4">
        <f>SUM(E21/D21)</f>
        <v>0.48529600000000001</v>
      </c>
      <c r="G21" t="s">
        <v>14</v>
      </c>
      <c r="H21">
        <v>674</v>
      </c>
      <c r="I21" s="8">
        <f>IF(ISERROR(E21/H21),0,SUM(E21/H21))</f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_xlfn.TEXTSPLIT(P21,"/",,FALSE,1)</f>
        <v>theater</v>
      </c>
      <c r="R21" t="str">
        <v>plays</v>
      </c>
      <c r="S21" s="6">
        <f t="shared" si="0"/>
        <v>43528.25</v>
      </c>
      <c r="T21" s="6">
        <f t="shared" si="1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 s="13">
        <v>131800</v>
      </c>
      <c r="E22" s="13">
        <v>147936</v>
      </c>
      <c r="F22" s="4">
        <f>SUM(E22/D22)</f>
        <v>1.1224279210925645</v>
      </c>
      <c r="G22" t="s">
        <v>20</v>
      </c>
      <c r="H22">
        <v>1396</v>
      </c>
      <c r="I22" s="8">
        <f>IF(ISERROR(E22/H22),0,SUM(E22/H22))</f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_xlfn.TEXTSPLIT(P22,"/",,FALSE,1)</f>
        <v>film &amp; video</v>
      </c>
      <c r="R22" t="str">
        <v>drama</v>
      </c>
      <c r="S22" s="6">
        <f t="shared" si="0"/>
        <v>41848.208333333336</v>
      </c>
      <c r="T22" s="6">
        <f t="shared" si="1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 s="13">
        <v>94000</v>
      </c>
      <c r="E23" s="13">
        <v>38533</v>
      </c>
      <c r="F23" s="4">
        <f>SUM(E23/D23)</f>
        <v>0.40992553191489361</v>
      </c>
      <c r="G23" t="s">
        <v>14</v>
      </c>
      <c r="H23">
        <v>558</v>
      </c>
      <c r="I23" s="8">
        <f>IF(ISERROR(E23/H23),0,SUM(E23/H23))</f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_xlfn.TEXTSPLIT(P23,"/",,FALSE,1)</f>
        <v>theater</v>
      </c>
      <c r="R23" t="str">
        <v>plays</v>
      </c>
      <c r="S23" s="6">
        <f t="shared" si="0"/>
        <v>40770.208333333336</v>
      </c>
      <c r="T23" s="6">
        <f t="shared" si="1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 s="13">
        <v>59100</v>
      </c>
      <c r="E24" s="13">
        <v>75690</v>
      </c>
      <c r="F24" s="4">
        <f>SUM(E24/D24)</f>
        <v>1.2807106598984772</v>
      </c>
      <c r="G24" t="s">
        <v>20</v>
      </c>
      <c r="H24">
        <v>890</v>
      </c>
      <c r="I24" s="8">
        <f>IF(ISERROR(E24/H24),0,SUM(E24/H24))</f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_xlfn.TEXTSPLIT(P24,"/",,FALSE,1)</f>
        <v>theater</v>
      </c>
      <c r="R24" t="str">
        <v>plays</v>
      </c>
      <c r="S24" s="6">
        <f t="shared" si="0"/>
        <v>43193.208333333328</v>
      </c>
      <c r="T24" s="6">
        <f t="shared" si="1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 s="13">
        <v>4500</v>
      </c>
      <c r="E25" s="13">
        <v>14942</v>
      </c>
      <c r="F25" s="4">
        <f>SUM(E25/D25)</f>
        <v>3.3204444444444445</v>
      </c>
      <c r="G25" t="s">
        <v>20</v>
      </c>
      <c r="H25">
        <v>142</v>
      </c>
      <c r="I25" s="8">
        <f>IF(ISERROR(E25/H25),0,SUM(E25/H25))</f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_xlfn.TEXTSPLIT(P25,"/",,FALSE,1)</f>
        <v>film &amp; video</v>
      </c>
      <c r="R25" t="str">
        <v>documentary</v>
      </c>
      <c r="S25" s="6">
        <f t="shared" si="0"/>
        <v>43510.25</v>
      </c>
      <c r="T25" s="6">
        <f t="shared" si="1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 s="13">
        <v>92400</v>
      </c>
      <c r="E26" s="13">
        <v>104257</v>
      </c>
      <c r="F26" s="4">
        <f>SUM(E26/D26)</f>
        <v>1.1283225108225108</v>
      </c>
      <c r="G26" t="s">
        <v>20</v>
      </c>
      <c r="H26">
        <v>2673</v>
      </c>
      <c r="I26" s="8">
        <f>IF(ISERROR(E26/H26),0,SUM(E26/H26))</f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_xlfn.TEXTSPLIT(P26,"/",,FALSE,1)</f>
        <v>technology</v>
      </c>
      <c r="R26" t="str">
        <v>wearables</v>
      </c>
      <c r="S26" s="6">
        <f t="shared" si="0"/>
        <v>41811.208333333336</v>
      </c>
      <c r="T26" s="6">
        <f t="shared" si="1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 s="13">
        <v>5500</v>
      </c>
      <c r="E27" s="13">
        <v>11904</v>
      </c>
      <c r="F27" s="4">
        <f>SUM(E27/D27)</f>
        <v>2.1643636363636363</v>
      </c>
      <c r="G27" t="s">
        <v>20</v>
      </c>
      <c r="H27">
        <v>163</v>
      </c>
      <c r="I27" s="8">
        <f>IF(ISERROR(E27/H27),0,SUM(E27/H27))</f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_xlfn.TEXTSPLIT(P27,"/",,FALSE,1)</f>
        <v>games</v>
      </c>
      <c r="R27" t="str">
        <v>video games</v>
      </c>
      <c r="S27" s="6">
        <f t="shared" si="0"/>
        <v>40681.208333333336</v>
      </c>
      <c r="T27" s="6">
        <f t="shared" si="1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 s="13">
        <v>107500</v>
      </c>
      <c r="E28" s="13">
        <v>51814</v>
      </c>
      <c r="F28" s="4">
        <f>SUM(E28/D28)</f>
        <v>0.4819906976744186</v>
      </c>
      <c r="G28" t="s">
        <v>74</v>
      </c>
      <c r="H28">
        <v>1480</v>
      </c>
      <c r="I28" s="8">
        <f>IF(ISERROR(E28/H28),0,SUM(E28/H28))</f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_xlfn.TEXTSPLIT(P28,"/",,FALSE,1)</f>
        <v>theater</v>
      </c>
      <c r="R28" t="str">
        <v>plays</v>
      </c>
      <c r="S28" s="6">
        <f t="shared" si="0"/>
        <v>43312.208333333328</v>
      </c>
      <c r="T28" s="6">
        <f t="shared" si="1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 s="13">
        <v>2000</v>
      </c>
      <c r="E29" s="13">
        <v>1599</v>
      </c>
      <c r="F29" s="4">
        <f>SUM(E29/D29)</f>
        <v>0.79949999999999999</v>
      </c>
      <c r="G29" t="s">
        <v>14</v>
      </c>
      <c r="H29">
        <v>15</v>
      </c>
      <c r="I29" s="8">
        <f>IF(ISERROR(E29/H29),0,SUM(E29/H29))</f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_xlfn.TEXTSPLIT(P29,"/",,FALSE,1)</f>
        <v>music</v>
      </c>
      <c r="R29" t="str">
        <v>rock</v>
      </c>
      <c r="S29" s="6">
        <f t="shared" si="0"/>
        <v>42280.208333333328</v>
      </c>
      <c r="T29" s="6">
        <f t="shared" si="1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 s="13">
        <v>130800</v>
      </c>
      <c r="E30" s="13">
        <v>137635</v>
      </c>
      <c r="F30" s="4">
        <f>SUM(E30/D30)</f>
        <v>1.0522553516819573</v>
      </c>
      <c r="G30" t="s">
        <v>20</v>
      </c>
      <c r="H30">
        <v>2220</v>
      </c>
      <c r="I30" s="8">
        <f>IF(ISERROR(E30/H30),0,SUM(E30/H30))</f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_xlfn.TEXTSPLIT(P30,"/",,FALSE,1)</f>
        <v>theater</v>
      </c>
      <c r="R30" t="str">
        <v>plays</v>
      </c>
      <c r="S30" s="6">
        <f t="shared" si="0"/>
        <v>40218.25</v>
      </c>
      <c r="T30" s="6">
        <f t="shared" si="1"/>
        <v>40241.25</v>
      </c>
    </row>
    <row r="31" spans="1:20" x14ac:dyDescent="0.25">
      <c r="A31">
        <v>29</v>
      </c>
      <c r="B31" t="s">
        <v>96</v>
      </c>
      <c r="C31" s="3" t="s">
        <v>97</v>
      </c>
      <c r="D31" s="13">
        <v>45900</v>
      </c>
      <c r="E31" s="13">
        <v>150965</v>
      </c>
      <c r="F31" s="4">
        <f>SUM(E31/D31)</f>
        <v>3.2889978213507627</v>
      </c>
      <c r="G31" t="s">
        <v>20</v>
      </c>
      <c r="H31">
        <v>1606</v>
      </c>
      <c r="I31" s="8">
        <f>IF(ISERROR(E31/H31),0,SUM(E31/H31))</f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_xlfn.TEXTSPLIT(P31,"/",,FALSE,1)</f>
        <v>film &amp; video</v>
      </c>
      <c r="R31" t="str">
        <v>shorts</v>
      </c>
      <c r="S31" s="6">
        <f t="shared" si="0"/>
        <v>43301.208333333328</v>
      </c>
      <c r="T31" s="6">
        <f t="shared" si="1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 s="13">
        <v>9000</v>
      </c>
      <c r="E32" s="13">
        <v>14455</v>
      </c>
      <c r="F32" s="4">
        <f>SUM(E32/D32)</f>
        <v>1.606111111111111</v>
      </c>
      <c r="G32" t="s">
        <v>20</v>
      </c>
      <c r="H32">
        <v>129</v>
      </c>
      <c r="I32" s="8">
        <f>IF(ISERROR(E32/H32),0,SUM(E32/H32))</f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_xlfn.TEXTSPLIT(P32,"/",,FALSE,1)</f>
        <v>film &amp; video</v>
      </c>
      <c r="R32" t="str">
        <v>animation</v>
      </c>
      <c r="S32" s="6">
        <f t="shared" si="0"/>
        <v>43609.208333333328</v>
      </c>
      <c r="T32" s="6">
        <f t="shared" si="1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 s="13">
        <v>3500</v>
      </c>
      <c r="E33" s="13">
        <v>10850</v>
      </c>
      <c r="F33" s="4">
        <f>SUM(E33/D33)</f>
        <v>3.1</v>
      </c>
      <c r="G33" t="s">
        <v>20</v>
      </c>
      <c r="H33">
        <v>226</v>
      </c>
      <c r="I33" s="8">
        <f>IF(ISERROR(E33/H33),0,SUM(E33/H33))</f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_xlfn.TEXTSPLIT(P33,"/",,FALSE,1)</f>
        <v>games</v>
      </c>
      <c r="R33" t="str">
        <v>video games</v>
      </c>
      <c r="S33" s="6">
        <f t="shared" si="0"/>
        <v>42374.25</v>
      </c>
      <c r="T33" s="6">
        <f t="shared" si="1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 s="13">
        <v>101000</v>
      </c>
      <c r="E34" s="13">
        <v>87676</v>
      </c>
      <c r="F34" s="4">
        <f>SUM(E34/D34)</f>
        <v>0.86807920792079207</v>
      </c>
      <c r="G34" t="s">
        <v>14</v>
      </c>
      <c r="H34">
        <v>2307</v>
      </c>
      <c r="I34" s="8">
        <f>IF(ISERROR(E34/H34),0,SUM(E34/H34))</f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_xlfn.TEXTSPLIT(P34,"/",,FALSE,1)</f>
        <v>film &amp; video</v>
      </c>
      <c r="R34" t="str">
        <v>documentary</v>
      </c>
      <c r="S34" s="6">
        <f t="shared" si="0"/>
        <v>43110.25</v>
      </c>
      <c r="T34" s="6">
        <f t="shared" si="1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 s="13">
        <v>50200</v>
      </c>
      <c r="E35" s="13">
        <v>189666</v>
      </c>
      <c r="F35" s="4">
        <f>SUM(E35/D35)</f>
        <v>3.7782071713147412</v>
      </c>
      <c r="G35" t="s">
        <v>20</v>
      </c>
      <c r="H35">
        <v>5419</v>
      </c>
      <c r="I35" s="8">
        <f>IF(ISERROR(E35/H35),0,SUM(E35/H35))</f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_xlfn.TEXTSPLIT(P35,"/",,FALSE,1)</f>
        <v>theater</v>
      </c>
      <c r="R35" t="str">
        <v>plays</v>
      </c>
      <c r="S35" s="6">
        <f t="shared" si="0"/>
        <v>41917.208333333336</v>
      </c>
      <c r="T35" s="6">
        <f t="shared" si="1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 s="13">
        <v>9300</v>
      </c>
      <c r="E36" s="13">
        <v>14025</v>
      </c>
      <c r="F36" s="4">
        <f>SUM(E36/D36)</f>
        <v>1.5080645161290323</v>
      </c>
      <c r="G36" t="s">
        <v>20</v>
      </c>
      <c r="H36">
        <v>165</v>
      </c>
      <c r="I36" s="8">
        <f>IF(ISERROR(E36/H36),0,SUM(E36/H36))</f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_xlfn.TEXTSPLIT(P36,"/",,FALSE,1)</f>
        <v>film &amp; video</v>
      </c>
      <c r="R36" t="str">
        <v>documentary</v>
      </c>
      <c r="S36" s="6">
        <f t="shared" si="0"/>
        <v>42817.208333333328</v>
      </c>
      <c r="T36" s="6">
        <f t="shared" si="1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 s="13">
        <v>125500</v>
      </c>
      <c r="E37" s="13">
        <v>188628</v>
      </c>
      <c r="F37" s="4">
        <f>SUM(E37/D37)</f>
        <v>1.5030119521912351</v>
      </c>
      <c r="G37" t="s">
        <v>20</v>
      </c>
      <c r="H37">
        <v>1965</v>
      </c>
      <c r="I37" s="8">
        <f>IF(ISERROR(E37/H37),0,SUM(E37/H37))</f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_xlfn.TEXTSPLIT(P37,"/",,FALSE,1)</f>
        <v>film &amp; video</v>
      </c>
      <c r="R37" t="str">
        <v>drama</v>
      </c>
      <c r="S37" s="6">
        <f t="shared" si="0"/>
        <v>43484.25</v>
      </c>
      <c r="T37" s="6">
        <f t="shared" si="1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 s="13">
        <v>700</v>
      </c>
      <c r="E38" s="13">
        <v>1101</v>
      </c>
      <c r="F38" s="4">
        <f>SUM(E38/D38)</f>
        <v>1.572857142857143</v>
      </c>
      <c r="G38" t="s">
        <v>20</v>
      </c>
      <c r="H38">
        <v>16</v>
      </c>
      <c r="I38" s="8">
        <f>IF(ISERROR(E38/H38),0,SUM(E38/H38))</f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_xlfn.TEXTSPLIT(P38,"/",,FALSE,1)</f>
        <v>theater</v>
      </c>
      <c r="R38" t="str">
        <v>plays</v>
      </c>
      <c r="S38" s="6">
        <f t="shared" si="0"/>
        <v>40600.25</v>
      </c>
      <c r="T38" s="6">
        <f t="shared" si="1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 s="13">
        <v>8100</v>
      </c>
      <c r="E39" s="13">
        <v>11339</v>
      </c>
      <c r="F39" s="4">
        <f>SUM(E39/D39)</f>
        <v>1.3998765432098765</v>
      </c>
      <c r="G39" t="s">
        <v>20</v>
      </c>
      <c r="H39">
        <v>107</v>
      </c>
      <c r="I39" s="8">
        <f>IF(ISERROR(E39/H39),0,SUM(E39/H39))</f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_xlfn.TEXTSPLIT(P39,"/",,FALSE,1)</f>
        <v>publishing</v>
      </c>
      <c r="R39" t="str">
        <v>fiction</v>
      </c>
      <c r="S39" s="6">
        <f t="shared" si="0"/>
        <v>43744.208333333328</v>
      </c>
      <c r="T39" s="6">
        <f t="shared" si="1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 s="13">
        <v>3100</v>
      </c>
      <c r="E40" s="13">
        <v>10085</v>
      </c>
      <c r="F40" s="4">
        <f>SUM(E40/D40)</f>
        <v>3.2532258064516131</v>
      </c>
      <c r="G40" t="s">
        <v>20</v>
      </c>
      <c r="H40">
        <v>134</v>
      </c>
      <c r="I40" s="8">
        <f>IF(ISERROR(E40/H40),0,SUM(E40/H40))</f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_xlfn.TEXTSPLIT(P40,"/",,FALSE,1)</f>
        <v>photography</v>
      </c>
      <c r="R40" t="str">
        <v>photography books</v>
      </c>
      <c r="S40" s="6">
        <f t="shared" si="0"/>
        <v>40469.208333333336</v>
      </c>
      <c r="T40" s="6">
        <f t="shared" si="1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 s="13">
        <v>9900</v>
      </c>
      <c r="E41" s="13">
        <v>5027</v>
      </c>
      <c r="F41" s="4">
        <f>SUM(E41/D41)</f>
        <v>0.50777777777777777</v>
      </c>
      <c r="G41" t="s">
        <v>14</v>
      </c>
      <c r="H41">
        <v>88</v>
      </c>
      <c r="I41" s="8">
        <f>IF(ISERROR(E41/H41),0,SUM(E41/H41))</f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_xlfn.TEXTSPLIT(P41,"/",,FALSE,1)</f>
        <v>theater</v>
      </c>
      <c r="R41" t="str">
        <v>plays</v>
      </c>
      <c r="S41" s="6">
        <f t="shared" si="0"/>
        <v>41330.25</v>
      </c>
      <c r="T41" s="6">
        <f t="shared" si="1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 s="13">
        <v>8800</v>
      </c>
      <c r="E42" s="13">
        <v>14878</v>
      </c>
      <c r="F42" s="4">
        <f>SUM(E42/D42)</f>
        <v>1.6906818181818182</v>
      </c>
      <c r="G42" t="s">
        <v>20</v>
      </c>
      <c r="H42">
        <v>198</v>
      </c>
      <c r="I42" s="8">
        <f>IF(ISERROR(E42/H42),0,SUM(E42/H42))</f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_xlfn.TEXTSPLIT(P42,"/",,FALSE,1)</f>
        <v>technology</v>
      </c>
      <c r="R42" t="str">
        <v>wearables</v>
      </c>
      <c r="S42" s="6">
        <f t="shared" si="0"/>
        <v>40334.208333333336</v>
      </c>
      <c r="T42" s="6">
        <f t="shared" si="1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 s="13">
        <v>5600</v>
      </c>
      <c r="E43" s="13">
        <v>11924</v>
      </c>
      <c r="F43" s="4">
        <f>SUM(E43/D43)</f>
        <v>2.1292857142857144</v>
      </c>
      <c r="G43" t="s">
        <v>20</v>
      </c>
      <c r="H43">
        <v>111</v>
      </c>
      <c r="I43" s="8">
        <f>IF(ISERROR(E43/H43),0,SUM(E43/H43))</f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_xlfn.TEXTSPLIT(P43,"/",,FALSE,1)</f>
        <v>music</v>
      </c>
      <c r="R43" t="str">
        <v>rock</v>
      </c>
      <c r="S43" s="6">
        <f t="shared" si="0"/>
        <v>41156.208333333336</v>
      </c>
      <c r="T43" s="6">
        <f t="shared" si="1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 s="13">
        <v>1800</v>
      </c>
      <c r="E44" s="13">
        <v>7991</v>
      </c>
      <c r="F44" s="4">
        <f>SUM(E44/D44)</f>
        <v>4.4394444444444447</v>
      </c>
      <c r="G44" t="s">
        <v>20</v>
      </c>
      <c r="H44">
        <v>222</v>
      </c>
      <c r="I44" s="8">
        <f>IF(ISERROR(E44/H44),0,SUM(E44/H44))</f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_xlfn.TEXTSPLIT(P44,"/",,FALSE,1)</f>
        <v>food</v>
      </c>
      <c r="R44" t="str">
        <v>food trucks</v>
      </c>
      <c r="S44" s="6">
        <f t="shared" si="0"/>
        <v>40728.208333333336</v>
      </c>
      <c r="T44" s="6">
        <f t="shared" si="1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 s="13">
        <v>90200</v>
      </c>
      <c r="E45" s="13">
        <v>167717</v>
      </c>
      <c r="F45" s="4">
        <f>SUM(E45/D45)</f>
        <v>1.859390243902439</v>
      </c>
      <c r="G45" t="s">
        <v>20</v>
      </c>
      <c r="H45">
        <v>6212</v>
      </c>
      <c r="I45" s="8">
        <f>IF(ISERROR(E45/H45),0,SUM(E45/H45))</f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_xlfn.TEXTSPLIT(P45,"/",,FALSE,1)</f>
        <v>publishing</v>
      </c>
      <c r="R45" t="str">
        <v>radio &amp; podcasts</v>
      </c>
      <c r="S45" s="6">
        <f t="shared" si="0"/>
        <v>41844.208333333336</v>
      </c>
      <c r="T45" s="6">
        <f t="shared" si="1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 s="13">
        <v>1600</v>
      </c>
      <c r="E46" s="13">
        <v>10541</v>
      </c>
      <c r="F46" s="4">
        <f>SUM(E46/D46)</f>
        <v>6.5881249999999998</v>
      </c>
      <c r="G46" t="s">
        <v>20</v>
      </c>
      <c r="H46">
        <v>98</v>
      </c>
      <c r="I46" s="8">
        <f>IF(ISERROR(E46/H46),0,SUM(E46/H46))</f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_xlfn.TEXTSPLIT(P46,"/",,FALSE,1)</f>
        <v>publishing</v>
      </c>
      <c r="R46" t="str">
        <v>fiction</v>
      </c>
      <c r="S46" s="6">
        <f t="shared" si="0"/>
        <v>43541.208333333328</v>
      </c>
      <c r="T46" s="6">
        <f t="shared" si="1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 s="13">
        <v>9500</v>
      </c>
      <c r="E47" s="13">
        <v>4530</v>
      </c>
      <c r="F47" s="4">
        <f>SUM(E47/D47)</f>
        <v>0.4768421052631579</v>
      </c>
      <c r="G47" t="s">
        <v>14</v>
      </c>
      <c r="H47">
        <v>48</v>
      </c>
      <c r="I47" s="8">
        <f>IF(ISERROR(E47/H47),0,SUM(E47/H47))</f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_xlfn.TEXTSPLIT(P47,"/",,FALSE,1)</f>
        <v>theater</v>
      </c>
      <c r="R47" t="str">
        <v>plays</v>
      </c>
      <c r="S47" s="6">
        <f t="shared" si="0"/>
        <v>42676.208333333328</v>
      </c>
      <c r="T47" s="6">
        <f t="shared" si="1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 s="13">
        <v>3700</v>
      </c>
      <c r="E48" s="13">
        <v>4247</v>
      </c>
      <c r="F48" s="4">
        <f>SUM(E48/D48)</f>
        <v>1.1478378378378378</v>
      </c>
      <c r="G48" t="s">
        <v>20</v>
      </c>
      <c r="H48">
        <v>92</v>
      </c>
      <c r="I48" s="8">
        <f>IF(ISERROR(E48/H48),0,SUM(E48/H48))</f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_xlfn.TEXTSPLIT(P48,"/",,FALSE,1)</f>
        <v>music</v>
      </c>
      <c r="R48" t="str">
        <v>rock</v>
      </c>
      <c r="S48" s="6">
        <f t="shared" si="0"/>
        <v>40367.208333333336</v>
      </c>
      <c r="T48" s="6">
        <f t="shared" si="1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 s="13">
        <v>1500</v>
      </c>
      <c r="E49" s="13">
        <v>7129</v>
      </c>
      <c r="F49" s="4">
        <f>SUM(E49/D49)</f>
        <v>4.7526666666666664</v>
      </c>
      <c r="G49" t="s">
        <v>20</v>
      </c>
      <c r="H49">
        <v>149</v>
      </c>
      <c r="I49" s="8">
        <f>IF(ISERROR(E49/H49),0,SUM(E49/H49))</f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_xlfn.TEXTSPLIT(P49,"/",,FALSE,1)</f>
        <v>theater</v>
      </c>
      <c r="R49" t="str">
        <v>plays</v>
      </c>
      <c r="S49" s="6">
        <f t="shared" si="0"/>
        <v>41727.208333333336</v>
      </c>
      <c r="T49" s="6">
        <f t="shared" si="1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 s="13">
        <v>33300</v>
      </c>
      <c r="E50" s="13">
        <v>128862</v>
      </c>
      <c r="F50" s="4">
        <f>SUM(E50/D50)</f>
        <v>3.86972972972973</v>
      </c>
      <c r="G50" t="s">
        <v>20</v>
      </c>
      <c r="H50">
        <v>2431</v>
      </c>
      <c r="I50" s="8">
        <f>IF(ISERROR(E50/H50),0,SUM(E50/H50))</f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_xlfn.TEXTSPLIT(P50,"/",,FALSE,1)</f>
        <v>theater</v>
      </c>
      <c r="R50" t="str">
        <v>plays</v>
      </c>
      <c r="S50" s="6">
        <f t="shared" si="0"/>
        <v>42180.208333333328</v>
      </c>
      <c r="T50" s="6">
        <f t="shared" si="1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 s="13">
        <v>7200</v>
      </c>
      <c r="E51" s="13">
        <v>13653</v>
      </c>
      <c r="F51" s="4">
        <f>SUM(E51/D51)</f>
        <v>1.89625</v>
      </c>
      <c r="G51" t="s">
        <v>20</v>
      </c>
      <c r="H51">
        <v>303</v>
      </c>
      <c r="I51" s="8">
        <f>IF(ISERROR(E51/H51),0,SUM(E51/H51))</f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_xlfn.TEXTSPLIT(P51,"/",,FALSE,1)</f>
        <v>music</v>
      </c>
      <c r="R51" t="str">
        <v>rock</v>
      </c>
      <c r="S51" s="6">
        <f t="shared" si="0"/>
        <v>43758.208333333328</v>
      </c>
      <c r="T51" s="6">
        <f t="shared" si="1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 s="13">
        <v>100</v>
      </c>
      <c r="E52" s="13">
        <v>2</v>
      </c>
      <c r="F52" s="4">
        <f>SUM(E52/D52)</f>
        <v>0.02</v>
      </c>
      <c r="G52" t="s">
        <v>14</v>
      </c>
      <c r="H52">
        <v>1</v>
      </c>
      <c r="I52" s="8">
        <f>IF(ISERROR(E52/H52),0,SUM(E52/H52))</f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_xlfn.TEXTSPLIT(P52,"/",,FALSE,1)</f>
        <v>music</v>
      </c>
      <c r="R52" t="str">
        <v>metal</v>
      </c>
      <c r="S52" s="6">
        <f t="shared" si="0"/>
        <v>41487.208333333336</v>
      </c>
      <c r="T52" s="6">
        <f t="shared" si="1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 s="13">
        <v>158100</v>
      </c>
      <c r="E53" s="13">
        <v>145243</v>
      </c>
      <c r="F53" s="4">
        <f>SUM(E53/D53)</f>
        <v>0.91867805186590767</v>
      </c>
      <c r="G53" t="s">
        <v>14</v>
      </c>
      <c r="H53">
        <v>1467</v>
      </c>
      <c r="I53" s="8">
        <f>IF(ISERROR(E53/H53),0,SUM(E53/H53))</f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_xlfn.TEXTSPLIT(P53,"/",,FALSE,1)</f>
        <v>technology</v>
      </c>
      <c r="R53" t="str">
        <v>wearables</v>
      </c>
      <c r="S53" s="6">
        <f t="shared" si="0"/>
        <v>40995.208333333336</v>
      </c>
      <c r="T53" s="6">
        <f t="shared" si="1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 s="13">
        <v>7200</v>
      </c>
      <c r="E54" s="13">
        <v>2459</v>
      </c>
      <c r="F54" s="4">
        <f>SUM(E54/D54)</f>
        <v>0.34152777777777776</v>
      </c>
      <c r="G54" t="s">
        <v>14</v>
      </c>
      <c r="H54">
        <v>75</v>
      </c>
      <c r="I54" s="8">
        <f>IF(ISERROR(E54/H54),0,SUM(E54/H54))</f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_xlfn.TEXTSPLIT(P54,"/",,FALSE,1)</f>
        <v>theater</v>
      </c>
      <c r="R54" t="str">
        <v>plays</v>
      </c>
      <c r="S54" s="6">
        <f t="shared" si="0"/>
        <v>40436.208333333336</v>
      </c>
      <c r="T54" s="6">
        <f t="shared" si="1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 s="13">
        <v>8800</v>
      </c>
      <c r="E55" s="13">
        <v>12356</v>
      </c>
      <c r="F55" s="4">
        <f>SUM(E55/D55)</f>
        <v>1.4040909090909091</v>
      </c>
      <c r="G55" t="s">
        <v>20</v>
      </c>
      <c r="H55">
        <v>209</v>
      </c>
      <c r="I55" s="8">
        <f>IF(ISERROR(E55/H55),0,SUM(E55/H55))</f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_xlfn.TEXTSPLIT(P55,"/",,FALSE,1)</f>
        <v>film &amp; video</v>
      </c>
      <c r="R55" t="str">
        <v>drama</v>
      </c>
      <c r="S55" s="6">
        <f t="shared" si="0"/>
        <v>41779.208333333336</v>
      </c>
      <c r="T55" s="6">
        <f t="shared" si="1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 s="13">
        <v>6000</v>
      </c>
      <c r="E56" s="13">
        <v>5392</v>
      </c>
      <c r="F56" s="4">
        <f>SUM(E56/D56)</f>
        <v>0.89866666666666661</v>
      </c>
      <c r="G56" t="s">
        <v>14</v>
      </c>
      <c r="H56">
        <v>120</v>
      </c>
      <c r="I56" s="8">
        <f>IF(ISERROR(E56/H56),0,SUM(E56/H56))</f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_xlfn.TEXTSPLIT(P56,"/",,FALSE,1)</f>
        <v>technology</v>
      </c>
      <c r="R56" t="str">
        <v>wearables</v>
      </c>
      <c r="S56" s="6">
        <f t="shared" si="0"/>
        <v>43170.25</v>
      </c>
      <c r="T56" s="6">
        <f t="shared" si="1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 s="13">
        <v>6600</v>
      </c>
      <c r="E57" s="13">
        <v>11746</v>
      </c>
      <c r="F57" s="4">
        <f>SUM(E57/D57)</f>
        <v>1.7796969696969698</v>
      </c>
      <c r="G57" t="s">
        <v>20</v>
      </c>
      <c r="H57">
        <v>131</v>
      </c>
      <c r="I57" s="8">
        <f>IF(ISERROR(E57/H57),0,SUM(E57/H57))</f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_xlfn.TEXTSPLIT(P57,"/",,FALSE,1)</f>
        <v>music</v>
      </c>
      <c r="R57" t="str">
        <v>jazz</v>
      </c>
      <c r="S57" s="6">
        <f t="shared" si="0"/>
        <v>43311.208333333328</v>
      </c>
      <c r="T57" s="6">
        <f t="shared" si="1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 s="13">
        <v>8000</v>
      </c>
      <c r="E58" s="13">
        <v>11493</v>
      </c>
      <c r="F58" s="4">
        <f>SUM(E58/D58)</f>
        <v>1.436625</v>
      </c>
      <c r="G58" t="s">
        <v>20</v>
      </c>
      <c r="H58">
        <v>164</v>
      </c>
      <c r="I58" s="8">
        <f>IF(ISERROR(E58/H58),0,SUM(E58/H58))</f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_xlfn.TEXTSPLIT(P58,"/",,FALSE,1)</f>
        <v>technology</v>
      </c>
      <c r="R58" t="str">
        <v>wearables</v>
      </c>
      <c r="S58" s="6">
        <f t="shared" si="0"/>
        <v>42014.25</v>
      </c>
      <c r="T58" s="6">
        <f t="shared" si="1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 s="13">
        <v>2900</v>
      </c>
      <c r="E59" s="13">
        <v>6243</v>
      </c>
      <c r="F59" s="4">
        <f>SUM(E59/D59)</f>
        <v>2.1527586206896552</v>
      </c>
      <c r="G59" t="s">
        <v>20</v>
      </c>
      <c r="H59">
        <v>201</v>
      </c>
      <c r="I59" s="8">
        <f>IF(ISERROR(E59/H59),0,SUM(E59/H59))</f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_xlfn.TEXTSPLIT(P59,"/",,FALSE,1)</f>
        <v>games</v>
      </c>
      <c r="R59" t="str">
        <v>video games</v>
      </c>
      <c r="S59" s="6">
        <f t="shared" si="0"/>
        <v>42979.208333333328</v>
      </c>
      <c r="T59" s="6">
        <f t="shared" si="1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 s="13">
        <v>2700</v>
      </c>
      <c r="E60" s="13">
        <v>6132</v>
      </c>
      <c r="F60" s="4">
        <f>SUM(E60/D60)</f>
        <v>2.2711111111111113</v>
      </c>
      <c r="G60" t="s">
        <v>20</v>
      </c>
      <c r="H60">
        <v>211</v>
      </c>
      <c r="I60" s="8">
        <f>IF(ISERROR(E60/H60),0,SUM(E60/H60))</f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_xlfn.TEXTSPLIT(P60,"/",,FALSE,1)</f>
        <v>theater</v>
      </c>
      <c r="R60" t="str">
        <v>plays</v>
      </c>
      <c r="S60" s="6">
        <f t="shared" si="0"/>
        <v>42268.208333333328</v>
      </c>
      <c r="T60" s="6">
        <f t="shared" si="1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 s="13">
        <v>1400</v>
      </c>
      <c r="E61" s="13">
        <v>3851</v>
      </c>
      <c r="F61" s="4">
        <f>SUM(E61/D61)</f>
        <v>2.7507142857142859</v>
      </c>
      <c r="G61" t="s">
        <v>20</v>
      </c>
      <c r="H61">
        <v>128</v>
      </c>
      <c r="I61" s="8">
        <f>IF(ISERROR(E61/H61),0,SUM(E61/H61))</f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_xlfn.TEXTSPLIT(P61,"/",,FALSE,1)</f>
        <v>theater</v>
      </c>
      <c r="R61" t="str">
        <v>plays</v>
      </c>
      <c r="S61" s="6">
        <f t="shared" si="0"/>
        <v>42898.208333333328</v>
      </c>
      <c r="T61" s="6">
        <f t="shared" si="1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 s="13">
        <v>94200</v>
      </c>
      <c r="E62" s="13">
        <v>135997</v>
      </c>
      <c r="F62" s="4">
        <f>SUM(E62/D62)</f>
        <v>1.4437048832271762</v>
      </c>
      <c r="G62" t="s">
        <v>20</v>
      </c>
      <c r="H62">
        <v>1600</v>
      </c>
      <c r="I62" s="8">
        <f>IF(ISERROR(E62/H62),0,SUM(E62/H62))</f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_xlfn.TEXTSPLIT(P62,"/",,FALSE,1)</f>
        <v>theater</v>
      </c>
      <c r="R62" t="str">
        <v>plays</v>
      </c>
      <c r="S62" s="6">
        <f t="shared" si="0"/>
        <v>41107.208333333336</v>
      </c>
      <c r="T62" s="6">
        <f t="shared" si="1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 s="13">
        <v>199200</v>
      </c>
      <c r="E63" s="13">
        <v>184750</v>
      </c>
      <c r="F63" s="4">
        <f>SUM(E63/D63)</f>
        <v>0.92745983935742971</v>
      </c>
      <c r="G63" t="s">
        <v>14</v>
      </c>
      <c r="H63">
        <v>2253</v>
      </c>
      <c r="I63" s="8">
        <f>IF(ISERROR(E63/H63),0,SUM(E63/H63))</f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_xlfn.TEXTSPLIT(P63,"/",,FALSE,1)</f>
        <v>theater</v>
      </c>
      <c r="R63" t="str">
        <v>plays</v>
      </c>
      <c r="S63" s="6">
        <f t="shared" si="0"/>
        <v>40595.25</v>
      </c>
      <c r="T63" s="6">
        <f t="shared" si="1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 s="13">
        <v>2000</v>
      </c>
      <c r="E64" s="13">
        <v>14452</v>
      </c>
      <c r="F64" s="4">
        <f>SUM(E64/D64)</f>
        <v>7.226</v>
      </c>
      <c r="G64" t="s">
        <v>20</v>
      </c>
      <c r="H64">
        <v>249</v>
      </c>
      <c r="I64" s="8">
        <f>IF(ISERROR(E64/H64),0,SUM(E64/H64))</f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_xlfn.TEXTSPLIT(P64,"/",,FALSE,1)</f>
        <v>technology</v>
      </c>
      <c r="R64" t="str">
        <v>web</v>
      </c>
      <c r="S64" s="6">
        <f t="shared" si="0"/>
        <v>42160.208333333328</v>
      </c>
      <c r="T64" s="6">
        <f t="shared" si="1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 s="13">
        <v>4700</v>
      </c>
      <c r="E65" s="13">
        <v>557</v>
      </c>
      <c r="F65" s="4">
        <f>SUM(E65/D65)</f>
        <v>0.11851063829787234</v>
      </c>
      <c r="G65" t="s">
        <v>14</v>
      </c>
      <c r="H65">
        <v>5</v>
      </c>
      <c r="I65" s="8">
        <f>IF(ISERROR(E65/H65),0,SUM(E65/H65))</f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_xlfn.TEXTSPLIT(P65,"/",,FALSE,1)</f>
        <v>theater</v>
      </c>
      <c r="R65" t="str">
        <v>plays</v>
      </c>
      <c r="S65" s="6">
        <f t="shared" si="0"/>
        <v>42853.208333333328</v>
      </c>
      <c r="T65" s="6">
        <f t="shared" si="1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 s="13">
        <v>2800</v>
      </c>
      <c r="E66" s="13">
        <v>2734</v>
      </c>
      <c r="F66" s="4">
        <f>SUM(E66/D66)</f>
        <v>0.97642857142857142</v>
      </c>
      <c r="G66" t="s">
        <v>14</v>
      </c>
      <c r="H66">
        <v>38</v>
      </c>
      <c r="I66" s="8">
        <f>IF(ISERROR(E66/H66),0,SUM(E66/H66))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_xlfn.TEXTSPLIT(P66,"/",,FALSE,1)</f>
        <v>technology</v>
      </c>
      <c r="R66" t="str">
        <v>web</v>
      </c>
      <c r="S66" s="6">
        <f t="shared" si="0"/>
        <v>43283.208333333328</v>
      </c>
      <c r="T66" s="6">
        <f t="shared" si="1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 s="13">
        <v>6100</v>
      </c>
      <c r="E67" s="13">
        <v>14405</v>
      </c>
      <c r="F67" s="4">
        <f>SUM(E67/D67)</f>
        <v>2.3614754098360655</v>
      </c>
      <c r="G67" t="s">
        <v>20</v>
      </c>
      <c r="H67">
        <v>236</v>
      </c>
      <c r="I67" s="8">
        <f>IF(ISERROR(E67/H67),0,SUM(E67/H67))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_xlfn.TEXTSPLIT(P67,"/",,FALSE,1)</f>
        <v>theater</v>
      </c>
      <c r="R67" t="str">
        <v>plays</v>
      </c>
      <c r="S67" s="6">
        <f t="shared" ref="S67:S130" si="2">(((L67/60)/60/24+DATE(1970,1,1)))</f>
        <v>40570.25</v>
      </c>
      <c r="T67" s="6">
        <f t="shared" ref="T67:T130" si="3">(((M67/60)/60/24)+DATE(1970,1,1))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 s="13">
        <v>2900</v>
      </c>
      <c r="E68" s="13">
        <v>1307</v>
      </c>
      <c r="F68" s="4">
        <f>SUM(E68/D68)</f>
        <v>0.45068965517241377</v>
      </c>
      <c r="G68" t="s">
        <v>14</v>
      </c>
      <c r="H68">
        <v>12</v>
      </c>
      <c r="I68" s="8">
        <f>IF(ISERROR(E68/H68),0,SUM(E68/H68))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_xlfn.TEXTSPLIT(P68,"/",,FALSE,1)</f>
        <v>theater</v>
      </c>
      <c r="R68" t="str">
        <v>plays</v>
      </c>
      <c r="S68" s="6">
        <f t="shared" si="2"/>
        <v>42102.208333333328</v>
      </c>
      <c r="T68" s="6">
        <f t="shared" si="3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 s="13">
        <v>72600</v>
      </c>
      <c r="E69" s="13">
        <v>117892</v>
      </c>
      <c r="F69" s="4">
        <f>SUM(E69/D69)</f>
        <v>1.6238567493112948</v>
      </c>
      <c r="G69" t="s">
        <v>20</v>
      </c>
      <c r="H69">
        <v>4065</v>
      </c>
      <c r="I69" s="8">
        <f>IF(ISERROR(E69/H69),0,SUM(E69/H69))</f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_xlfn.TEXTSPLIT(P69,"/",,FALSE,1)</f>
        <v>technology</v>
      </c>
      <c r="R69" t="str">
        <v>wearables</v>
      </c>
      <c r="S69" s="6">
        <f t="shared" si="2"/>
        <v>40203.25</v>
      </c>
      <c r="T69" s="6">
        <f t="shared" si="3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 s="13">
        <v>5700</v>
      </c>
      <c r="E70" s="13">
        <v>14508</v>
      </c>
      <c r="F70" s="4">
        <f>SUM(E70/D70)</f>
        <v>2.5452631578947367</v>
      </c>
      <c r="G70" t="s">
        <v>20</v>
      </c>
      <c r="H70">
        <v>246</v>
      </c>
      <c r="I70" s="8">
        <f>IF(ISERROR(E70/H70),0,SUM(E70/H70))</f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_xlfn.TEXTSPLIT(P70,"/",,FALSE,1)</f>
        <v>theater</v>
      </c>
      <c r="R70" t="str">
        <v>plays</v>
      </c>
      <c r="S70" s="6">
        <f t="shared" si="2"/>
        <v>42943.208333333328</v>
      </c>
      <c r="T70" s="6">
        <f t="shared" si="3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 s="13">
        <v>7900</v>
      </c>
      <c r="E71" s="13">
        <v>1901</v>
      </c>
      <c r="F71" s="4">
        <f>SUM(E71/D71)</f>
        <v>0.24063291139240506</v>
      </c>
      <c r="G71" t="s">
        <v>74</v>
      </c>
      <c r="H71">
        <v>17</v>
      </c>
      <c r="I71" s="8">
        <f>IF(ISERROR(E71/H71),0,SUM(E71/H71))</f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_xlfn.TEXTSPLIT(P71,"/",,FALSE,1)</f>
        <v>theater</v>
      </c>
      <c r="R71" t="str">
        <v>plays</v>
      </c>
      <c r="S71" s="6">
        <f t="shared" si="2"/>
        <v>40531.25</v>
      </c>
      <c r="T71" s="6">
        <f t="shared" si="3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 s="13">
        <v>128000</v>
      </c>
      <c r="E72" s="13">
        <v>158389</v>
      </c>
      <c r="F72" s="4">
        <f>SUM(E72/D72)</f>
        <v>1.2374140625000001</v>
      </c>
      <c r="G72" t="s">
        <v>20</v>
      </c>
      <c r="H72">
        <v>2475</v>
      </c>
      <c r="I72" s="8">
        <f>IF(ISERROR(E72/H72),0,SUM(E72/H72))</f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_xlfn.TEXTSPLIT(P72,"/",,FALSE,1)</f>
        <v>theater</v>
      </c>
      <c r="R72" t="str">
        <v>plays</v>
      </c>
      <c r="S72" s="6">
        <f t="shared" si="2"/>
        <v>40484.208333333336</v>
      </c>
      <c r="T72" s="6">
        <f t="shared" si="3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 s="13">
        <v>6000</v>
      </c>
      <c r="E73" s="13">
        <v>6484</v>
      </c>
      <c r="F73" s="4">
        <f>SUM(E73/D73)</f>
        <v>1.0806666666666667</v>
      </c>
      <c r="G73" t="s">
        <v>20</v>
      </c>
      <c r="H73">
        <v>76</v>
      </c>
      <c r="I73" s="8">
        <f>IF(ISERROR(E73/H73),0,SUM(E73/H73))</f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_xlfn.TEXTSPLIT(P73,"/",,FALSE,1)</f>
        <v>theater</v>
      </c>
      <c r="R73" t="str">
        <v>plays</v>
      </c>
      <c r="S73" s="6">
        <f t="shared" si="2"/>
        <v>43799.25</v>
      </c>
      <c r="T73" s="6">
        <f t="shared" si="3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 s="13">
        <v>600</v>
      </c>
      <c r="E74" s="13">
        <v>4022</v>
      </c>
      <c r="F74" s="4">
        <f>SUM(E74/D74)</f>
        <v>6.7033333333333331</v>
      </c>
      <c r="G74" t="s">
        <v>20</v>
      </c>
      <c r="H74">
        <v>54</v>
      </c>
      <c r="I74" s="8">
        <f>IF(ISERROR(E74/H74),0,SUM(E74/H74))</f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_xlfn.TEXTSPLIT(P74,"/",,FALSE,1)</f>
        <v>film &amp; video</v>
      </c>
      <c r="R74" t="str">
        <v>animation</v>
      </c>
      <c r="S74" s="6">
        <f t="shared" si="2"/>
        <v>42186.208333333328</v>
      </c>
      <c r="T74" s="6">
        <f t="shared" si="3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 s="13">
        <v>1400</v>
      </c>
      <c r="E75" s="13">
        <v>9253</v>
      </c>
      <c r="F75" s="4">
        <f>SUM(E75/D75)</f>
        <v>6.609285714285714</v>
      </c>
      <c r="G75" t="s">
        <v>20</v>
      </c>
      <c r="H75">
        <v>88</v>
      </c>
      <c r="I75" s="8">
        <f>IF(ISERROR(E75/H75),0,SUM(E75/H75))</f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_xlfn.TEXTSPLIT(P75,"/",,FALSE,1)</f>
        <v>music</v>
      </c>
      <c r="R75" t="str">
        <v>jazz</v>
      </c>
      <c r="S75" s="6">
        <f t="shared" si="2"/>
        <v>42701.25</v>
      </c>
      <c r="T75" s="6">
        <f t="shared" si="3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 s="13">
        <v>3900</v>
      </c>
      <c r="E76" s="13">
        <v>4776</v>
      </c>
      <c r="F76" s="4">
        <f>SUM(E76/D76)</f>
        <v>1.2246153846153847</v>
      </c>
      <c r="G76" t="s">
        <v>20</v>
      </c>
      <c r="H76">
        <v>85</v>
      </c>
      <c r="I76" s="8">
        <f>IF(ISERROR(E76/H76),0,SUM(E76/H76))</f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_xlfn.TEXTSPLIT(P76,"/",,FALSE,1)</f>
        <v>music</v>
      </c>
      <c r="R76" t="str">
        <v>metal</v>
      </c>
      <c r="S76" s="6">
        <f t="shared" si="2"/>
        <v>42456.208333333328</v>
      </c>
      <c r="T76" s="6">
        <f t="shared" si="3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 s="13">
        <v>9700</v>
      </c>
      <c r="E77" s="13">
        <v>14606</v>
      </c>
      <c r="F77" s="4">
        <f>SUM(E77/D77)</f>
        <v>1.5057731958762886</v>
      </c>
      <c r="G77" t="s">
        <v>20</v>
      </c>
      <c r="H77">
        <v>170</v>
      </c>
      <c r="I77" s="8">
        <f>IF(ISERROR(E77/H77),0,SUM(E77/H77))</f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_xlfn.TEXTSPLIT(P77,"/",,FALSE,1)</f>
        <v>photography</v>
      </c>
      <c r="R77" t="str">
        <v>photography books</v>
      </c>
      <c r="S77" s="6">
        <f t="shared" si="2"/>
        <v>43296.208333333328</v>
      </c>
      <c r="T77" s="6">
        <f t="shared" si="3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 s="13">
        <v>122900</v>
      </c>
      <c r="E78" s="13">
        <v>95993</v>
      </c>
      <c r="F78" s="4">
        <f>SUM(E78/D78)</f>
        <v>0.78106590724165992</v>
      </c>
      <c r="G78" t="s">
        <v>14</v>
      </c>
      <c r="H78">
        <v>1684</v>
      </c>
      <c r="I78" s="8">
        <f>IF(ISERROR(E78/H78),0,SUM(E78/H78))</f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_xlfn.TEXTSPLIT(P78,"/",,FALSE,1)</f>
        <v>theater</v>
      </c>
      <c r="R78" t="str">
        <v>plays</v>
      </c>
      <c r="S78" s="6">
        <f t="shared" si="2"/>
        <v>42027.25</v>
      </c>
      <c r="T78" s="6">
        <f t="shared" si="3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 s="13">
        <v>9500</v>
      </c>
      <c r="E79" s="13">
        <v>4460</v>
      </c>
      <c r="F79" s="4">
        <f>SUM(E79/D79)</f>
        <v>0.46947368421052632</v>
      </c>
      <c r="G79" t="s">
        <v>14</v>
      </c>
      <c r="H79">
        <v>56</v>
      </c>
      <c r="I79" s="8">
        <f>IF(ISERROR(E79/H79),0,SUM(E79/H79))</f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_xlfn.TEXTSPLIT(P79,"/",,FALSE,1)</f>
        <v>film &amp; video</v>
      </c>
      <c r="R79" t="str">
        <v>animation</v>
      </c>
      <c r="S79" s="6">
        <f t="shared" si="2"/>
        <v>40448.208333333336</v>
      </c>
      <c r="T79" s="6">
        <f t="shared" si="3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 s="13">
        <v>4500</v>
      </c>
      <c r="E80" s="13">
        <v>13536</v>
      </c>
      <c r="F80" s="4">
        <f>SUM(E80/D80)</f>
        <v>3.008</v>
      </c>
      <c r="G80" t="s">
        <v>20</v>
      </c>
      <c r="H80">
        <v>330</v>
      </c>
      <c r="I80" s="8">
        <f>IF(ISERROR(E80/H80),0,SUM(E80/H80))</f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_xlfn.TEXTSPLIT(P80,"/",,FALSE,1)</f>
        <v>publishing</v>
      </c>
      <c r="R80" t="str">
        <v>translations</v>
      </c>
      <c r="S80" s="6">
        <f t="shared" si="2"/>
        <v>43206.208333333328</v>
      </c>
      <c r="T80" s="6">
        <f t="shared" si="3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 s="13">
        <v>57800</v>
      </c>
      <c r="E81" s="13">
        <v>40228</v>
      </c>
      <c r="F81" s="4">
        <f>SUM(E81/D81)</f>
        <v>0.6959861591695502</v>
      </c>
      <c r="G81" t="s">
        <v>14</v>
      </c>
      <c r="H81">
        <v>838</v>
      </c>
      <c r="I81" s="8">
        <f>IF(ISERROR(E81/H81),0,SUM(E81/H81))</f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_xlfn.TEXTSPLIT(P81,"/",,FALSE,1)</f>
        <v>theater</v>
      </c>
      <c r="R81" t="str">
        <v>plays</v>
      </c>
      <c r="S81" s="6">
        <f t="shared" si="2"/>
        <v>43267.208333333328</v>
      </c>
      <c r="T81" s="6">
        <f t="shared" si="3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 s="13">
        <v>1100</v>
      </c>
      <c r="E82" s="13">
        <v>7012</v>
      </c>
      <c r="F82" s="4">
        <f>SUM(E82/D82)</f>
        <v>6.374545454545455</v>
      </c>
      <c r="G82" t="s">
        <v>20</v>
      </c>
      <c r="H82">
        <v>127</v>
      </c>
      <c r="I82" s="8">
        <f>IF(ISERROR(E82/H82),0,SUM(E82/H82))</f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_xlfn.TEXTSPLIT(P82,"/",,FALSE,1)</f>
        <v>games</v>
      </c>
      <c r="R82" t="str">
        <v>video games</v>
      </c>
      <c r="S82" s="6">
        <f t="shared" si="2"/>
        <v>42976.208333333328</v>
      </c>
      <c r="T82" s="6">
        <f t="shared" si="3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 s="13">
        <v>16800</v>
      </c>
      <c r="E83" s="13">
        <v>37857</v>
      </c>
      <c r="F83" s="4">
        <f>SUM(E83/D83)</f>
        <v>2.253392857142857</v>
      </c>
      <c r="G83" t="s">
        <v>20</v>
      </c>
      <c r="H83">
        <v>411</v>
      </c>
      <c r="I83" s="8">
        <f>IF(ISERROR(E83/H83),0,SUM(E83/H83))</f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_xlfn.TEXTSPLIT(P83,"/",,FALSE,1)</f>
        <v>music</v>
      </c>
      <c r="R83" t="str">
        <v>rock</v>
      </c>
      <c r="S83" s="6">
        <f t="shared" si="2"/>
        <v>43062.25</v>
      </c>
      <c r="T83" s="6">
        <f t="shared" si="3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 s="13">
        <v>1000</v>
      </c>
      <c r="E84" s="13">
        <v>14973</v>
      </c>
      <c r="F84" s="4">
        <f>SUM(E84/D84)</f>
        <v>14.973000000000001</v>
      </c>
      <c r="G84" t="s">
        <v>20</v>
      </c>
      <c r="H84">
        <v>180</v>
      </c>
      <c r="I84" s="8">
        <f>IF(ISERROR(E84/H84),0,SUM(E84/H84))</f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_xlfn.TEXTSPLIT(P84,"/",,FALSE,1)</f>
        <v>games</v>
      </c>
      <c r="R84" t="str">
        <v>video games</v>
      </c>
      <c r="S84" s="6">
        <f t="shared" si="2"/>
        <v>43482.25</v>
      </c>
      <c r="T84" s="6">
        <f t="shared" si="3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 s="13">
        <v>106400</v>
      </c>
      <c r="E85" s="13">
        <v>39996</v>
      </c>
      <c r="F85" s="4">
        <f>SUM(E85/D85)</f>
        <v>0.37590225563909774</v>
      </c>
      <c r="G85" t="s">
        <v>14</v>
      </c>
      <c r="H85">
        <v>1000</v>
      </c>
      <c r="I85" s="8">
        <f>IF(ISERROR(E85/H85),0,SUM(E85/H85))</f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_xlfn.TEXTSPLIT(P85,"/",,FALSE,1)</f>
        <v>music</v>
      </c>
      <c r="R85" t="str">
        <v>electric music</v>
      </c>
      <c r="S85" s="6">
        <f t="shared" si="2"/>
        <v>42579.208333333328</v>
      </c>
      <c r="T85" s="6">
        <f t="shared" si="3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 s="13">
        <v>31400</v>
      </c>
      <c r="E86" s="13">
        <v>41564</v>
      </c>
      <c r="F86" s="4">
        <f>SUM(E86/D86)</f>
        <v>1.3236942675159236</v>
      </c>
      <c r="G86" t="s">
        <v>20</v>
      </c>
      <c r="H86">
        <v>374</v>
      </c>
      <c r="I86" s="8">
        <f>IF(ISERROR(E86/H86),0,SUM(E86/H86))</f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_xlfn.TEXTSPLIT(P86,"/",,FALSE,1)</f>
        <v>technology</v>
      </c>
      <c r="R86" t="str">
        <v>wearables</v>
      </c>
      <c r="S86" s="6">
        <f t="shared" si="2"/>
        <v>41118.208333333336</v>
      </c>
      <c r="T86" s="6">
        <f t="shared" si="3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 s="13">
        <v>4900</v>
      </c>
      <c r="E87" s="13">
        <v>6430</v>
      </c>
      <c r="F87" s="4">
        <f>SUM(E87/D87)</f>
        <v>1.3122448979591836</v>
      </c>
      <c r="G87" t="s">
        <v>20</v>
      </c>
      <c r="H87">
        <v>71</v>
      </c>
      <c r="I87" s="8">
        <f>IF(ISERROR(E87/H87),0,SUM(E87/H87))</f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_xlfn.TEXTSPLIT(P87,"/",,FALSE,1)</f>
        <v>music</v>
      </c>
      <c r="R87" t="str">
        <v>indie rock</v>
      </c>
      <c r="S87" s="6">
        <f t="shared" si="2"/>
        <v>40797.208333333336</v>
      </c>
      <c r="T87" s="6">
        <f t="shared" si="3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 s="13">
        <v>7400</v>
      </c>
      <c r="E88" s="13">
        <v>12405</v>
      </c>
      <c r="F88" s="4">
        <f>SUM(E88/D88)</f>
        <v>1.6763513513513513</v>
      </c>
      <c r="G88" t="s">
        <v>20</v>
      </c>
      <c r="H88">
        <v>203</v>
      </c>
      <c r="I88" s="8">
        <f>IF(ISERROR(E88/H88),0,SUM(E88/H88))</f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_xlfn.TEXTSPLIT(P88,"/",,FALSE,1)</f>
        <v>theater</v>
      </c>
      <c r="R88" t="str">
        <v>plays</v>
      </c>
      <c r="S88" s="6">
        <f t="shared" si="2"/>
        <v>42128.208333333328</v>
      </c>
      <c r="T88" s="6">
        <f t="shared" si="3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 s="13">
        <v>198500</v>
      </c>
      <c r="E89" s="13">
        <v>123040</v>
      </c>
      <c r="F89" s="4">
        <f>SUM(E89/D89)</f>
        <v>0.6198488664987406</v>
      </c>
      <c r="G89" t="s">
        <v>14</v>
      </c>
      <c r="H89">
        <v>1482</v>
      </c>
      <c r="I89" s="8">
        <f>IF(ISERROR(E89/H89),0,SUM(E89/H89))</f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_xlfn.TEXTSPLIT(P89,"/",,FALSE,1)</f>
        <v>music</v>
      </c>
      <c r="R89" t="str">
        <v>rock</v>
      </c>
      <c r="S89" s="6">
        <f t="shared" si="2"/>
        <v>40610.25</v>
      </c>
      <c r="T89" s="6">
        <f t="shared" si="3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 s="13">
        <v>4800</v>
      </c>
      <c r="E90" s="13">
        <v>12516</v>
      </c>
      <c r="F90" s="4">
        <f>SUM(E90/D90)</f>
        <v>2.6074999999999999</v>
      </c>
      <c r="G90" t="s">
        <v>20</v>
      </c>
      <c r="H90">
        <v>113</v>
      </c>
      <c r="I90" s="8">
        <f>IF(ISERROR(E90/H90),0,SUM(E90/H90))</f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_xlfn.TEXTSPLIT(P90,"/",,FALSE,1)</f>
        <v>publishing</v>
      </c>
      <c r="R90" t="str">
        <v>translations</v>
      </c>
      <c r="S90" s="6">
        <f t="shared" si="2"/>
        <v>42110.208333333328</v>
      </c>
      <c r="T90" s="6">
        <f t="shared" si="3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 s="13">
        <v>3400</v>
      </c>
      <c r="E91" s="13">
        <v>8588</v>
      </c>
      <c r="F91" s="4">
        <f>SUM(E91/D91)</f>
        <v>2.5258823529411765</v>
      </c>
      <c r="G91" t="s">
        <v>20</v>
      </c>
      <c r="H91">
        <v>96</v>
      </c>
      <c r="I91" s="8">
        <f>IF(ISERROR(E91/H91),0,SUM(E91/H91))</f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_xlfn.TEXTSPLIT(P91,"/",,FALSE,1)</f>
        <v>theater</v>
      </c>
      <c r="R91" t="str">
        <v>plays</v>
      </c>
      <c r="S91" s="6">
        <f t="shared" si="2"/>
        <v>40283.208333333336</v>
      </c>
      <c r="T91" s="6">
        <f t="shared" si="3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 s="13">
        <v>7800</v>
      </c>
      <c r="E92" s="13">
        <v>6132</v>
      </c>
      <c r="F92" s="4">
        <f>SUM(E92/D92)</f>
        <v>0.7861538461538462</v>
      </c>
      <c r="G92" t="s">
        <v>14</v>
      </c>
      <c r="H92">
        <v>106</v>
      </c>
      <c r="I92" s="8">
        <f>IF(ISERROR(E92/H92),0,SUM(E92/H92))</f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_xlfn.TEXTSPLIT(P92,"/",,FALSE,1)</f>
        <v>theater</v>
      </c>
      <c r="R92" t="str">
        <v>plays</v>
      </c>
      <c r="S92" s="6">
        <f t="shared" si="2"/>
        <v>42425.25</v>
      </c>
      <c r="T92" s="6">
        <f t="shared" si="3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 s="13">
        <v>154300</v>
      </c>
      <c r="E93" s="13">
        <v>74688</v>
      </c>
      <c r="F93" s="4">
        <f>SUM(E93/D93)</f>
        <v>0.48404406999351912</v>
      </c>
      <c r="G93" t="s">
        <v>14</v>
      </c>
      <c r="H93">
        <v>679</v>
      </c>
      <c r="I93" s="8">
        <f>IF(ISERROR(E93/H93),0,SUM(E93/H93))</f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_xlfn.TEXTSPLIT(P93,"/",,FALSE,1)</f>
        <v>publishing</v>
      </c>
      <c r="R93" t="str">
        <v>translations</v>
      </c>
      <c r="S93" s="6">
        <f t="shared" si="2"/>
        <v>42588.208333333328</v>
      </c>
      <c r="T93" s="6">
        <f t="shared" si="3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 s="13">
        <v>20000</v>
      </c>
      <c r="E94" s="13">
        <v>51775</v>
      </c>
      <c r="F94" s="4">
        <f>SUM(E94/D94)</f>
        <v>2.5887500000000001</v>
      </c>
      <c r="G94" t="s">
        <v>20</v>
      </c>
      <c r="H94">
        <v>498</v>
      </c>
      <c r="I94" s="8">
        <f>IF(ISERROR(E94/H94),0,SUM(E94/H94))</f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_xlfn.TEXTSPLIT(P94,"/",,FALSE,1)</f>
        <v>games</v>
      </c>
      <c r="R94" t="str">
        <v>video games</v>
      </c>
      <c r="S94" s="6">
        <f t="shared" si="2"/>
        <v>40352.208333333336</v>
      </c>
      <c r="T94" s="6">
        <f t="shared" si="3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 s="13">
        <v>108800</v>
      </c>
      <c r="E95" s="13">
        <v>65877</v>
      </c>
      <c r="F95" s="4">
        <f>SUM(E95/D95)</f>
        <v>0.60548713235294116</v>
      </c>
      <c r="G95" t="s">
        <v>74</v>
      </c>
      <c r="H95">
        <v>610</v>
      </c>
      <c r="I95" s="8">
        <f>IF(ISERROR(E95/H95),0,SUM(E95/H95))</f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_xlfn.TEXTSPLIT(P95,"/",,FALSE,1)</f>
        <v>theater</v>
      </c>
      <c r="R95" t="str">
        <v>plays</v>
      </c>
      <c r="S95" s="6">
        <f t="shared" si="2"/>
        <v>41202.208333333336</v>
      </c>
      <c r="T95" s="6">
        <f t="shared" si="3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 s="13">
        <v>2900</v>
      </c>
      <c r="E96" s="13">
        <v>8807</v>
      </c>
      <c r="F96" s="4">
        <f>SUM(E96/D96)</f>
        <v>3.036896551724138</v>
      </c>
      <c r="G96" t="s">
        <v>20</v>
      </c>
      <c r="H96">
        <v>180</v>
      </c>
      <c r="I96" s="8">
        <f>IF(ISERROR(E96/H96),0,SUM(E96/H96))</f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_xlfn.TEXTSPLIT(P96,"/",,FALSE,1)</f>
        <v>technology</v>
      </c>
      <c r="R96" t="str">
        <v>web</v>
      </c>
      <c r="S96" s="6">
        <f t="shared" si="2"/>
        <v>43562.208333333328</v>
      </c>
      <c r="T96" s="6">
        <f t="shared" si="3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 s="13">
        <v>900</v>
      </c>
      <c r="E97" s="13">
        <v>1017</v>
      </c>
      <c r="F97" s="4">
        <f>SUM(E97/D97)</f>
        <v>1.1299999999999999</v>
      </c>
      <c r="G97" t="s">
        <v>20</v>
      </c>
      <c r="H97">
        <v>27</v>
      </c>
      <c r="I97" s="8">
        <f>IF(ISERROR(E97/H97),0,SUM(E97/H97))</f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_xlfn.TEXTSPLIT(P97,"/",,FALSE,1)</f>
        <v>film &amp; video</v>
      </c>
      <c r="R97" t="str">
        <v>documentary</v>
      </c>
      <c r="S97" s="6">
        <f t="shared" si="2"/>
        <v>43752.208333333328</v>
      </c>
      <c r="T97" s="6">
        <f t="shared" si="3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 s="13">
        <v>69700</v>
      </c>
      <c r="E98" s="13">
        <v>151513</v>
      </c>
      <c r="F98" s="4">
        <f>SUM(E98/D98)</f>
        <v>2.1737876614060259</v>
      </c>
      <c r="G98" t="s">
        <v>20</v>
      </c>
      <c r="H98">
        <v>2331</v>
      </c>
      <c r="I98" s="8">
        <f>IF(ISERROR(E98/H98),0,SUM(E98/H98))</f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_xlfn.TEXTSPLIT(P98,"/",,FALSE,1)</f>
        <v>theater</v>
      </c>
      <c r="R98" t="str">
        <v>plays</v>
      </c>
      <c r="S98" s="6">
        <f t="shared" si="2"/>
        <v>40612.25</v>
      </c>
      <c r="T98" s="6">
        <f t="shared" si="3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 s="13">
        <v>1300</v>
      </c>
      <c r="E99" s="13">
        <v>12047</v>
      </c>
      <c r="F99" s="4">
        <f>SUM(E99/D99)</f>
        <v>9.2669230769230762</v>
      </c>
      <c r="G99" t="s">
        <v>20</v>
      </c>
      <c r="H99">
        <v>113</v>
      </c>
      <c r="I99" s="8">
        <f>IF(ISERROR(E99/H99),0,SUM(E99/H99))</f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_xlfn.TEXTSPLIT(P99,"/",,FALSE,1)</f>
        <v>food</v>
      </c>
      <c r="R99" t="str">
        <v>food trucks</v>
      </c>
      <c r="S99" s="6">
        <f t="shared" si="2"/>
        <v>42180.208333333328</v>
      </c>
      <c r="T99" s="6">
        <f t="shared" si="3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 s="13">
        <v>97800</v>
      </c>
      <c r="E100" s="13">
        <v>32951</v>
      </c>
      <c r="F100" s="4">
        <f>SUM(E100/D100)</f>
        <v>0.33692229038854804</v>
      </c>
      <c r="G100" t="s">
        <v>14</v>
      </c>
      <c r="H100">
        <v>1220</v>
      </c>
      <c r="I100" s="8">
        <f>IF(ISERROR(E100/H100),0,SUM(E100/H100))</f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_xlfn.TEXTSPLIT(P100,"/",,FALSE,1)</f>
        <v>games</v>
      </c>
      <c r="R100" t="str">
        <v>video games</v>
      </c>
      <c r="S100" s="6">
        <f t="shared" si="2"/>
        <v>42212.208333333328</v>
      </c>
      <c r="T100" s="6">
        <f t="shared" si="3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 s="13">
        <v>7600</v>
      </c>
      <c r="E101" s="13">
        <v>14951</v>
      </c>
      <c r="F101" s="4">
        <f>SUM(E101/D101)</f>
        <v>1.9672368421052631</v>
      </c>
      <c r="G101" t="s">
        <v>20</v>
      </c>
      <c r="H101">
        <v>164</v>
      </c>
      <c r="I101" s="8">
        <f>IF(ISERROR(E101/H101),0,SUM(E101/H101))</f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_xlfn.TEXTSPLIT(P101,"/",,FALSE,1)</f>
        <v>theater</v>
      </c>
      <c r="R101" t="str">
        <v>plays</v>
      </c>
      <c r="S101" s="6">
        <f t="shared" si="2"/>
        <v>41968.25</v>
      </c>
      <c r="T101" s="6">
        <f t="shared" si="3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 s="13">
        <v>100</v>
      </c>
      <c r="E102" s="13">
        <v>1</v>
      </c>
      <c r="F102" s="4">
        <f>SUM(E102/D102)</f>
        <v>0.01</v>
      </c>
      <c r="G102" t="s">
        <v>14</v>
      </c>
      <c r="H102">
        <v>1</v>
      </c>
      <c r="I102" s="8">
        <f>IF(ISERROR(E102/H102),0,SUM(E102/H102))</f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_xlfn.TEXTSPLIT(P102,"/",,FALSE,1)</f>
        <v>theater</v>
      </c>
      <c r="R102" t="str">
        <v>plays</v>
      </c>
      <c r="S102" s="6">
        <f t="shared" si="2"/>
        <v>40835.208333333336</v>
      </c>
      <c r="T102" s="6">
        <f t="shared" si="3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 s="13">
        <v>900</v>
      </c>
      <c r="E103" s="13">
        <v>9193</v>
      </c>
      <c r="F103" s="4">
        <f>SUM(E103/D103)</f>
        <v>10.214444444444444</v>
      </c>
      <c r="G103" t="s">
        <v>20</v>
      </c>
      <c r="H103">
        <v>164</v>
      </c>
      <c r="I103" s="8">
        <f>IF(ISERROR(E103/H103),0,SUM(E103/H103))</f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_xlfn.TEXTSPLIT(P103,"/",,FALSE,1)</f>
        <v>music</v>
      </c>
      <c r="R103" t="str">
        <v>electric music</v>
      </c>
      <c r="S103" s="6">
        <f t="shared" si="2"/>
        <v>42056.25</v>
      </c>
      <c r="T103" s="6">
        <f t="shared" si="3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 s="13">
        <v>3700</v>
      </c>
      <c r="E104" s="13">
        <v>10422</v>
      </c>
      <c r="F104" s="4">
        <f>SUM(E104/D104)</f>
        <v>2.8167567567567566</v>
      </c>
      <c r="G104" t="s">
        <v>20</v>
      </c>
      <c r="H104">
        <v>336</v>
      </c>
      <c r="I104" s="8">
        <f>IF(ISERROR(E104/H104),0,SUM(E104/H104))</f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_xlfn.TEXTSPLIT(P104,"/",,FALSE,1)</f>
        <v>technology</v>
      </c>
      <c r="R104" t="str">
        <v>wearables</v>
      </c>
      <c r="S104" s="6">
        <f t="shared" si="2"/>
        <v>43234.208333333328</v>
      </c>
      <c r="T104" s="6">
        <f t="shared" si="3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 s="13">
        <v>10000</v>
      </c>
      <c r="E105" s="13">
        <v>2461</v>
      </c>
      <c r="F105" s="4">
        <f>SUM(E105/D105)</f>
        <v>0.24610000000000001</v>
      </c>
      <c r="G105" t="s">
        <v>14</v>
      </c>
      <c r="H105">
        <v>37</v>
      </c>
      <c r="I105" s="8">
        <f>IF(ISERROR(E105/H105),0,SUM(E105/H105))</f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_xlfn.TEXTSPLIT(P105,"/",,FALSE,1)</f>
        <v>music</v>
      </c>
      <c r="R105" t="str">
        <v>electric music</v>
      </c>
      <c r="S105" s="6">
        <f t="shared" si="2"/>
        <v>40475.208333333336</v>
      </c>
      <c r="T105" s="6">
        <f t="shared" si="3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 s="13">
        <v>119200</v>
      </c>
      <c r="E106" s="13">
        <v>170623</v>
      </c>
      <c r="F106" s="4">
        <f>SUM(E106/D106)</f>
        <v>1.4314010067114094</v>
      </c>
      <c r="G106" t="s">
        <v>20</v>
      </c>
      <c r="H106">
        <v>1917</v>
      </c>
      <c r="I106" s="8">
        <f>IF(ISERROR(E106/H106),0,SUM(E106/H106))</f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_xlfn.TEXTSPLIT(P106,"/",,FALSE,1)</f>
        <v>music</v>
      </c>
      <c r="R106" t="str">
        <v>indie rock</v>
      </c>
      <c r="S106" s="6">
        <f t="shared" si="2"/>
        <v>42878.208333333328</v>
      </c>
      <c r="T106" s="6">
        <f t="shared" si="3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 s="13">
        <v>6800</v>
      </c>
      <c r="E107" s="13">
        <v>9829</v>
      </c>
      <c r="F107" s="4">
        <f>SUM(E107/D107)</f>
        <v>1.4454411764705883</v>
      </c>
      <c r="G107" t="s">
        <v>20</v>
      </c>
      <c r="H107">
        <v>95</v>
      </c>
      <c r="I107" s="8">
        <f>IF(ISERROR(E107/H107),0,SUM(E107/H107))</f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_xlfn.TEXTSPLIT(P107,"/",,FALSE,1)</f>
        <v>technology</v>
      </c>
      <c r="R107" t="str">
        <v>web</v>
      </c>
      <c r="S107" s="6">
        <f t="shared" si="2"/>
        <v>41366.208333333336</v>
      </c>
      <c r="T107" s="6">
        <f t="shared" si="3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 s="13">
        <v>3900</v>
      </c>
      <c r="E108" s="13">
        <v>14006</v>
      </c>
      <c r="F108" s="4">
        <f>SUM(E108/D108)</f>
        <v>3.5912820512820511</v>
      </c>
      <c r="G108" t="s">
        <v>20</v>
      </c>
      <c r="H108">
        <v>147</v>
      </c>
      <c r="I108" s="8">
        <f>IF(ISERROR(E108/H108),0,SUM(E108/H108))</f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_xlfn.TEXTSPLIT(P108,"/",,FALSE,1)</f>
        <v>theater</v>
      </c>
      <c r="R108" t="str">
        <v>plays</v>
      </c>
      <c r="S108" s="6">
        <f t="shared" si="2"/>
        <v>43716.208333333328</v>
      </c>
      <c r="T108" s="6">
        <f t="shared" si="3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 s="13">
        <v>3500</v>
      </c>
      <c r="E109" s="13">
        <v>6527</v>
      </c>
      <c r="F109" s="4">
        <f>SUM(E109/D109)</f>
        <v>1.8648571428571428</v>
      </c>
      <c r="G109" t="s">
        <v>20</v>
      </c>
      <c r="H109">
        <v>86</v>
      </c>
      <c r="I109" s="8">
        <f>IF(ISERROR(E109/H109),0,SUM(E109/H109))</f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_xlfn.TEXTSPLIT(P109,"/",,FALSE,1)</f>
        <v>theater</v>
      </c>
      <c r="R109" t="str">
        <v>plays</v>
      </c>
      <c r="S109" s="6">
        <f t="shared" si="2"/>
        <v>43213.208333333328</v>
      </c>
      <c r="T109" s="6">
        <f t="shared" si="3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 s="13">
        <v>1500</v>
      </c>
      <c r="E110" s="13">
        <v>8929</v>
      </c>
      <c r="F110" s="4">
        <f>SUM(E110/D110)</f>
        <v>5.9526666666666666</v>
      </c>
      <c r="G110" t="s">
        <v>20</v>
      </c>
      <c r="H110">
        <v>83</v>
      </c>
      <c r="I110" s="8">
        <f>IF(ISERROR(E110/H110),0,SUM(E110/H110))</f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_xlfn.TEXTSPLIT(P110,"/",,FALSE,1)</f>
        <v>film &amp; video</v>
      </c>
      <c r="R110" t="str">
        <v>documentary</v>
      </c>
      <c r="S110" s="6">
        <f t="shared" si="2"/>
        <v>41005.208333333336</v>
      </c>
      <c r="T110" s="6">
        <f t="shared" si="3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 s="13">
        <v>5200</v>
      </c>
      <c r="E111" s="13">
        <v>3079</v>
      </c>
      <c r="F111" s="4">
        <f>SUM(E111/D111)</f>
        <v>0.5921153846153846</v>
      </c>
      <c r="G111" t="s">
        <v>14</v>
      </c>
      <c r="H111">
        <v>60</v>
      </c>
      <c r="I111" s="8">
        <f>IF(ISERROR(E111/H111),0,SUM(E111/H111))</f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_xlfn.TEXTSPLIT(P111,"/",,FALSE,1)</f>
        <v>film &amp; video</v>
      </c>
      <c r="R111" t="str">
        <v>television</v>
      </c>
      <c r="S111" s="6">
        <f t="shared" si="2"/>
        <v>41651.25</v>
      </c>
      <c r="T111" s="6">
        <f t="shared" si="3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 s="13">
        <v>142400</v>
      </c>
      <c r="E112" s="13">
        <v>21307</v>
      </c>
      <c r="F112" s="4">
        <f>SUM(E112/D112)</f>
        <v>0.14962780898876404</v>
      </c>
      <c r="G112" t="s">
        <v>14</v>
      </c>
      <c r="H112">
        <v>296</v>
      </c>
      <c r="I112" s="8">
        <f>IF(ISERROR(E112/H112),0,SUM(E112/H112))</f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_xlfn.TEXTSPLIT(P112,"/",,FALSE,1)</f>
        <v>food</v>
      </c>
      <c r="R112" t="str">
        <v>food trucks</v>
      </c>
      <c r="S112" s="6">
        <f t="shared" si="2"/>
        <v>43354.208333333328</v>
      </c>
      <c r="T112" s="6">
        <f t="shared" si="3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 s="13">
        <v>61400</v>
      </c>
      <c r="E113" s="13">
        <v>73653</v>
      </c>
      <c r="F113" s="4">
        <f>SUM(E113/D113)</f>
        <v>1.1995602605863191</v>
      </c>
      <c r="G113" t="s">
        <v>20</v>
      </c>
      <c r="H113">
        <v>676</v>
      </c>
      <c r="I113" s="8">
        <f>IF(ISERROR(E113/H113),0,SUM(E113/H113))</f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_xlfn.TEXTSPLIT(P113,"/",,FALSE,1)</f>
        <v>publishing</v>
      </c>
      <c r="R113" t="str">
        <v>radio &amp; podcasts</v>
      </c>
      <c r="S113" s="6">
        <f t="shared" si="2"/>
        <v>41174.208333333336</v>
      </c>
      <c r="T113" s="6">
        <f t="shared" si="3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 s="13">
        <v>4700</v>
      </c>
      <c r="E114" s="13">
        <v>12635</v>
      </c>
      <c r="F114" s="4">
        <f>SUM(E114/D114)</f>
        <v>2.6882978723404256</v>
      </c>
      <c r="G114" t="s">
        <v>20</v>
      </c>
      <c r="H114">
        <v>361</v>
      </c>
      <c r="I114" s="8">
        <f>IF(ISERROR(E114/H114),0,SUM(E114/H114))</f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_xlfn.TEXTSPLIT(P114,"/",,FALSE,1)</f>
        <v>technology</v>
      </c>
      <c r="R114" t="str">
        <v>web</v>
      </c>
      <c r="S114" s="6">
        <f t="shared" si="2"/>
        <v>41875.208333333336</v>
      </c>
      <c r="T114" s="6">
        <f t="shared" si="3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 s="13">
        <v>3300</v>
      </c>
      <c r="E115" s="13">
        <v>12437</v>
      </c>
      <c r="F115" s="4">
        <f>SUM(E115/D115)</f>
        <v>3.7687878787878786</v>
      </c>
      <c r="G115" t="s">
        <v>20</v>
      </c>
      <c r="H115">
        <v>131</v>
      </c>
      <c r="I115" s="8">
        <f>IF(ISERROR(E115/H115),0,SUM(E115/H115))</f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_xlfn.TEXTSPLIT(P115,"/",,FALSE,1)</f>
        <v>food</v>
      </c>
      <c r="R115" t="str">
        <v>food trucks</v>
      </c>
      <c r="S115" s="6">
        <f t="shared" si="2"/>
        <v>42990.208333333328</v>
      </c>
      <c r="T115" s="6">
        <f t="shared" si="3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 s="13">
        <v>1900</v>
      </c>
      <c r="E116" s="13">
        <v>13816</v>
      </c>
      <c r="F116" s="4">
        <f>SUM(E116/D116)</f>
        <v>7.2715789473684209</v>
      </c>
      <c r="G116" t="s">
        <v>20</v>
      </c>
      <c r="H116">
        <v>126</v>
      </c>
      <c r="I116" s="8">
        <f>IF(ISERROR(E116/H116),0,SUM(E116/H116))</f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_xlfn.TEXTSPLIT(P116,"/",,FALSE,1)</f>
        <v>technology</v>
      </c>
      <c r="R116" t="str">
        <v>wearables</v>
      </c>
      <c r="S116" s="6">
        <f t="shared" si="2"/>
        <v>43564.208333333328</v>
      </c>
      <c r="T116" s="6">
        <f t="shared" si="3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 s="13">
        <v>166700</v>
      </c>
      <c r="E117" s="13">
        <v>145382</v>
      </c>
      <c r="F117" s="4">
        <f>SUM(E117/D117)</f>
        <v>0.87211757648470301</v>
      </c>
      <c r="G117" t="s">
        <v>14</v>
      </c>
      <c r="H117">
        <v>3304</v>
      </c>
      <c r="I117" s="8">
        <f>IF(ISERROR(E117/H117),0,SUM(E117/H117))</f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_xlfn.TEXTSPLIT(P117,"/",,FALSE,1)</f>
        <v>publishing</v>
      </c>
      <c r="R117" t="str">
        <v>fiction</v>
      </c>
      <c r="S117" s="6">
        <f t="shared" si="2"/>
        <v>43056.25</v>
      </c>
      <c r="T117" s="6">
        <f t="shared" si="3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 s="13">
        <v>7200</v>
      </c>
      <c r="E118" s="13">
        <v>6336</v>
      </c>
      <c r="F118" s="4">
        <f>SUM(E118/D118)</f>
        <v>0.88</v>
      </c>
      <c r="G118" t="s">
        <v>14</v>
      </c>
      <c r="H118">
        <v>73</v>
      </c>
      <c r="I118" s="8">
        <f>IF(ISERROR(E118/H118),0,SUM(E118/H118))</f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_xlfn.TEXTSPLIT(P118,"/",,FALSE,1)</f>
        <v>theater</v>
      </c>
      <c r="R118" t="str">
        <v>plays</v>
      </c>
      <c r="S118" s="6">
        <f t="shared" si="2"/>
        <v>42265.208333333328</v>
      </c>
      <c r="T118" s="6">
        <f t="shared" si="3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 s="13">
        <v>4900</v>
      </c>
      <c r="E119" s="13">
        <v>8523</v>
      </c>
      <c r="F119" s="4">
        <f>SUM(E119/D119)</f>
        <v>1.7393877551020409</v>
      </c>
      <c r="G119" t="s">
        <v>20</v>
      </c>
      <c r="H119">
        <v>275</v>
      </c>
      <c r="I119" s="8">
        <f>IF(ISERROR(E119/H119),0,SUM(E119/H119))</f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_xlfn.TEXTSPLIT(P119,"/",,FALSE,1)</f>
        <v>film &amp; video</v>
      </c>
      <c r="R119" t="str">
        <v>television</v>
      </c>
      <c r="S119" s="6">
        <f t="shared" si="2"/>
        <v>40808.208333333336</v>
      </c>
      <c r="T119" s="6">
        <f t="shared" si="3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 s="13">
        <v>5400</v>
      </c>
      <c r="E120" s="13">
        <v>6351</v>
      </c>
      <c r="F120" s="4">
        <f>SUM(E120/D120)</f>
        <v>1.1761111111111111</v>
      </c>
      <c r="G120" t="s">
        <v>20</v>
      </c>
      <c r="H120">
        <v>67</v>
      </c>
      <c r="I120" s="8">
        <f>IF(ISERROR(E120/H120),0,SUM(E120/H120))</f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_xlfn.TEXTSPLIT(P120,"/",,FALSE,1)</f>
        <v>photography</v>
      </c>
      <c r="R120" t="str">
        <v>photography books</v>
      </c>
      <c r="S120" s="6">
        <f t="shared" si="2"/>
        <v>41665.25</v>
      </c>
      <c r="T120" s="6">
        <f t="shared" si="3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 s="13">
        <v>5000</v>
      </c>
      <c r="E121" s="13">
        <v>10748</v>
      </c>
      <c r="F121" s="4">
        <f>SUM(E121/D121)</f>
        <v>2.1496</v>
      </c>
      <c r="G121" t="s">
        <v>20</v>
      </c>
      <c r="H121">
        <v>154</v>
      </c>
      <c r="I121" s="8">
        <f>IF(ISERROR(E121/H121),0,SUM(E121/H121))</f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_xlfn.TEXTSPLIT(P121,"/",,FALSE,1)</f>
        <v>film &amp; video</v>
      </c>
      <c r="R121" t="str">
        <v>documentary</v>
      </c>
      <c r="S121" s="6">
        <f t="shared" si="2"/>
        <v>41806.208333333336</v>
      </c>
      <c r="T121" s="6">
        <f t="shared" si="3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 s="13">
        <v>75100</v>
      </c>
      <c r="E122" s="13">
        <v>112272</v>
      </c>
      <c r="F122" s="4">
        <f>SUM(E122/D122)</f>
        <v>1.4949667110519307</v>
      </c>
      <c r="G122" t="s">
        <v>20</v>
      </c>
      <c r="H122">
        <v>1782</v>
      </c>
      <c r="I122" s="8">
        <f>IF(ISERROR(E122/H122),0,SUM(E122/H122))</f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_xlfn.TEXTSPLIT(P122,"/",,FALSE,1)</f>
        <v>games</v>
      </c>
      <c r="R122" t="str">
        <v>mobile games</v>
      </c>
      <c r="S122" s="6">
        <f t="shared" si="2"/>
        <v>42111.208333333328</v>
      </c>
      <c r="T122" s="6">
        <f t="shared" si="3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 s="13">
        <v>45300</v>
      </c>
      <c r="E123" s="13">
        <v>99361</v>
      </c>
      <c r="F123" s="4">
        <f>SUM(E123/D123)</f>
        <v>2.1933995584988963</v>
      </c>
      <c r="G123" t="s">
        <v>20</v>
      </c>
      <c r="H123">
        <v>903</v>
      </c>
      <c r="I123" s="8">
        <f>IF(ISERROR(E123/H123),0,SUM(E123/H123))</f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_xlfn.TEXTSPLIT(P123,"/",,FALSE,1)</f>
        <v>games</v>
      </c>
      <c r="R123" t="str">
        <v>video games</v>
      </c>
      <c r="S123" s="6">
        <f t="shared" si="2"/>
        <v>41917.208333333336</v>
      </c>
      <c r="T123" s="6">
        <f t="shared" si="3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 s="13">
        <v>136800</v>
      </c>
      <c r="E124" s="13">
        <v>88055</v>
      </c>
      <c r="F124" s="4">
        <f>SUM(E124/D124)</f>
        <v>0.64367690058479532</v>
      </c>
      <c r="G124" t="s">
        <v>14</v>
      </c>
      <c r="H124">
        <v>3387</v>
      </c>
      <c r="I124" s="8">
        <f>IF(ISERROR(E124/H124),0,SUM(E124/H124))</f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_xlfn.TEXTSPLIT(P124,"/",,FALSE,1)</f>
        <v>publishing</v>
      </c>
      <c r="R124" t="str">
        <v>fiction</v>
      </c>
      <c r="S124" s="6">
        <f t="shared" si="2"/>
        <v>41970.25</v>
      </c>
      <c r="T124" s="6">
        <f t="shared" si="3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 s="13">
        <v>177700</v>
      </c>
      <c r="E125" s="13">
        <v>33092</v>
      </c>
      <c r="F125" s="4">
        <f>SUM(E125/D125)</f>
        <v>0.18622397298818233</v>
      </c>
      <c r="G125" t="s">
        <v>14</v>
      </c>
      <c r="H125">
        <v>662</v>
      </c>
      <c r="I125" s="8">
        <f>IF(ISERROR(E125/H125),0,SUM(E125/H125))</f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_xlfn.TEXTSPLIT(P125,"/",,FALSE,1)</f>
        <v>theater</v>
      </c>
      <c r="R125" t="str">
        <v>plays</v>
      </c>
      <c r="S125" s="6">
        <f t="shared" si="2"/>
        <v>42332.25</v>
      </c>
      <c r="T125" s="6">
        <f t="shared" si="3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 s="13">
        <v>2600</v>
      </c>
      <c r="E126" s="13">
        <v>9562</v>
      </c>
      <c r="F126" s="4">
        <f>SUM(E126/D126)</f>
        <v>3.6776923076923076</v>
      </c>
      <c r="G126" t="s">
        <v>20</v>
      </c>
      <c r="H126">
        <v>94</v>
      </c>
      <c r="I126" s="8">
        <f>IF(ISERROR(E126/H126),0,SUM(E126/H126))</f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_xlfn.TEXTSPLIT(P126,"/",,FALSE,1)</f>
        <v>photography</v>
      </c>
      <c r="R126" t="str">
        <v>photography books</v>
      </c>
      <c r="S126" s="6">
        <f t="shared" si="2"/>
        <v>43598.208333333328</v>
      </c>
      <c r="T126" s="6">
        <f t="shared" si="3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 s="13">
        <v>5300</v>
      </c>
      <c r="E127" s="13">
        <v>8475</v>
      </c>
      <c r="F127" s="4">
        <f>SUM(E127/D127)</f>
        <v>1.5990566037735849</v>
      </c>
      <c r="G127" t="s">
        <v>20</v>
      </c>
      <c r="H127">
        <v>180</v>
      </c>
      <c r="I127" s="8">
        <f>IF(ISERROR(E127/H127),0,SUM(E127/H127))</f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_xlfn.TEXTSPLIT(P127,"/",,FALSE,1)</f>
        <v>theater</v>
      </c>
      <c r="R127" t="str">
        <v>plays</v>
      </c>
      <c r="S127" s="6">
        <f t="shared" si="2"/>
        <v>43362.208333333328</v>
      </c>
      <c r="T127" s="6">
        <f t="shared" si="3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 s="13">
        <v>180200</v>
      </c>
      <c r="E128" s="13">
        <v>69617</v>
      </c>
      <c r="F128" s="4">
        <f>SUM(E128/D128)</f>
        <v>0.38633185349611543</v>
      </c>
      <c r="G128" t="s">
        <v>14</v>
      </c>
      <c r="H128">
        <v>774</v>
      </c>
      <c r="I128" s="8">
        <f>IF(ISERROR(E128/H128),0,SUM(E128/H128))</f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_xlfn.TEXTSPLIT(P128,"/",,FALSE,1)</f>
        <v>theater</v>
      </c>
      <c r="R128" t="str">
        <v>plays</v>
      </c>
      <c r="S128" s="6">
        <f t="shared" si="2"/>
        <v>42596.208333333328</v>
      </c>
      <c r="T128" s="6">
        <f t="shared" si="3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 s="13">
        <v>103200</v>
      </c>
      <c r="E129" s="13">
        <v>53067</v>
      </c>
      <c r="F129" s="4">
        <f>SUM(E129/D129)</f>
        <v>0.51421511627906979</v>
      </c>
      <c r="G129" t="s">
        <v>14</v>
      </c>
      <c r="H129">
        <v>672</v>
      </c>
      <c r="I129" s="8">
        <f>IF(ISERROR(E129/H129),0,SUM(E129/H129))</f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_xlfn.TEXTSPLIT(P129,"/",,FALSE,1)</f>
        <v>theater</v>
      </c>
      <c r="R129" t="str">
        <v>plays</v>
      </c>
      <c r="S129" s="6">
        <f t="shared" si="2"/>
        <v>40310.208333333336</v>
      </c>
      <c r="T129" s="6">
        <f t="shared" si="3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 s="13">
        <v>70600</v>
      </c>
      <c r="E130" s="13">
        <v>42596</v>
      </c>
      <c r="F130" s="4">
        <f>SUM(E130/D130)</f>
        <v>0.60334277620396604</v>
      </c>
      <c r="G130" t="s">
        <v>74</v>
      </c>
      <c r="H130">
        <v>532</v>
      </c>
      <c r="I130" s="8">
        <f>IF(ISERROR(E130/H130),0,SUM(E130/H130))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_xlfn.TEXTSPLIT(P130,"/",,FALSE,1)</f>
        <v>music</v>
      </c>
      <c r="R130" t="str">
        <v>rock</v>
      </c>
      <c r="S130" s="6">
        <f t="shared" si="2"/>
        <v>40417.208333333336</v>
      </c>
      <c r="T130" s="6">
        <f t="shared" si="3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 s="13">
        <v>148500</v>
      </c>
      <c r="E131" s="13">
        <v>4756</v>
      </c>
      <c r="F131" s="4">
        <f>SUM(E131/D131)</f>
        <v>3.2026936026936029E-2</v>
      </c>
      <c r="G131" t="s">
        <v>74</v>
      </c>
      <c r="H131">
        <v>55</v>
      </c>
      <c r="I131" s="8">
        <f>IF(ISERROR(E131/H131),0,SUM(E131/H131))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_xlfn.TEXTSPLIT(P131,"/",,FALSE,1)</f>
        <v>food</v>
      </c>
      <c r="R131" t="str">
        <v>food trucks</v>
      </c>
      <c r="S131" s="6">
        <f t="shared" ref="S131:S194" si="4">(((L131/60)/60/24+DATE(1970,1,1)))</f>
        <v>42038.25</v>
      </c>
      <c r="T131" s="6">
        <f t="shared" ref="T131:T194" si="5">(((M131/60)/60/24)+DATE(1970,1,1))</f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 s="13">
        <v>9600</v>
      </c>
      <c r="E132" s="13">
        <v>14925</v>
      </c>
      <c r="F132" s="4">
        <f>SUM(E132/D132)</f>
        <v>1.5546875</v>
      </c>
      <c r="G132" t="s">
        <v>20</v>
      </c>
      <c r="H132">
        <v>533</v>
      </c>
      <c r="I132" s="8">
        <f>IF(ISERROR(E132/H132),0,SUM(E132/H132))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_xlfn.TEXTSPLIT(P132,"/",,FALSE,1)</f>
        <v>film &amp; video</v>
      </c>
      <c r="R132" t="str">
        <v>drama</v>
      </c>
      <c r="S132" s="6">
        <f t="shared" si="4"/>
        <v>40842.208333333336</v>
      </c>
      <c r="T132" s="6">
        <f t="shared" si="5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 s="13">
        <v>164700</v>
      </c>
      <c r="E133" s="13">
        <v>166116</v>
      </c>
      <c r="F133" s="4">
        <f>SUM(E133/D133)</f>
        <v>1.0085974499089254</v>
      </c>
      <c r="G133" t="s">
        <v>20</v>
      </c>
      <c r="H133">
        <v>2443</v>
      </c>
      <c r="I133" s="8">
        <f>IF(ISERROR(E133/H133),0,SUM(E133/H133))</f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_xlfn.TEXTSPLIT(P133,"/",,FALSE,1)</f>
        <v>technology</v>
      </c>
      <c r="R133" t="str">
        <v>web</v>
      </c>
      <c r="S133" s="6">
        <f t="shared" si="4"/>
        <v>41607.25</v>
      </c>
      <c r="T133" s="6">
        <f t="shared" si="5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 s="13">
        <v>3300</v>
      </c>
      <c r="E134" s="13">
        <v>3834</v>
      </c>
      <c r="F134" s="4">
        <f>SUM(E134/D134)</f>
        <v>1.1618181818181819</v>
      </c>
      <c r="G134" t="s">
        <v>20</v>
      </c>
      <c r="H134">
        <v>89</v>
      </c>
      <c r="I134" s="8">
        <f>IF(ISERROR(E134/H134),0,SUM(E134/H134))</f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_xlfn.TEXTSPLIT(P134,"/",,FALSE,1)</f>
        <v>theater</v>
      </c>
      <c r="R134" t="str">
        <v>plays</v>
      </c>
      <c r="S134" s="6">
        <f t="shared" si="4"/>
        <v>43112.25</v>
      </c>
      <c r="T134" s="6">
        <f t="shared" si="5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 s="13">
        <v>4500</v>
      </c>
      <c r="E135" s="13">
        <v>13985</v>
      </c>
      <c r="F135" s="4">
        <f>SUM(E135/D135)</f>
        <v>3.1077777777777778</v>
      </c>
      <c r="G135" t="s">
        <v>20</v>
      </c>
      <c r="H135">
        <v>159</v>
      </c>
      <c r="I135" s="8">
        <f>IF(ISERROR(E135/H135),0,SUM(E135/H135))</f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_xlfn.TEXTSPLIT(P135,"/",,FALSE,1)</f>
        <v>music</v>
      </c>
      <c r="R135" t="str">
        <v>world music</v>
      </c>
      <c r="S135" s="6">
        <f t="shared" si="4"/>
        <v>40767.208333333336</v>
      </c>
      <c r="T135" s="6">
        <f t="shared" si="5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 s="13">
        <v>99500</v>
      </c>
      <c r="E136" s="13">
        <v>89288</v>
      </c>
      <c r="F136" s="4">
        <f>SUM(E136/D136)</f>
        <v>0.89736683417085428</v>
      </c>
      <c r="G136" t="s">
        <v>14</v>
      </c>
      <c r="H136">
        <v>940</v>
      </c>
      <c r="I136" s="8">
        <f>IF(ISERROR(E136/H136),0,SUM(E136/H136))</f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_xlfn.TEXTSPLIT(P136,"/",,FALSE,1)</f>
        <v>film &amp; video</v>
      </c>
      <c r="R136" t="str">
        <v>documentary</v>
      </c>
      <c r="S136" s="6">
        <f t="shared" si="4"/>
        <v>40713.208333333336</v>
      </c>
      <c r="T136" s="6">
        <f t="shared" si="5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 s="13">
        <v>7700</v>
      </c>
      <c r="E137" s="13">
        <v>5488</v>
      </c>
      <c r="F137" s="4">
        <f>SUM(E137/D137)</f>
        <v>0.71272727272727276</v>
      </c>
      <c r="G137" t="s">
        <v>14</v>
      </c>
      <c r="H137">
        <v>117</v>
      </c>
      <c r="I137" s="8">
        <f>IF(ISERROR(E137/H137),0,SUM(E137/H137))</f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_xlfn.TEXTSPLIT(P137,"/",,FALSE,1)</f>
        <v>theater</v>
      </c>
      <c r="R137" t="str">
        <v>plays</v>
      </c>
      <c r="S137" s="6">
        <f t="shared" si="4"/>
        <v>41340.25</v>
      </c>
      <c r="T137" s="6">
        <f t="shared" si="5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 s="13">
        <v>82800</v>
      </c>
      <c r="E138" s="13">
        <v>2721</v>
      </c>
      <c r="F138" s="4">
        <f>SUM(E138/D138)</f>
        <v>3.2862318840579711E-2</v>
      </c>
      <c r="G138" t="s">
        <v>74</v>
      </c>
      <c r="H138">
        <v>58</v>
      </c>
      <c r="I138" s="8">
        <f>IF(ISERROR(E138/H138),0,SUM(E138/H138))</f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_xlfn.TEXTSPLIT(P138,"/",,FALSE,1)</f>
        <v>film &amp; video</v>
      </c>
      <c r="R138" t="str">
        <v>drama</v>
      </c>
      <c r="S138" s="6">
        <f t="shared" si="4"/>
        <v>41797.208333333336</v>
      </c>
      <c r="T138" s="6">
        <f t="shared" si="5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 s="13">
        <v>1800</v>
      </c>
      <c r="E139" s="13">
        <v>4712</v>
      </c>
      <c r="F139" s="4">
        <f>SUM(E139/D139)</f>
        <v>2.617777777777778</v>
      </c>
      <c r="G139" t="s">
        <v>20</v>
      </c>
      <c r="H139">
        <v>50</v>
      </c>
      <c r="I139" s="8">
        <f>IF(ISERROR(E139/H139),0,SUM(E139/H139))</f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_xlfn.TEXTSPLIT(P139,"/",,FALSE,1)</f>
        <v>publishing</v>
      </c>
      <c r="R139" t="str">
        <v>nonfiction</v>
      </c>
      <c r="S139" s="6">
        <f t="shared" si="4"/>
        <v>40457.208333333336</v>
      </c>
      <c r="T139" s="6">
        <f t="shared" si="5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 s="13">
        <v>9600</v>
      </c>
      <c r="E140" s="13">
        <v>9216</v>
      </c>
      <c r="F140" s="4">
        <f>SUM(E140/D140)</f>
        <v>0.96</v>
      </c>
      <c r="G140" t="s">
        <v>14</v>
      </c>
      <c r="H140">
        <v>115</v>
      </c>
      <c r="I140" s="8">
        <f>IF(ISERROR(E140/H140),0,SUM(E140/H140))</f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_xlfn.TEXTSPLIT(P140,"/",,FALSE,1)</f>
        <v>games</v>
      </c>
      <c r="R140" t="str">
        <v>mobile games</v>
      </c>
      <c r="S140" s="6">
        <f t="shared" si="4"/>
        <v>41180.208333333336</v>
      </c>
      <c r="T140" s="6">
        <f t="shared" si="5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 s="13">
        <v>92100</v>
      </c>
      <c r="E141" s="13">
        <v>19246</v>
      </c>
      <c r="F141" s="4">
        <f>SUM(E141/D141)</f>
        <v>0.20896851248642778</v>
      </c>
      <c r="G141" t="s">
        <v>14</v>
      </c>
      <c r="H141">
        <v>326</v>
      </c>
      <c r="I141" s="8">
        <f>IF(ISERROR(E141/H141),0,SUM(E141/H141))</f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_xlfn.TEXTSPLIT(P141,"/",,FALSE,1)</f>
        <v>technology</v>
      </c>
      <c r="R141" t="str">
        <v>wearables</v>
      </c>
      <c r="S141" s="6">
        <f t="shared" si="4"/>
        <v>42115.208333333328</v>
      </c>
      <c r="T141" s="6">
        <f t="shared" si="5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 s="13">
        <v>5500</v>
      </c>
      <c r="E142" s="13">
        <v>12274</v>
      </c>
      <c r="F142" s="4">
        <f>SUM(E142/D142)</f>
        <v>2.2316363636363636</v>
      </c>
      <c r="G142" t="s">
        <v>20</v>
      </c>
      <c r="H142">
        <v>186</v>
      </c>
      <c r="I142" s="8">
        <f>IF(ISERROR(E142/H142),0,SUM(E142/H142))</f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_xlfn.TEXTSPLIT(P142,"/",,FALSE,1)</f>
        <v>film &amp; video</v>
      </c>
      <c r="R142" t="str">
        <v>documentary</v>
      </c>
      <c r="S142" s="6">
        <f t="shared" si="4"/>
        <v>43156.25</v>
      </c>
      <c r="T142" s="6">
        <f t="shared" si="5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 s="13">
        <v>64300</v>
      </c>
      <c r="E143" s="13">
        <v>65323</v>
      </c>
      <c r="F143" s="4">
        <f>SUM(E143/D143)</f>
        <v>1.0159097978227061</v>
      </c>
      <c r="G143" t="s">
        <v>20</v>
      </c>
      <c r="H143">
        <v>1071</v>
      </c>
      <c r="I143" s="8">
        <f>IF(ISERROR(E143/H143),0,SUM(E143/H143))</f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_xlfn.TEXTSPLIT(P143,"/",,FALSE,1)</f>
        <v>technology</v>
      </c>
      <c r="R143" t="str">
        <v>web</v>
      </c>
      <c r="S143" s="6">
        <f t="shared" si="4"/>
        <v>42167.208333333328</v>
      </c>
      <c r="T143" s="6">
        <f t="shared" si="5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 s="13">
        <v>5000</v>
      </c>
      <c r="E144" s="13">
        <v>11502</v>
      </c>
      <c r="F144" s="4">
        <f>SUM(E144/D144)</f>
        <v>2.3003999999999998</v>
      </c>
      <c r="G144" t="s">
        <v>20</v>
      </c>
      <c r="H144">
        <v>117</v>
      </c>
      <c r="I144" s="8">
        <f>IF(ISERROR(E144/H144),0,SUM(E144/H144))</f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_xlfn.TEXTSPLIT(P144,"/",,FALSE,1)</f>
        <v>technology</v>
      </c>
      <c r="R144" t="str">
        <v>web</v>
      </c>
      <c r="S144" s="6">
        <f t="shared" si="4"/>
        <v>41005.208333333336</v>
      </c>
      <c r="T144" s="6">
        <f t="shared" si="5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 s="13">
        <v>5400</v>
      </c>
      <c r="E145" s="13">
        <v>7322</v>
      </c>
      <c r="F145" s="4">
        <f>SUM(E145/D145)</f>
        <v>1.355925925925926</v>
      </c>
      <c r="G145" t="s">
        <v>20</v>
      </c>
      <c r="H145">
        <v>70</v>
      </c>
      <c r="I145" s="8">
        <f>IF(ISERROR(E145/H145),0,SUM(E145/H145))</f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_xlfn.TEXTSPLIT(P145,"/",,FALSE,1)</f>
        <v>music</v>
      </c>
      <c r="R145" t="str">
        <v>indie rock</v>
      </c>
      <c r="S145" s="6">
        <f t="shared" si="4"/>
        <v>40357.208333333336</v>
      </c>
      <c r="T145" s="6">
        <f t="shared" si="5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 s="13">
        <v>9000</v>
      </c>
      <c r="E146" s="13">
        <v>11619</v>
      </c>
      <c r="F146" s="4">
        <f>SUM(E146/D146)</f>
        <v>1.2909999999999999</v>
      </c>
      <c r="G146" t="s">
        <v>20</v>
      </c>
      <c r="H146">
        <v>135</v>
      </c>
      <c r="I146" s="8">
        <f>IF(ISERROR(E146/H146),0,SUM(E146/H146))</f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_xlfn.TEXTSPLIT(P146,"/",,FALSE,1)</f>
        <v>theater</v>
      </c>
      <c r="R146" t="str">
        <v>plays</v>
      </c>
      <c r="S146" s="6">
        <f t="shared" si="4"/>
        <v>43633.208333333328</v>
      </c>
      <c r="T146" s="6">
        <f t="shared" si="5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 s="13">
        <v>25000</v>
      </c>
      <c r="E147" s="13">
        <v>59128</v>
      </c>
      <c r="F147" s="4">
        <f>SUM(E147/D147)</f>
        <v>2.3651200000000001</v>
      </c>
      <c r="G147" t="s">
        <v>20</v>
      </c>
      <c r="H147">
        <v>768</v>
      </c>
      <c r="I147" s="8">
        <f>IF(ISERROR(E147/H147),0,SUM(E147/H147))</f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_xlfn.TEXTSPLIT(P147,"/",,FALSE,1)</f>
        <v>technology</v>
      </c>
      <c r="R147" t="str">
        <v>wearables</v>
      </c>
      <c r="S147" s="6">
        <f t="shared" si="4"/>
        <v>41889.208333333336</v>
      </c>
      <c r="T147" s="6">
        <f t="shared" si="5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 s="13">
        <v>8800</v>
      </c>
      <c r="E148" s="13">
        <v>1518</v>
      </c>
      <c r="F148" s="4">
        <f>SUM(E148/D148)</f>
        <v>0.17249999999999999</v>
      </c>
      <c r="G148" t="s">
        <v>74</v>
      </c>
      <c r="H148">
        <v>51</v>
      </c>
      <c r="I148" s="8">
        <f>IF(ISERROR(E148/H148),0,SUM(E148/H148))</f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_xlfn.TEXTSPLIT(P148,"/",,FALSE,1)</f>
        <v>theater</v>
      </c>
      <c r="R148" t="str">
        <v>plays</v>
      </c>
      <c r="S148" s="6">
        <f t="shared" si="4"/>
        <v>40855.25</v>
      </c>
      <c r="T148" s="6">
        <f t="shared" si="5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 s="13">
        <v>8300</v>
      </c>
      <c r="E149" s="13">
        <v>9337</v>
      </c>
      <c r="F149" s="4">
        <f>SUM(E149/D149)</f>
        <v>1.1249397590361445</v>
      </c>
      <c r="G149" t="s">
        <v>20</v>
      </c>
      <c r="H149">
        <v>199</v>
      </c>
      <c r="I149" s="8">
        <f>IF(ISERROR(E149/H149),0,SUM(E149/H149))</f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_xlfn.TEXTSPLIT(P149,"/",,FALSE,1)</f>
        <v>theater</v>
      </c>
      <c r="R149" t="str">
        <v>plays</v>
      </c>
      <c r="S149" s="6">
        <f t="shared" si="4"/>
        <v>42534.208333333328</v>
      </c>
      <c r="T149" s="6">
        <f t="shared" si="5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 s="13">
        <v>9300</v>
      </c>
      <c r="E150" s="13">
        <v>11255</v>
      </c>
      <c r="F150" s="4">
        <f>SUM(E150/D150)</f>
        <v>1.2102150537634409</v>
      </c>
      <c r="G150" t="s">
        <v>20</v>
      </c>
      <c r="H150">
        <v>107</v>
      </c>
      <c r="I150" s="8">
        <f>IF(ISERROR(E150/H150),0,SUM(E150/H150))</f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_xlfn.TEXTSPLIT(P150,"/",,FALSE,1)</f>
        <v>technology</v>
      </c>
      <c r="R150" t="str">
        <v>wearables</v>
      </c>
      <c r="S150" s="6">
        <f t="shared" si="4"/>
        <v>42941.208333333328</v>
      </c>
      <c r="T150" s="6">
        <f t="shared" si="5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 s="13">
        <v>6200</v>
      </c>
      <c r="E151" s="13">
        <v>13632</v>
      </c>
      <c r="F151" s="4">
        <f>SUM(E151/D151)</f>
        <v>2.1987096774193549</v>
      </c>
      <c r="G151" t="s">
        <v>20</v>
      </c>
      <c r="H151">
        <v>195</v>
      </c>
      <c r="I151" s="8">
        <f>IF(ISERROR(E151/H151),0,SUM(E151/H151))</f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_xlfn.TEXTSPLIT(P151,"/",,FALSE,1)</f>
        <v>music</v>
      </c>
      <c r="R151" t="str">
        <v>indie rock</v>
      </c>
      <c r="S151" s="6">
        <f t="shared" si="4"/>
        <v>41275.25</v>
      </c>
      <c r="T151" s="6">
        <f t="shared" si="5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 s="13">
        <v>100</v>
      </c>
      <c r="E152" s="13">
        <v>1</v>
      </c>
      <c r="F152" s="4">
        <f>SUM(E152/D152)</f>
        <v>0.01</v>
      </c>
      <c r="G152" t="s">
        <v>14</v>
      </c>
      <c r="H152">
        <v>1</v>
      </c>
      <c r="I152" s="8">
        <f>IF(ISERROR(E152/H152),0,SUM(E152/H152))</f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_xlfn.TEXTSPLIT(P152,"/",,FALSE,1)</f>
        <v>music</v>
      </c>
      <c r="R152" t="str">
        <v>rock</v>
      </c>
      <c r="S152" s="6">
        <f t="shared" si="4"/>
        <v>43450.25</v>
      </c>
      <c r="T152" s="6">
        <f t="shared" si="5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 s="13">
        <v>137200</v>
      </c>
      <c r="E153" s="13">
        <v>88037</v>
      </c>
      <c r="F153" s="4">
        <f>SUM(E153/D153)</f>
        <v>0.64166909620991253</v>
      </c>
      <c r="G153" t="s">
        <v>14</v>
      </c>
      <c r="H153">
        <v>1467</v>
      </c>
      <c r="I153" s="8">
        <f>IF(ISERROR(E153/H153),0,SUM(E153/H153))</f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_xlfn.TEXTSPLIT(P153,"/",,FALSE,1)</f>
        <v>music</v>
      </c>
      <c r="R153" t="str">
        <v>electric music</v>
      </c>
      <c r="S153" s="6">
        <f t="shared" si="4"/>
        <v>41799.208333333336</v>
      </c>
      <c r="T153" s="6">
        <f t="shared" si="5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 s="13">
        <v>41500</v>
      </c>
      <c r="E154" s="13">
        <v>175573</v>
      </c>
      <c r="F154" s="4">
        <f>SUM(E154/D154)</f>
        <v>4.2306746987951804</v>
      </c>
      <c r="G154" t="s">
        <v>20</v>
      </c>
      <c r="H154">
        <v>3376</v>
      </c>
      <c r="I154" s="8">
        <f>IF(ISERROR(E154/H154),0,SUM(E154/H154))</f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_xlfn.TEXTSPLIT(P154,"/",,FALSE,1)</f>
        <v>music</v>
      </c>
      <c r="R154" t="str">
        <v>indie rock</v>
      </c>
      <c r="S154" s="6">
        <f t="shared" si="4"/>
        <v>42783.25</v>
      </c>
      <c r="T154" s="6">
        <f t="shared" si="5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 s="13">
        <v>189400</v>
      </c>
      <c r="E155" s="13">
        <v>176112</v>
      </c>
      <c r="F155" s="4">
        <f>SUM(E155/D155)</f>
        <v>0.92984160506863778</v>
      </c>
      <c r="G155" t="s">
        <v>14</v>
      </c>
      <c r="H155">
        <v>5681</v>
      </c>
      <c r="I155" s="8">
        <f>IF(ISERROR(E155/H155),0,SUM(E155/H155))</f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_xlfn.TEXTSPLIT(P155,"/",,FALSE,1)</f>
        <v>theater</v>
      </c>
      <c r="R155" t="str">
        <v>plays</v>
      </c>
      <c r="S155" s="6">
        <f t="shared" si="4"/>
        <v>41201.208333333336</v>
      </c>
      <c r="T155" s="6">
        <f t="shared" si="5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 s="13">
        <v>171300</v>
      </c>
      <c r="E156" s="13">
        <v>100650</v>
      </c>
      <c r="F156" s="4">
        <f>SUM(E156/D156)</f>
        <v>0.58756567425569173</v>
      </c>
      <c r="G156" t="s">
        <v>14</v>
      </c>
      <c r="H156">
        <v>1059</v>
      </c>
      <c r="I156" s="8">
        <f>IF(ISERROR(E156/H156),0,SUM(E156/H156))</f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_xlfn.TEXTSPLIT(P156,"/",,FALSE,1)</f>
        <v>music</v>
      </c>
      <c r="R156" t="str">
        <v>indie rock</v>
      </c>
      <c r="S156" s="6">
        <f t="shared" si="4"/>
        <v>42502.208333333328</v>
      </c>
      <c r="T156" s="6">
        <f t="shared" si="5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 s="13">
        <v>139500</v>
      </c>
      <c r="E157" s="13">
        <v>90706</v>
      </c>
      <c r="F157" s="4">
        <f>SUM(E157/D157)</f>
        <v>0.65022222222222226</v>
      </c>
      <c r="G157" t="s">
        <v>14</v>
      </c>
      <c r="H157">
        <v>1194</v>
      </c>
      <c r="I157" s="8">
        <f>IF(ISERROR(E157/H157),0,SUM(E157/H157))</f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_xlfn.TEXTSPLIT(P157,"/",,FALSE,1)</f>
        <v>theater</v>
      </c>
      <c r="R157" t="str">
        <v>plays</v>
      </c>
      <c r="S157" s="6">
        <f t="shared" si="4"/>
        <v>40262.208333333336</v>
      </c>
      <c r="T157" s="6">
        <f t="shared" si="5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 s="13">
        <v>36400</v>
      </c>
      <c r="E158" s="13">
        <v>26914</v>
      </c>
      <c r="F158" s="4">
        <f>SUM(E158/D158)</f>
        <v>0.73939560439560437</v>
      </c>
      <c r="G158" t="s">
        <v>74</v>
      </c>
      <c r="H158">
        <v>379</v>
      </c>
      <c r="I158" s="8">
        <f>IF(ISERROR(E158/H158),0,SUM(E158/H158))</f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_xlfn.TEXTSPLIT(P158,"/",,FALSE,1)</f>
        <v>music</v>
      </c>
      <c r="R158" t="str">
        <v>rock</v>
      </c>
      <c r="S158" s="6">
        <f t="shared" si="4"/>
        <v>43743.208333333328</v>
      </c>
      <c r="T158" s="6">
        <f t="shared" si="5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 s="13">
        <v>4200</v>
      </c>
      <c r="E159" s="13">
        <v>2212</v>
      </c>
      <c r="F159" s="4">
        <f>SUM(E159/D159)</f>
        <v>0.52666666666666662</v>
      </c>
      <c r="G159" t="s">
        <v>14</v>
      </c>
      <c r="H159">
        <v>30</v>
      </c>
      <c r="I159" s="8">
        <f>IF(ISERROR(E159/H159),0,SUM(E159/H159))</f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_xlfn.TEXTSPLIT(P159,"/",,FALSE,1)</f>
        <v>photography</v>
      </c>
      <c r="R159" t="str">
        <v>photography books</v>
      </c>
      <c r="S159" s="6">
        <f t="shared" si="4"/>
        <v>41638.25</v>
      </c>
      <c r="T159" s="6">
        <f t="shared" si="5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 s="13">
        <v>2100</v>
      </c>
      <c r="E160" s="13">
        <v>4640</v>
      </c>
      <c r="F160" s="4">
        <f>SUM(E160/D160)</f>
        <v>2.2095238095238097</v>
      </c>
      <c r="G160" t="s">
        <v>20</v>
      </c>
      <c r="H160">
        <v>41</v>
      </c>
      <c r="I160" s="8">
        <f>IF(ISERROR(E160/H160),0,SUM(E160/H160))</f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_xlfn.TEXTSPLIT(P160,"/",,FALSE,1)</f>
        <v>music</v>
      </c>
      <c r="R160" t="str">
        <v>rock</v>
      </c>
      <c r="S160" s="6">
        <f t="shared" si="4"/>
        <v>42346.25</v>
      </c>
      <c r="T160" s="6">
        <f t="shared" si="5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 s="13">
        <v>191200</v>
      </c>
      <c r="E161" s="13">
        <v>191222</v>
      </c>
      <c r="F161" s="4">
        <f>SUM(E161/D161)</f>
        <v>1.0001150627615063</v>
      </c>
      <c r="G161" t="s">
        <v>20</v>
      </c>
      <c r="H161">
        <v>1821</v>
      </c>
      <c r="I161" s="8">
        <f>IF(ISERROR(E161/H161),0,SUM(E161/H161))</f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_xlfn.TEXTSPLIT(P161,"/",,FALSE,1)</f>
        <v>theater</v>
      </c>
      <c r="R161" t="str">
        <v>plays</v>
      </c>
      <c r="S161" s="6">
        <f t="shared" si="4"/>
        <v>43551.208333333328</v>
      </c>
      <c r="T161" s="6">
        <f t="shared" si="5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 s="13">
        <v>8000</v>
      </c>
      <c r="E162" s="13">
        <v>12985</v>
      </c>
      <c r="F162" s="4">
        <f>SUM(E162/D162)</f>
        <v>1.6231249999999999</v>
      </c>
      <c r="G162" t="s">
        <v>20</v>
      </c>
      <c r="H162">
        <v>164</v>
      </c>
      <c r="I162" s="8">
        <f>IF(ISERROR(E162/H162),0,SUM(E162/H162))</f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_xlfn.TEXTSPLIT(P162,"/",,FALSE,1)</f>
        <v>technology</v>
      </c>
      <c r="R162" t="str">
        <v>wearables</v>
      </c>
      <c r="S162" s="6">
        <f t="shared" si="4"/>
        <v>43582.208333333328</v>
      </c>
      <c r="T162" s="6">
        <f t="shared" si="5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 s="13">
        <v>5500</v>
      </c>
      <c r="E163" s="13">
        <v>4300</v>
      </c>
      <c r="F163" s="4">
        <f>SUM(E163/D163)</f>
        <v>0.78181818181818186</v>
      </c>
      <c r="G163" t="s">
        <v>14</v>
      </c>
      <c r="H163">
        <v>75</v>
      </c>
      <c r="I163" s="8">
        <f>IF(ISERROR(E163/H163),0,SUM(E163/H163))</f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_xlfn.TEXTSPLIT(P163,"/",,FALSE,1)</f>
        <v>technology</v>
      </c>
      <c r="R163" t="str">
        <v>web</v>
      </c>
      <c r="S163" s="6">
        <f t="shared" si="4"/>
        <v>42270.208333333328</v>
      </c>
      <c r="T163" s="6">
        <f t="shared" si="5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 s="13">
        <v>6100</v>
      </c>
      <c r="E164" s="13">
        <v>9134</v>
      </c>
      <c r="F164" s="4">
        <f>SUM(E164/D164)</f>
        <v>1.4973770491803278</v>
      </c>
      <c r="G164" t="s">
        <v>20</v>
      </c>
      <c r="H164">
        <v>157</v>
      </c>
      <c r="I164" s="8">
        <f>IF(ISERROR(E164/H164),0,SUM(E164/H164))</f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_xlfn.TEXTSPLIT(P164,"/",,FALSE,1)</f>
        <v>music</v>
      </c>
      <c r="R164" t="str">
        <v>rock</v>
      </c>
      <c r="S164" s="6">
        <f t="shared" si="4"/>
        <v>43442.25</v>
      </c>
      <c r="T164" s="6">
        <f t="shared" si="5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 s="13">
        <v>3500</v>
      </c>
      <c r="E165" s="13">
        <v>8864</v>
      </c>
      <c r="F165" s="4">
        <f>SUM(E165/D165)</f>
        <v>2.5325714285714285</v>
      </c>
      <c r="G165" t="s">
        <v>20</v>
      </c>
      <c r="H165">
        <v>246</v>
      </c>
      <c r="I165" s="8">
        <f>IF(ISERROR(E165/H165),0,SUM(E165/H165))</f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_xlfn.TEXTSPLIT(P165,"/",,FALSE,1)</f>
        <v>photography</v>
      </c>
      <c r="R165" t="str">
        <v>photography books</v>
      </c>
      <c r="S165" s="6">
        <f t="shared" si="4"/>
        <v>43028.208333333328</v>
      </c>
      <c r="T165" s="6">
        <f t="shared" si="5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 s="13">
        <v>150500</v>
      </c>
      <c r="E166" s="13">
        <v>150755</v>
      </c>
      <c r="F166" s="4">
        <f>SUM(E166/D166)</f>
        <v>1.0016943521594683</v>
      </c>
      <c r="G166" t="s">
        <v>20</v>
      </c>
      <c r="H166">
        <v>1396</v>
      </c>
      <c r="I166" s="8">
        <f>IF(ISERROR(E166/H166),0,SUM(E166/H166))</f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_xlfn.TEXTSPLIT(P166,"/",,FALSE,1)</f>
        <v>theater</v>
      </c>
      <c r="R166" t="str">
        <v>plays</v>
      </c>
      <c r="S166" s="6">
        <f t="shared" si="4"/>
        <v>43016.208333333328</v>
      </c>
      <c r="T166" s="6">
        <f t="shared" si="5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 s="13">
        <v>90400</v>
      </c>
      <c r="E167" s="13">
        <v>110279</v>
      </c>
      <c r="F167" s="4">
        <f>SUM(E167/D167)</f>
        <v>1.2199004424778761</v>
      </c>
      <c r="G167" t="s">
        <v>20</v>
      </c>
      <c r="H167">
        <v>2506</v>
      </c>
      <c r="I167" s="8">
        <f>IF(ISERROR(E167/H167),0,SUM(E167/H167))</f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_xlfn.TEXTSPLIT(P167,"/",,FALSE,1)</f>
        <v>technology</v>
      </c>
      <c r="R167" t="str">
        <v>web</v>
      </c>
      <c r="S167" s="6">
        <f t="shared" si="4"/>
        <v>42948.208333333328</v>
      </c>
      <c r="T167" s="6">
        <f t="shared" si="5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 s="13">
        <v>9800</v>
      </c>
      <c r="E168" s="13">
        <v>13439</v>
      </c>
      <c r="F168" s="4">
        <f>SUM(E168/D168)</f>
        <v>1.3713265306122449</v>
      </c>
      <c r="G168" t="s">
        <v>20</v>
      </c>
      <c r="H168">
        <v>244</v>
      </c>
      <c r="I168" s="8">
        <f>IF(ISERROR(E168/H168),0,SUM(E168/H168))</f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_xlfn.TEXTSPLIT(P168,"/",,FALSE,1)</f>
        <v>photography</v>
      </c>
      <c r="R168" t="str">
        <v>photography books</v>
      </c>
      <c r="S168" s="6">
        <f t="shared" si="4"/>
        <v>40534.25</v>
      </c>
      <c r="T168" s="6">
        <f t="shared" si="5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 s="13">
        <v>2600</v>
      </c>
      <c r="E169" s="13">
        <v>10804</v>
      </c>
      <c r="F169" s="4">
        <f>SUM(E169/D169)</f>
        <v>4.155384615384615</v>
      </c>
      <c r="G169" t="s">
        <v>20</v>
      </c>
      <c r="H169">
        <v>146</v>
      </c>
      <c r="I169" s="8">
        <f>IF(ISERROR(E169/H169),0,SUM(E169/H169))</f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_xlfn.TEXTSPLIT(P169,"/",,FALSE,1)</f>
        <v>theater</v>
      </c>
      <c r="R169" t="str">
        <v>plays</v>
      </c>
      <c r="S169" s="6">
        <f t="shared" si="4"/>
        <v>41435.208333333336</v>
      </c>
      <c r="T169" s="6">
        <f t="shared" si="5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 s="13">
        <v>128100</v>
      </c>
      <c r="E170" s="13">
        <v>40107</v>
      </c>
      <c r="F170" s="4">
        <f>SUM(E170/D170)</f>
        <v>0.3130913348946136</v>
      </c>
      <c r="G170" t="s">
        <v>14</v>
      </c>
      <c r="H170">
        <v>955</v>
      </c>
      <c r="I170" s="8">
        <f>IF(ISERROR(E170/H170),0,SUM(E170/H170))</f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_xlfn.TEXTSPLIT(P170,"/",,FALSE,1)</f>
        <v>music</v>
      </c>
      <c r="R170" t="str">
        <v>indie rock</v>
      </c>
      <c r="S170" s="6">
        <f t="shared" si="4"/>
        <v>43518.25</v>
      </c>
      <c r="T170" s="6">
        <f t="shared" si="5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 s="13">
        <v>23300</v>
      </c>
      <c r="E171" s="13">
        <v>98811</v>
      </c>
      <c r="F171" s="4">
        <f>SUM(E171/D171)</f>
        <v>4.240815450643777</v>
      </c>
      <c r="G171" t="s">
        <v>20</v>
      </c>
      <c r="H171">
        <v>1267</v>
      </c>
      <c r="I171" s="8">
        <f>IF(ISERROR(E171/H171),0,SUM(E171/H171))</f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_xlfn.TEXTSPLIT(P171,"/",,FALSE,1)</f>
        <v>film &amp; video</v>
      </c>
      <c r="R171" t="str">
        <v>shorts</v>
      </c>
      <c r="S171" s="6">
        <f t="shared" si="4"/>
        <v>41077.208333333336</v>
      </c>
      <c r="T171" s="6">
        <f t="shared" si="5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 s="13">
        <v>188100</v>
      </c>
      <c r="E172" s="13">
        <v>5528</v>
      </c>
      <c r="F172" s="4">
        <f>SUM(E172/D172)</f>
        <v>2.9388623072833599E-2</v>
      </c>
      <c r="G172" t="s">
        <v>14</v>
      </c>
      <c r="H172">
        <v>67</v>
      </c>
      <c r="I172" s="8">
        <f>IF(ISERROR(E172/H172),0,SUM(E172/H172))</f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_xlfn.TEXTSPLIT(P172,"/",,FALSE,1)</f>
        <v>music</v>
      </c>
      <c r="R172" t="str">
        <v>indie rock</v>
      </c>
      <c r="S172" s="6">
        <f t="shared" si="4"/>
        <v>42950.208333333328</v>
      </c>
      <c r="T172" s="6">
        <f t="shared" si="5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 s="13">
        <v>4900</v>
      </c>
      <c r="E173" s="13">
        <v>521</v>
      </c>
      <c r="F173" s="4">
        <f>SUM(E173/D173)</f>
        <v>0.1063265306122449</v>
      </c>
      <c r="G173" t="s">
        <v>14</v>
      </c>
      <c r="H173">
        <v>5</v>
      </c>
      <c r="I173" s="8">
        <f>IF(ISERROR(E173/H173),0,SUM(E173/H173))</f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_xlfn.TEXTSPLIT(P173,"/",,FALSE,1)</f>
        <v>publishing</v>
      </c>
      <c r="R173" t="str">
        <v>translations</v>
      </c>
      <c r="S173" s="6">
        <f t="shared" si="4"/>
        <v>41718.208333333336</v>
      </c>
      <c r="T173" s="6">
        <f t="shared" si="5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 s="13">
        <v>800</v>
      </c>
      <c r="E174" s="13">
        <v>663</v>
      </c>
      <c r="F174" s="4">
        <f>SUM(E174/D174)</f>
        <v>0.82874999999999999</v>
      </c>
      <c r="G174" t="s">
        <v>14</v>
      </c>
      <c r="H174">
        <v>26</v>
      </c>
      <c r="I174" s="8">
        <f>IF(ISERROR(E174/H174),0,SUM(E174/H174))</f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_xlfn.TEXTSPLIT(P174,"/",,FALSE,1)</f>
        <v>film &amp; video</v>
      </c>
      <c r="R174" t="str">
        <v>documentary</v>
      </c>
      <c r="S174" s="6">
        <f t="shared" si="4"/>
        <v>41839.208333333336</v>
      </c>
      <c r="T174" s="6">
        <f t="shared" si="5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 s="13">
        <v>96700</v>
      </c>
      <c r="E175" s="13">
        <v>157635</v>
      </c>
      <c r="F175" s="4">
        <f>SUM(E175/D175)</f>
        <v>1.6301447776628748</v>
      </c>
      <c r="G175" t="s">
        <v>20</v>
      </c>
      <c r="H175">
        <v>1561</v>
      </c>
      <c r="I175" s="8">
        <f>IF(ISERROR(E175/H175),0,SUM(E175/H175))</f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_xlfn.TEXTSPLIT(P175,"/",,FALSE,1)</f>
        <v>theater</v>
      </c>
      <c r="R175" t="str">
        <v>plays</v>
      </c>
      <c r="S175" s="6">
        <f t="shared" si="4"/>
        <v>41412.208333333336</v>
      </c>
      <c r="T175" s="6">
        <f t="shared" si="5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 s="13">
        <v>600</v>
      </c>
      <c r="E176" s="13">
        <v>5368</v>
      </c>
      <c r="F176" s="4">
        <f>SUM(E176/D176)</f>
        <v>8.9466666666666672</v>
      </c>
      <c r="G176" t="s">
        <v>20</v>
      </c>
      <c r="H176">
        <v>48</v>
      </c>
      <c r="I176" s="8">
        <f>IF(ISERROR(E176/H176),0,SUM(E176/H176))</f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_xlfn.TEXTSPLIT(P176,"/",,FALSE,1)</f>
        <v>technology</v>
      </c>
      <c r="R176" t="str">
        <v>wearables</v>
      </c>
      <c r="S176" s="6">
        <f t="shared" si="4"/>
        <v>42282.208333333328</v>
      </c>
      <c r="T176" s="6">
        <f t="shared" si="5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 s="13">
        <v>181200</v>
      </c>
      <c r="E177" s="13">
        <v>47459</v>
      </c>
      <c r="F177" s="4">
        <f>SUM(E177/D177)</f>
        <v>0.26191501103752757</v>
      </c>
      <c r="G177" t="s">
        <v>14</v>
      </c>
      <c r="H177">
        <v>1130</v>
      </c>
      <c r="I177" s="8">
        <f>IF(ISERROR(E177/H177),0,SUM(E177/H177))</f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_xlfn.TEXTSPLIT(P177,"/",,FALSE,1)</f>
        <v>theater</v>
      </c>
      <c r="R177" t="str">
        <v>plays</v>
      </c>
      <c r="S177" s="6">
        <f t="shared" si="4"/>
        <v>42613.208333333328</v>
      </c>
      <c r="T177" s="6">
        <f t="shared" si="5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 s="13">
        <v>115000</v>
      </c>
      <c r="E178" s="13">
        <v>86060</v>
      </c>
      <c r="F178" s="4">
        <f>SUM(E178/D178)</f>
        <v>0.74834782608695649</v>
      </c>
      <c r="G178" t="s">
        <v>14</v>
      </c>
      <c r="H178">
        <v>782</v>
      </c>
      <c r="I178" s="8">
        <f>IF(ISERROR(E178/H178),0,SUM(E178/H178))</f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_xlfn.TEXTSPLIT(P178,"/",,FALSE,1)</f>
        <v>theater</v>
      </c>
      <c r="R178" t="str">
        <v>plays</v>
      </c>
      <c r="S178" s="6">
        <f t="shared" si="4"/>
        <v>42616.208333333328</v>
      </c>
      <c r="T178" s="6">
        <f t="shared" si="5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 s="13">
        <v>38800</v>
      </c>
      <c r="E179" s="13">
        <v>161593</v>
      </c>
      <c r="F179" s="4">
        <f>SUM(E179/D179)</f>
        <v>4.1647680412371137</v>
      </c>
      <c r="G179" t="s">
        <v>20</v>
      </c>
      <c r="H179">
        <v>2739</v>
      </c>
      <c r="I179" s="8">
        <f>IF(ISERROR(E179/H179),0,SUM(E179/H179))</f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_xlfn.TEXTSPLIT(P179,"/",,FALSE,1)</f>
        <v>theater</v>
      </c>
      <c r="R179" t="str">
        <v>plays</v>
      </c>
      <c r="S179" s="6">
        <f t="shared" si="4"/>
        <v>40497.25</v>
      </c>
      <c r="T179" s="6">
        <f t="shared" si="5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 s="13">
        <v>7200</v>
      </c>
      <c r="E180" s="13">
        <v>6927</v>
      </c>
      <c r="F180" s="4">
        <f>SUM(E180/D180)</f>
        <v>0.96208333333333329</v>
      </c>
      <c r="G180" t="s">
        <v>14</v>
      </c>
      <c r="H180">
        <v>210</v>
      </c>
      <c r="I180" s="8">
        <f>IF(ISERROR(E180/H180),0,SUM(E180/H180))</f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_xlfn.TEXTSPLIT(P180,"/",,FALSE,1)</f>
        <v>food</v>
      </c>
      <c r="R180" t="str">
        <v>food trucks</v>
      </c>
      <c r="S180" s="6">
        <f t="shared" si="4"/>
        <v>42999.208333333328</v>
      </c>
      <c r="T180" s="6">
        <f t="shared" si="5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 s="13">
        <v>44500</v>
      </c>
      <c r="E181" s="13">
        <v>159185</v>
      </c>
      <c r="F181" s="4">
        <f>SUM(E181/D181)</f>
        <v>3.5771910112359548</v>
      </c>
      <c r="G181" t="s">
        <v>20</v>
      </c>
      <c r="H181">
        <v>3537</v>
      </c>
      <c r="I181" s="8">
        <f>IF(ISERROR(E181/H181),0,SUM(E181/H181))</f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_xlfn.TEXTSPLIT(P181,"/",,FALSE,1)</f>
        <v>theater</v>
      </c>
      <c r="R181" t="str">
        <v>plays</v>
      </c>
      <c r="S181" s="6">
        <f t="shared" si="4"/>
        <v>41350.208333333336</v>
      </c>
      <c r="T181" s="6">
        <f t="shared" si="5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 s="13">
        <v>56000</v>
      </c>
      <c r="E182" s="13">
        <v>172736</v>
      </c>
      <c r="F182" s="4">
        <f>SUM(E182/D182)</f>
        <v>3.0845714285714285</v>
      </c>
      <c r="G182" t="s">
        <v>20</v>
      </c>
      <c r="H182">
        <v>2107</v>
      </c>
      <c r="I182" s="8">
        <f>IF(ISERROR(E182/H182),0,SUM(E182/H182))</f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_xlfn.TEXTSPLIT(P182,"/",,FALSE,1)</f>
        <v>technology</v>
      </c>
      <c r="R182" t="str">
        <v>wearables</v>
      </c>
      <c r="S182" s="6">
        <f t="shared" si="4"/>
        <v>40259.208333333336</v>
      </c>
      <c r="T182" s="6">
        <f t="shared" si="5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 s="13">
        <v>8600</v>
      </c>
      <c r="E183" s="13">
        <v>5315</v>
      </c>
      <c r="F183" s="4">
        <f>SUM(E183/D183)</f>
        <v>0.61802325581395345</v>
      </c>
      <c r="G183" t="s">
        <v>14</v>
      </c>
      <c r="H183">
        <v>136</v>
      </c>
      <c r="I183" s="8">
        <f>IF(ISERROR(E183/H183),0,SUM(E183/H183))</f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_xlfn.TEXTSPLIT(P183,"/",,FALSE,1)</f>
        <v>technology</v>
      </c>
      <c r="R183" t="str">
        <v>web</v>
      </c>
      <c r="S183" s="6">
        <f t="shared" si="4"/>
        <v>43012.208333333328</v>
      </c>
      <c r="T183" s="6">
        <f t="shared" si="5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 s="13">
        <v>27100</v>
      </c>
      <c r="E184" s="13">
        <v>195750</v>
      </c>
      <c r="F184" s="4">
        <f>SUM(E184/D184)</f>
        <v>7.2232472324723247</v>
      </c>
      <c r="G184" t="s">
        <v>20</v>
      </c>
      <c r="H184">
        <v>3318</v>
      </c>
      <c r="I184" s="8">
        <f>IF(ISERROR(E184/H184),0,SUM(E184/H184))</f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_xlfn.TEXTSPLIT(P184,"/",,FALSE,1)</f>
        <v>theater</v>
      </c>
      <c r="R184" t="str">
        <v>plays</v>
      </c>
      <c r="S184" s="6">
        <f t="shared" si="4"/>
        <v>43631.208333333328</v>
      </c>
      <c r="T184" s="6">
        <f t="shared" si="5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 s="13">
        <v>5100</v>
      </c>
      <c r="E185" s="13">
        <v>3525</v>
      </c>
      <c r="F185" s="4">
        <f>SUM(E185/D185)</f>
        <v>0.69117647058823528</v>
      </c>
      <c r="G185" t="s">
        <v>14</v>
      </c>
      <c r="H185">
        <v>86</v>
      </c>
      <c r="I185" s="8">
        <f>IF(ISERROR(E185/H185),0,SUM(E185/H185))</f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_xlfn.TEXTSPLIT(P185,"/",,FALSE,1)</f>
        <v>music</v>
      </c>
      <c r="R185" t="str">
        <v>rock</v>
      </c>
      <c r="S185" s="6">
        <f t="shared" si="4"/>
        <v>40430.208333333336</v>
      </c>
      <c r="T185" s="6">
        <f t="shared" si="5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 s="13">
        <v>3600</v>
      </c>
      <c r="E186" s="13">
        <v>10550</v>
      </c>
      <c r="F186" s="4">
        <f>SUM(E186/D186)</f>
        <v>2.9305555555555554</v>
      </c>
      <c r="G186" t="s">
        <v>20</v>
      </c>
      <c r="H186">
        <v>340</v>
      </c>
      <c r="I186" s="8">
        <f>IF(ISERROR(E186/H186),0,SUM(E186/H186))</f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_xlfn.TEXTSPLIT(P186,"/",,FALSE,1)</f>
        <v>theater</v>
      </c>
      <c r="R186" t="str">
        <v>plays</v>
      </c>
      <c r="S186" s="6">
        <f t="shared" si="4"/>
        <v>43588.208333333328</v>
      </c>
      <c r="T186" s="6">
        <f t="shared" si="5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 s="13">
        <v>1000</v>
      </c>
      <c r="E187" s="13">
        <v>718</v>
      </c>
      <c r="F187" s="4">
        <f>SUM(E187/D187)</f>
        <v>0.71799999999999997</v>
      </c>
      <c r="G187" t="s">
        <v>14</v>
      </c>
      <c r="H187">
        <v>19</v>
      </c>
      <c r="I187" s="8">
        <f>IF(ISERROR(E187/H187),0,SUM(E187/H187))</f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_xlfn.TEXTSPLIT(P187,"/",,FALSE,1)</f>
        <v>film &amp; video</v>
      </c>
      <c r="R187" t="str">
        <v>television</v>
      </c>
      <c r="S187" s="6">
        <f t="shared" si="4"/>
        <v>43233.208333333328</v>
      </c>
      <c r="T187" s="6">
        <f t="shared" si="5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 s="13">
        <v>88800</v>
      </c>
      <c r="E188" s="13">
        <v>28358</v>
      </c>
      <c r="F188" s="4">
        <f>SUM(E188/D188)</f>
        <v>0.31934684684684683</v>
      </c>
      <c r="G188" t="s">
        <v>14</v>
      </c>
      <c r="H188">
        <v>886</v>
      </c>
      <c r="I188" s="8">
        <f>IF(ISERROR(E188/H188),0,SUM(E188/H188))</f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_xlfn.TEXTSPLIT(P188,"/",,FALSE,1)</f>
        <v>theater</v>
      </c>
      <c r="R188" t="str">
        <v>plays</v>
      </c>
      <c r="S188" s="6">
        <f t="shared" si="4"/>
        <v>41782.208333333336</v>
      </c>
      <c r="T188" s="6">
        <f t="shared" si="5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 s="13">
        <v>60200</v>
      </c>
      <c r="E189" s="13">
        <v>138384</v>
      </c>
      <c r="F189" s="4">
        <f>SUM(E189/D189)</f>
        <v>2.2987375415282392</v>
      </c>
      <c r="G189" t="s">
        <v>20</v>
      </c>
      <c r="H189">
        <v>1442</v>
      </c>
      <c r="I189" s="8">
        <f>IF(ISERROR(E189/H189),0,SUM(E189/H189))</f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_xlfn.TEXTSPLIT(P189,"/",,FALSE,1)</f>
        <v>film &amp; video</v>
      </c>
      <c r="R189" t="str">
        <v>shorts</v>
      </c>
      <c r="S189" s="6">
        <f t="shared" si="4"/>
        <v>41328.25</v>
      </c>
      <c r="T189" s="6">
        <f t="shared" si="5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 s="13">
        <v>8200</v>
      </c>
      <c r="E190" s="13">
        <v>2625</v>
      </c>
      <c r="F190" s="4">
        <f>SUM(E190/D190)</f>
        <v>0.3201219512195122</v>
      </c>
      <c r="G190" t="s">
        <v>14</v>
      </c>
      <c r="H190">
        <v>35</v>
      </c>
      <c r="I190" s="8">
        <f>IF(ISERROR(E190/H190),0,SUM(E190/H190))</f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_xlfn.TEXTSPLIT(P190,"/",,FALSE,1)</f>
        <v>theater</v>
      </c>
      <c r="R190" t="str">
        <v>plays</v>
      </c>
      <c r="S190" s="6">
        <f t="shared" si="4"/>
        <v>41975.25</v>
      </c>
      <c r="T190" s="6">
        <f t="shared" si="5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 s="13">
        <v>191300</v>
      </c>
      <c r="E191" s="13">
        <v>45004</v>
      </c>
      <c r="F191" s="4">
        <f>SUM(E191/D191)</f>
        <v>0.23525352848928385</v>
      </c>
      <c r="G191" t="s">
        <v>74</v>
      </c>
      <c r="H191">
        <v>441</v>
      </c>
      <c r="I191" s="8">
        <f>IF(ISERROR(E191/H191),0,SUM(E191/H191))</f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_xlfn.TEXTSPLIT(P191,"/",,FALSE,1)</f>
        <v>theater</v>
      </c>
      <c r="R191" t="str">
        <v>plays</v>
      </c>
      <c r="S191" s="6">
        <f t="shared" si="4"/>
        <v>42433.25</v>
      </c>
      <c r="T191" s="6">
        <f t="shared" si="5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 s="13">
        <v>3700</v>
      </c>
      <c r="E192" s="13">
        <v>2538</v>
      </c>
      <c r="F192" s="4">
        <f>SUM(E192/D192)</f>
        <v>0.68594594594594593</v>
      </c>
      <c r="G192" t="s">
        <v>14</v>
      </c>
      <c r="H192">
        <v>24</v>
      </c>
      <c r="I192" s="8">
        <f>IF(ISERROR(E192/H192),0,SUM(E192/H192))</f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_xlfn.TEXTSPLIT(P192,"/",,FALSE,1)</f>
        <v>theater</v>
      </c>
      <c r="R192" t="str">
        <v>plays</v>
      </c>
      <c r="S192" s="6">
        <f t="shared" si="4"/>
        <v>41429.208333333336</v>
      </c>
      <c r="T192" s="6">
        <f t="shared" si="5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 s="13">
        <v>8400</v>
      </c>
      <c r="E193" s="13">
        <v>3188</v>
      </c>
      <c r="F193" s="4">
        <f>SUM(E193/D193)</f>
        <v>0.37952380952380954</v>
      </c>
      <c r="G193" t="s">
        <v>14</v>
      </c>
      <c r="H193">
        <v>86</v>
      </c>
      <c r="I193" s="8">
        <f>IF(ISERROR(E193/H193),0,SUM(E193/H193))</f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_xlfn.TEXTSPLIT(P193,"/",,FALSE,1)</f>
        <v>theater</v>
      </c>
      <c r="R193" t="str">
        <v>plays</v>
      </c>
      <c r="S193" s="6">
        <f t="shared" si="4"/>
        <v>43536.208333333328</v>
      </c>
      <c r="T193" s="6">
        <f t="shared" si="5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 s="13">
        <v>42600</v>
      </c>
      <c r="E194" s="13">
        <v>8517</v>
      </c>
      <c r="F194" s="4">
        <f>SUM(E194/D194)</f>
        <v>0.19992957746478873</v>
      </c>
      <c r="G194" t="s">
        <v>14</v>
      </c>
      <c r="H194">
        <v>243</v>
      </c>
      <c r="I194" s="8">
        <f>IF(ISERROR(E194/H194),0,SUM(E194/H194))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_xlfn.TEXTSPLIT(P194,"/",,FALSE,1)</f>
        <v>music</v>
      </c>
      <c r="R194" t="str">
        <v>rock</v>
      </c>
      <c r="S194" s="6">
        <f t="shared" si="4"/>
        <v>41817.208333333336</v>
      </c>
      <c r="T194" s="6">
        <f t="shared" si="5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 s="13">
        <v>6600</v>
      </c>
      <c r="E195" s="13">
        <v>3012</v>
      </c>
      <c r="F195" s="4">
        <f>SUM(E195/D195)</f>
        <v>0.45636363636363636</v>
      </c>
      <c r="G195" t="s">
        <v>14</v>
      </c>
      <c r="H195">
        <v>65</v>
      </c>
      <c r="I195" s="8">
        <f>IF(ISERROR(E195/H195),0,SUM(E195/H195))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_xlfn.TEXTSPLIT(P195,"/",,FALSE,1)</f>
        <v>music</v>
      </c>
      <c r="R195" t="str">
        <v>indie rock</v>
      </c>
      <c r="S195" s="6">
        <f t="shared" ref="S195:S258" si="6">(((L195/60)/60/24+DATE(1970,1,1)))</f>
        <v>43198.208333333328</v>
      </c>
      <c r="T195" s="6">
        <f t="shared" ref="T195:T258" si="7">(((M195/60)/60/24)+DATE(1970,1,1))</f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 s="13">
        <v>7100</v>
      </c>
      <c r="E196" s="13">
        <v>8716</v>
      </c>
      <c r="F196" s="4">
        <f>SUM(E196/D196)</f>
        <v>1.227605633802817</v>
      </c>
      <c r="G196" t="s">
        <v>20</v>
      </c>
      <c r="H196">
        <v>126</v>
      </c>
      <c r="I196" s="8">
        <f>IF(ISERROR(E196/H196),0,SUM(E196/H196))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_xlfn.TEXTSPLIT(P196,"/",,FALSE,1)</f>
        <v>music</v>
      </c>
      <c r="R196" t="str">
        <v>metal</v>
      </c>
      <c r="S196" s="6">
        <f t="shared" si="6"/>
        <v>42261.208333333328</v>
      </c>
      <c r="T196" s="6">
        <f t="shared" si="7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 s="13">
        <v>15800</v>
      </c>
      <c r="E197" s="13">
        <v>57157</v>
      </c>
      <c r="F197" s="4">
        <f>SUM(E197/D197)</f>
        <v>3.61753164556962</v>
      </c>
      <c r="G197" t="s">
        <v>20</v>
      </c>
      <c r="H197">
        <v>524</v>
      </c>
      <c r="I197" s="8">
        <f>IF(ISERROR(E197/H197),0,SUM(E197/H197))</f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_xlfn.TEXTSPLIT(P197,"/",,FALSE,1)</f>
        <v>music</v>
      </c>
      <c r="R197" t="str">
        <v>electric music</v>
      </c>
      <c r="S197" s="6">
        <f t="shared" si="6"/>
        <v>43310.208333333328</v>
      </c>
      <c r="T197" s="6">
        <f t="shared" si="7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 s="13">
        <v>8200</v>
      </c>
      <c r="E198" s="13">
        <v>5178</v>
      </c>
      <c r="F198" s="4">
        <f>SUM(E198/D198)</f>
        <v>0.63146341463414635</v>
      </c>
      <c r="G198" t="s">
        <v>14</v>
      </c>
      <c r="H198">
        <v>100</v>
      </c>
      <c r="I198" s="8">
        <f>IF(ISERROR(E198/H198),0,SUM(E198/H198))</f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_xlfn.TEXTSPLIT(P198,"/",,FALSE,1)</f>
        <v>technology</v>
      </c>
      <c r="R198" t="str">
        <v>wearables</v>
      </c>
      <c r="S198" s="6">
        <f t="shared" si="6"/>
        <v>42616.208333333328</v>
      </c>
      <c r="T198" s="6">
        <f t="shared" si="7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 s="13">
        <v>54700</v>
      </c>
      <c r="E199" s="13">
        <v>163118</v>
      </c>
      <c r="F199" s="4">
        <f>SUM(E199/D199)</f>
        <v>2.9820475319926874</v>
      </c>
      <c r="G199" t="s">
        <v>20</v>
      </c>
      <c r="H199">
        <v>1989</v>
      </c>
      <c r="I199" s="8">
        <f>IF(ISERROR(E199/H199),0,SUM(E199/H199))</f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_xlfn.TEXTSPLIT(P199,"/",,FALSE,1)</f>
        <v>film &amp; video</v>
      </c>
      <c r="R199" t="str">
        <v>drama</v>
      </c>
      <c r="S199" s="6">
        <f t="shared" si="6"/>
        <v>42909.208333333328</v>
      </c>
      <c r="T199" s="6">
        <f t="shared" si="7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 s="13">
        <v>63200</v>
      </c>
      <c r="E200" s="13">
        <v>6041</v>
      </c>
      <c r="F200" s="4">
        <f>SUM(E200/D200)</f>
        <v>9.5585443037974685E-2</v>
      </c>
      <c r="G200" t="s">
        <v>14</v>
      </c>
      <c r="H200">
        <v>168</v>
      </c>
      <c r="I200" s="8">
        <f>IF(ISERROR(E200/H200),0,SUM(E200/H200))</f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_xlfn.TEXTSPLIT(P200,"/",,FALSE,1)</f>
        <v>music</v>
      </c>
      <c r="R200" t="str">
        <v>electric music</v>
      </c>
      <c r="S200" s="6">
        <f t="shared" si="6"/>
        <v>40396.208333333336</v>
      </c>
      <c r="T200" s="6">
        <f t="shared" si="7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 s="13">
        <v>1800</v>
      </c>
      <c r="E201" s="13">
        <v>968</v>
      </c>
      <c r="F201" s="4">
        <f>SUM(E201/D201)</f>
        <v>0.5377777777777778</v>
      </c>
      <c r="G201" t="s">
        <v>14</v>
      </c>
      <c r="H201">
        <v>13</v>
      </c>
      <c r="I201" s="8">
        <f>IF(ISERROR(E201/H201),0,SUM(E201/H201))</f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_xlfn.TEXTSPLIT(P201,"/",,FALSE,1)</f>
        <v>music</v>
      </c>
      <c r="R201" t="str">
        <v>rock</v>
      </c>
      <c r="S201" s="6">
        <f t="shared" si="6"/>
        <v>42192.208333333328</v>
      </c>
      <c r="T201" s="6">
        <f t="shared" si="7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 s="13">
        <v>100</v>
      </c>
      <c r="E202" s="13">
        <v>2</v>
      </c>
      <c r="F202" s="4">
        <f>SUM(E202/D202)</f>
        <v>0.02</v>
      </c>
      <c r="G202" t="s">
        <v>14</v>
      </c>
      <c r="H202">
        <v>1</v>
      </c>
      <c r="I202" s="8">
        <f>IF(ISERROR(E202/H202),0,SUM(E202/H202))</f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_xlfn.TEXTSPLIT(P202,"/",,FALSE,1)</f>
        <v>theater</v>
      </c>
      <c r="R202" t="str">
        <v>plays</v>
      </c>
      <c r="S202" s="6">
        <f t="shared" si="6"/>
        <v>40262.208333333336</v>
      </c>
      <c r="T202" s="6">
        <f t="shared" si="7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 s="13">
        <v>2100</v>
      </c>
      <c r="E203" s="13">
        <v>14305</v>
      </c>
      <c r="F203" s="4">
        <f>SUM(E203/D203)</f>
        <v>6.8119047619047617</v>
      </c>
      <c r="G203" t="s">
        <v>20</v>
      </c>
      <c r="H203">
        <v>157</v>
      </c>
      <c r="I203" s="8">
        <f>IF(ISERROR(E203/H203),0,SUM(E203/H203))</f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_xlfn.TEXTSPLIT(P203,"/",,FALSE,1)</f>
        <v>technology</v>
      </c>
      <c r="R203" t="str">
        <v>web</v>
      </c>
      <c r="S203" s="6">
        <f t="shared" si="6"/>
        <v>41845.208333333336</v>
      </c>
      <c r="T203" s="6">
        <f t="shared" si="7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 s="13">
        <v>8300</v>
      </c>
      <c r="E204" s="13">
        <v>6543</v>
      </c>
      <c r="F204" s="4">
        <f>SUM(E204/D204)</f>
        <v>0.78831325301204824</v>
      </c>
      <c r="G204" t="s">
        <v>74</v>
      </c>
      <c r="H204">
        <v>82</v>
      </c>
      <c r="I204" s="8">
        <f>IF(ISERROR(E204/H204),0,SUM(E204/H204))</f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_xlfn.TEXTSPLIT(P204,"/",,FALSE,1)</f>
        <v>food</v>
      </c>
      <c r="R204" t="str">
        <v>food trucks</v>
      </c>
      <c r="S204" s="6">
        <f t="shared" si="6"/>
        <v>40818.208333333336</v>
      </c>
      <c r="T204" s="6">
        <f t="shared" si="7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 s="13">
        <v>143900</v>
      </c>
      <c r="E205" s="13">
        <v>193413</v>
      </c>
      <c r="F205" s="4">
        <f>SUM(E205/D205)</f>
        <v>1.3440792216817234</v>
      </c>
      <c r="G205" t="s">
        <v>20</v>
      </c>
      <c r="H205">
        <v>4498</v>
      </c>
      <c r="I205" s="8">
        <f>IF(ISERROR(E205/H205),0,SUM(E205/H205))</f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_xlfn.TEXTSPLIT(P205,"/",,FALSE,1)</f>
        <v>theater</v>
      </c>
      <c r="R205" t="str">
        <v>plays</v>
      </c>
      <c r="S205" s="6">
        <f t="shared" si="6"/>
        <v>42752.25</v>
      </c>
      <c r="T205" s="6">
        <f t="shared" si="7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 s="13">
        <v>75000</v>
      </c>
      <c r="E206" s="13">
        <v>2529</v>
      </c>
      <c r="F206" s="4">
        <f>SUM(E206/D206)</f>
        <v>3.372E-2</v>
      </c>
      <c r="G206" t="s">
        <v>14</v>
      </c>
      <c r="H206">
        <v>40</v>
      </c>
      <c r="I206" s="8">
        <f>IF(ISERROR(E206/H206),0,SUM(E206/H206))</f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_xlfn.TEXTSPLIT(P206,"/",,FALSE,1)</f>
        <v>music</v>
      </c>
      <c r="R206" t="str">
        <v>jazz</v>
      </c>
      <c r="S206" s="6">
        <f t="shared" si="6"/>
        <v>40636.208333333336</v>
      </c>
      <c r="T206" s="6">
        <f t="shared" si="7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 s="13">
        <v>1300</v>
      </c>
      <c r="E207" s="13">
        <v>5614</v>
      </c>
      <c r="F207" s="4">
        <f>SUM(E207/D207)</f>
        <v>4.3184615384615386</v>
      </c>
      <c r="G207" t="s">
        <v>20</v>
      </c>
      <c r="H207">
        <v>80</v>
      </c>
      <c r="I207" s="8">
        <f>IF(ISERROR(E207/H207),0,SUM(E207/H207))</f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_xlfn.TEXTSPLIT(P207,"/",,FALSE,1)</f>
        <v>theater</v>
      </c>
      <c r="R207" t="str">
        <v>plays</v>
      </c>
      <c r="S207" s="6">
        <f t="shared" si="6"/>
        <v>43390.208333333328</v>
      </c>
      <c r="T207" s="6">
        <f t="shared" si="7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 s="13">
        <v>9000</v>
      </c>
      <c r="E208" s="13">
        <v>3496</v>
      </c>
      <c r="F208" s="4">
        <f>SUM(E208/D208)</f>
        <v>0.38844444444444443</v>
      </c>
      <c r="G208" t="s">
        <v>74</v>
      </c>
      <c r="H208">
        <v>57</v>
      </c>
      <c r="I208" s="8">
        <f>IF(ISERROR(E208/H208),0,SUM(E208/H208))</f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_xlfn.TEXTSPLIT(P208,"/",,FALSE,1)</f>
        <v>publishing</v>
      </c>
      <c r="R208" t="str">
        <v>fiction</v>
      </c>
      <c r="S208" s="6">
        <f t="shared" si="6"/>
        <v>40236.25</v>
      </c>
      <c r="T208" s="6">
        <f t="shared" si="7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 s="13">
        <v>1000</v>
      </c>
      <c r="E209" s="13">
        <v>4257</v>
      </c>
      <c r="F209" s="4">
        <f>SUM(E209/D209)</f>
        <v>4.2569999999999997</v>
      </c>
      <c r="G209" t="s">
        <v>20</v>
      </c>
      <c r="H209">
        <v>43</v>
      </c>
      <c r="I209" s="8">
        <f>IF(ISERROR(E209/H209),0,SUM(E209/H209))</f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_xlfn.TEXTSPLIT(P209,"/",,FALSE,1)</f>
        <v>music</v>
      </c>
      <c r="R209" t="str">
        <v>rock</v>
      </c>
      <c r="S209" s="6">
        <f t="shared" si="6"/>
        <v>43340.208333333328</v>
      </c>
      <c r="T209" s="6">
        <f t="shared" si="7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 s="13">
        <v>196900</v>
      </c>
      <c r="E210" s="13">
        <v>199110</v>
      </c>
      <c r="F210" s="4">
        <f>SUM(E210/D210)</f>
        <v>1.0112239715591671</v>
      </c>
      <c r="G210" t="s">
        <v>20</v>
      </c>
      <c r="H210">
        <v>2053</v>
      </c>
      <c r="I210" s="8">
        <f>IF(ISERROR(E210/H210),0,SUM(E210/H210))</f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_xlfn.TEXTSPLIT(P210,"/",,FALSE,1)</f>
        <v>film &amp; video</v>
      </c>
      <c r="R210" t="str">
        <v>documentary</v>
      </c>
      <c r="S210" s="6">
        <f t="shared" si="6"/>
        <v>43048.25</v>
      </c>
      <c r="T210" s="6">
        <f t="shared" si="7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 s="13">
        <v>194500</v>
      </c>
      <c r="E211" s="13">
        <v>41212</v>
      </c>
      <c r="F211" s="4">
        <f>SUM(E211/D211)</f>
        <v>0.21188688946015424</v>
      </c>
      <c r="G211" t="s">
        <v>47</v>
      </c>
      <c r="H211">
        <v>808</v>
      </c>
      <c r="I211" s="8">
        <f>IF(ISERROR(E211/H211),0,SUM(E211/H211))</f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_xlfn.TEXTSPLIT(P211,"/",,FALSE,1)</f>
        <v>film &amp; video</v>
      </c>
      <c r="R211" t="str">
        <v>documentary</v>
      </c>
      <c r="S211" s="6">
        <f t="shared" si="6"/>
        <v>42496.208333333328</v>
      </c>
      <c r="T211" s="6">
        <f t="shared" si="7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 s="13">
        <v>9400</v>
      </c>
      <c r="E212" s="13">
        <v>6338</v>
      </c>
      <c r="F212" s="4">
        <f>SUM(E212/D212)</f>
        <v>0.67425531914893622</v>
      </c>
      <c r="G212" t="s">
        <v>14</v>
      </c>
      <c r="H212">
        <v>226</v>
      </c>
      <c r="I212" s="8">
        <f>IF(ISERROR(E212/H212),0,SUM(E212/H212))</f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_xlfn.TEXTSPLIT(P212,"/",,FALSE,1)</f>
        <v>film &amp; video</v>
      </c>
      <c r="R212" t="str">
        <v>science fiction</v>
      </c>
      <c r="S212" s="6">
        <f t="shared" si="6"/>
        <v>42797.25</v>
      </c>
      <c r="T212" s="6">
        <f t="shared" si="7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 s="13">
        <v>104400</v>
      </c>
      <c r="E213" s="13">
        <v>99100</v>
      </c>
      <c r="F213" s="4">
        <f>SUM(E213/D213)</f>
        <v>0.9492337164750958</v>
      </c>
      <c r="G213" t="s">
        <v>14</v>
      </c>
      <c r="H213">
        <v>1625</v>
      </c>
      <c r="I213" s="8">
        <f>IF(ISERROR(E213/H213),0,SUM(E213/H213))</f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_xlfn.TEXTSPLIT(P213,"/",,FALSE,1)</f>
        <v>theater</v>
      </c>
      <c r="R213" t="str">
        <v>plays</v>
      </c>
      <c r="S213" s="6">
        <f t="shared" si="6"/>
        <v>41513.208333333336</v>
      </c>
      <c r="T213" s="6">
        <f t="shared" si="7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 s="13">
        <v>8100</v>
      </c>
      <c r="E214" s="13">
        <v>12300</v>
      </c>
      <c r="F214" s="4">
        <f>SUM(E214/D214)</f>
        <v>1.5185185185185186</v>
      </c>
      <c r="G214" t="s">
        <v>20</v>
      </c>
      <c r="H214">
        <v>168</v>
      </c>
      <c r="I214" s="8">
        <f>IF(ISERROR(E214/H214),0,SUM(E214/H214))</f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_xlfn.TEXTSPLIT(P214,"/",,FALSE,1)</f>
        <v>theater</v>
      </c>
      <c r="R214" t="str">
        <v>plays</v>
      </c>
      <c r="S214" s="6">
        <f t="shared" si="6"/>
        <v>43814.25</v>
      </c>
      <c r="T214" s="6">
        <f t="shared" si="7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 s="13">
        <v>87900</v>
      </c>
      <c r="E215" s="13">
        <v>171549</v>
      </c>
      <c r="F215" s="4">
        <f>SUM(E215/D215)</f>
        <v>1.9516382252559727</v>
      </c>
      <c r="G215" t="s">
        <v>20</v>
      </c>
      <c r="H215">
        <v>4289</v>
      </c>
      <c r="I215" s="8">
        <f>IF(ISERROR(E215/H215),0,SUM(E215/H215))</f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_xlfn.TEXTSPLIT(P215,"/",,FALSE,1)</f>
        <v>music</v>
      </c>
      <c r="R215" t="str">
        <v>indie rock</v>
      </c>
      <c r="S215" s="6">
        <f t="shared" si="6"/>
        <v>40488.208333333336</v>
      </c>
      <c r="T215" s="6">
        <f t="shared" si="7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 s="13">
        <v>1400</v>
      </c>
      <c r="E216" s="13">
        <v>14324</v>
      </c>
      <c r="F216" s="4">
        <f>SUM(E216/D216)</f>
        <v>10.231428571428571</v>
      </c>
      <c r="G216" t="s">
        <v>20</v>
      </c>
      <c r="H216">
        <v>165</v>
      </c>
      <c r="I216" s="8">
        <f>IF(ISERROR(E216/H216),0,SUM(E216/H216))</f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_xlfn.TEXTSPLIT(P216,"/",,FALSE,1)</f>
        <v>music</v>
      </c>
      <c r="R216" t="str">
        <v>rock</v>
      </c>
      <c r="S216" s="6">
        <f t="shared" si="6"/>
        <v>40409.208333333336</v>
      </c>
      <c r="T216" s="6">
        <f t="shared" si="7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 s="13">
        <v>156800</v>
      </c>
      <c r="E217" s="13">
        <v>6024</v>
      </c>
      <c r="F217" s="4">
        <f>SUM(E217/D217)</f>
        <v>3.8418367346938778E-2</v>
      </c>
      <c r="G217" t="s">
        <v>14</v>
      </c>
      <c r="H217">
        <v>143</v>
      </c>
      <c r="I217" s="8">
        <f>IF(ISERROR(E217/H217),0,SUM(E217/H217))</f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_xlfn.TEXTSPLIT(P217,"/",,FALSE,1)</f>
        <v>theater</v>
      </c>
      <c r="R217" t="str">
        <v>plays</v>
      </c>
      <c r="S217" s="6">
        <f t="shared" si="6"/>
        <v>43509.25</v>
      </c>
      <c r="T217" s="6">
        <f t="shared" si="7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 s="13">
        <v>121700</v>
      </c>
      <c r="E218" s="13">
        <v>188721</v>
      </c>
      <c r="F218" s="4">
        <f>SUM(E218/D218)</f>
        <v>1.5507066557107643</v>
      </c>
      <c r="G218" t="s">
        <v>20</v>
      </c>
      <c r="H218">
        <v>1815</v>
      </c>
      <c r="I218" s="8">
        <f>IF(ISERROR(E218/H218),0,SUM(E218/H218))</f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_xlfn.TEXTSPLIT(P218,"/",,FALSE,1)</f>
        <v>theater</v>
      </c>
      <c r="R218" t="str">
        <v>plays</v>
      </c>
      <c r="S218" s="6">
        <f t="shared" si="6"/>
        <v>40869.25</v>
      </c>
      <c r="T218" s="6">
        <f t="shared" si="7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 s="13">
        <v>129400</v>
      </c>
      <c r="E219" s="13">
        <v>57911</v>
      </c>
      <c r="F219" s="4">
        <f>SUM(E219/D219)</f>
        <v>0.44753477588871715</v>
      </c>
      <c r="G219" t="s">
        <v>14</v>
      </c>
      <c r="H219">
        <v>934</v>
      </c>
      <c r="I219" s="8">
        <f>IF(ISERROR(E219/H219),0,SUM(E219/H219))</f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_xlfn.TEXTSPLIT(P219,"/",,FALSE,1)</f>
        <v>film &amp; video</v>
      </c>
      <c r="R219" t="str">
        <v>science fiction</v>
      </c>
      <c r="S219" s="6">
        <f t="shared" si="6"/>
        <v>43583.208333333328</v>
      </c>
      <c r="T219" s="6">
        <f t="shared" si="7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 s="13">
        <v>5700</v>
      </c>
      <c r="E220" s="13">
        <v>12309</v>
      </c>
      <c r="F220" s="4">
        <f>SUM(E220/D220)</f>
        <v>2.1594736842105262</v>
      </c>
      <c r="G220" t="s">
        <v>20</v>
      </c>
      <c r="H220">
        <v>397</v>
      </c>
      <c r="I220" s="8">
        <f>IF(ISERROR(E220/H220),0,SUM(E220/H220))</f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_xlfn.TEXTSPLIT(P220,"/",,FALSE,1)</f>
        <v>film &amp; video</v>
      </c>
      <c r="R220" t="str">
        <v>shorts</v>
      </c>
      <c r="S220" s="6">
        <f t="shared" si="6"/>
        <v>40858.25</v>
      </c>
      <c r="T220" s="6">
        <f t="shared" si="7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 s="13">
        <v>41700</v>
      </c>
      <c r="E221" s="13">
        <v>138497</v>
      </c>
      <c r="F221" s="4">
        <f>SUM(E221/D221)</f>
        <v>3.3212709832134291</v>
      </c>
      <c r="G221" t="s">
        <v>20</v>
      </c>
      <c r="H221">
        <v>1539</v>
      </c>
      <c r="I221" s="8">
        <f>IF(ISERROR(E221/H221),0,SUM(E221/H221))</f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_xlfn.TEXTSPLIT(P221,"/",,FALSE,1)</f>
        <v>film &amp; video</v>
      </c>
      <c r="R221" t="str">
        <v>animation</v>
      </c>
      <c r="S221" s="6">
        <f t="shared" si="6"/>
        <v>41137.208333333336</v>
      </c>
      <c r="T221" s="6">
        <f t="shared" si="7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 s="13">
        <v>7900</v>
      </c>
      <c r="E222" s="13">
        <v>667</v>
      </c>
      <c r="F222" s="4">
        <f>SUM(E222/D222)</f>
        <v>8.4430379746835441E-2</v>
      </c>
      <c r="G222" t="s">
        <v>14</v>
      </c>
      <c r="H222">
        <v>17</v>
      </c>
      <c r="I222" s="8">
        <f>IF(ISERROR(E222/H222),0,SUM(E222/H222))</f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_xlfn.TEXTSPLIT(P222,"/",,FALSE,1)</f>
        <v>theater</v>
      </c>
      <c r="R222" t="str">
        <v>plays</v>
      </c>
      <c r="S222" s="6">
        <f t="shared" si="6"/>
        <v>40725.208333333336</v>
      </c>
      <c r="T222" s="6">
        <f t="shared" si="7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 s="13">
        <v>121500</v>
      </c>
      <c r="E223" s="13">
        <v>119830</v>
      </c>
      <c r="F223" s="4">
        <f>SUM(E223/D223)</f>
        <v>0.9862551440329218</v>
      </c>
      <c r="G223" t="s">
        <v>14</v>
      </c>
      <c r="H223">
        <v>2179</v>
      </c>
      <c r="I223" s="8">
        <f>IF(ISERROR(E223/H223),0,SUM(E223/H223))</f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_xlfn.TEXTSPLIT(P223,"/",,FALSE,1)</f>
        <v>food</v>
      </c>
      <c r="R223" t="str">
        <v>food trucks</v>
      </c>
      <c r="S223" s="6">
        <f t="shared" si="6"/>
        <v>41081.208333333336</v>
      </c>
      <c r="T223" s="6">
        <f t="shared" si="7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 s="13">
        <v>4800</v>
      </c>
      <c r="E224" s="13">
        <v>6623</v>
      </c>
      <c r="F224" s="4">
        <f>SUM(E224/D224)</f>
        <v>1.3797916666666667</v>
      </c>
      <c r="G224" t="s">
        <v>20</v>
      </c>
      <c r="H224">
        <v>138</v>
      </c>
      <c r="I224" s="8">
        <f>IF(ISERROR(E224/H224),0,SUM(E224/H224))</f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_xlfn.TEXTSPLIT(P224,"/",,FALSE,1)</f>
        <v>photography</v>
      </c>
      <c r="R224" t="str">
        <v>photography books</v>
      </c>
      <c r="S224" s="6">
        <f t="shared" si="6"/>
        <v>41914.208333333336</v>
      </c>
      <c r="T224" s="6">
        <f t="shared" si="7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 s="13">
        <v>87300</v>
      </c>
      <c r="E225" s="13">
        <v>81897</v>
      </c>
      <c r="F225" s="4">
        <f>SUM(E225/D225)</f>
        <v>0.93810996563573879</v>
      </c>
      <c r="G225" t="s">
        <v>14</v>
      </c>
      <c r="H225">
        <v>931</v>
      </c>
      <c r="I225" s="8">
        <f>IF(ISERROR(E225/H225),0,SUM(E225/H225))</f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_xlfn.TEXTSPLIT(P225,"/",,FALSE,1)</f>
        <v>theater</v>
      </c>
      <c r="R225" t="str">
        <v>plays</v>
      </c>
      <c r="S225" s="6">
        <f t="shared" si="6"/>
        <v>42445.208333333328</v>
      </c>
      <c r="T225" s="6">
        <f t="shared" si="7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 s="13">
        <v>46300</v>
      </c>
      <c r="E226" s="13">
        <v>186885</v>
      </c>
      <c r="F226" s="4">
        <f>SUM(E226/D226)</f>
        <v>4.0363930885529156</v>
      </c>
      <c r="G226" t="s">
        <v>20</v>
      </c>
      <c r="H226">
        <v>3594</v>
      </c>
      <c r="I226" s="8">
        <f>IF(ISERROR(E226/H226),0,SUM(E226/H226))</f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_xlfn.TEXTSPLIT(P226,"/",,FALSE,1)</f>
        <v>film &amp; video</v>
      </c>
      <c r="R226" t="str">
        <v>science fiction</v>
      </c>
      <c r="S226" s="6">
        <f t="shared" si="6"/>
        <v>41906.208333333336</v>
      </c>
      <c r="T226" s="6">
        <f t="shared" si="7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 s="13">
        <v>67800</v>
      </c>
      <c r="E227" s="13">
        <v>176398</v>
      </c>
      <c r="F227" s="4">
        <f>SUM(E227/D227)</f>
        <v>2.6017404129793511</v>
      </c>
      <c r="G227" t="s">
        <v>20</v>
      </c>
      <c r="H227">
        <v>5880</v>
      </c>
      <c r="I227" s="8">
        <f>IF(ISERROR(E227/H227),0,SUM(E227/H227))</f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_xlfn.TEXTSPLIT(P227,"/",,FALSE,1)</f>
        <v>music</v>
      </c>
      <c r="R227" t="str">
        <v>rock</v>
      </c>
      <c r="S227" s="6">
        <f t="shared" si="6"/>
        <v>41762.208333333336</v>
      </c>
      <c r="T227" s="6">
        <f t="shared" si="7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 s="13">
        <v>3000</v>
      </c>
      <c r="E228" s="13">
        <v>10999</v>
      </c>
      <c r="F228" s="4">
        <f>SUM(E228/D228)</f>
        <v>3.6663333333333332</v>
      </c>
      <c r="G228" t="s">
        <v>20</v>
      </c>
      <c r="H228">
        <v>112</v>
      </c>
      <c r="I228" s="8">
        <f>IF(ISERROR(E228/H228),0,SUM(E228/H228))</f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_xlfn.TEXTSPLIT(P228,"/",,FALSE,1)</f>
        <v>photography</v>
      </c>
      <c r="R228" t="str">
        <v>photography books</v>
      </c>
      <c r="S228" s="6">
        <f t="shared" si="6"/>
        <v>40276.208333333336</v>
      </c>
      <c r="T228" s="6">
        <f t="shared" si="7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 s="13">
        <v>60900</v>
      </c>
      <c r="E229" s="13">
        <v>102751</v>
      </c>
      <c r="F229" s="4">
        <f>SUM(E229/D229)</f>
        <v>1.687208538587849</v>
      </c>
      <c r="G229" t="s">
        <v>20</v>
      </c>
      <c r="H229">
        <v>943</v>
      </c>
      <c r="I229" s="8">
        <f>IF(ISERROR(E229/H229),0,SUM(E229/H229))</f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_xlfn.TEXTSPLIT(P229,"/",,FALSE,1)</f>
        <v>games</v>
      </c>
      <c r="R229" t="str">
        <v>mobile games</v>
      </c>
      <c r="S229" s="6">
        <f t="shared" si="6"/>
        <v>42139.208333333328</v>
      </c>
      <c r="T229" s="6">
        <f t="shared" si="7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 s="13">
        <v>137900</v>
      </c>
      <c r="E230" s="13">
        <v>165352</v>
      </c>
      <c r="F230" s="4">
        <f>SUM(E230/D230)</f>
        <v>1.1990717911530093</v>
      </c>
      <c r="G230" t="s">
        <v>20</v>
      </c>
      <c r="H230">
        <v>2468</v>
      </c>
      <c r="I230" s="8">
        <f>IF(ISERROR(E230/H230),0,SUM(E230/H230))</f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_xlfn.TEXTSPLIT(P230,"/",,FALSE,1)</f>
        <v>film &amp; video</v>
      </c>
      <c r="R230" t="str">
        <v>animation</v>
      </c>
      <c r="S230" s="6">
        <f t="shared" si="6"/>
        <v>42613.208333333328</v>
      </c>
      <c r="T230" s="6">
        <f t="shared" si="7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 s="13">
        <v>85600</v>
      </c>
      <c r="E231" s="13">
        <v>165798</v>
      </c>
      <c r="F231" s="4">
        <f>SUM(E231/D231)</f>
        <v>1.936892523364486</v>
      </c>
      <c r="G231" t="s">
        <v>20</v>
      </c>
      <c r="H231">
        <v>2551</v>
      </c>
      <c r="I231" s="8">
        <f>IF(ISERROR(E231/H231),0,SUM(E231/H231))</f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_xlfn.TEXTSPLIT(P231,"/",,FALSE,1)</f>
        <v>games</v>
      </c>
      <c r="R231" t="str">
        <v>mobile games</v>
      </c>
      <c r="S231" s="6">
        <f t="shared" si="6"/>
        <v>42887.208333333328</v>
      </c>
      <c r="T231" s="6">
        <f t="shared" si="7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 s="13">
        <v>2400</v>
      </c>
      <c r="E232" s="13">
        <v>10084</v>
      </c>
      <c r="F232" s="4">
        <f>SUM(E232/D232)</f>
        <v>4.2016666666666671</v>
      </c>
      <c r="G232" t="s">
        <v>20</v>
      </c>
      <c r="H232">
        <v>101</v>
      </c>
      <c r="I232" s="8">
        <f>IF(ISERROR(E232/H232),0,SUM(E232/H232))</f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_xlfn.TEXTSPLIT(P232,"/",,FALSE,1)</f>
        <v>games</v>
      </c>
      <c r="R232" t="str">
        <v>video games</v>
      </c>
      <c r="S232" s="6">
        <f t="shared" si="6"/>
        <v>43805.25</v>
      </c>
      <c r="T232" s="6">
        <f t="shared" si="7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 s="13">
        <v>7200</v>
      </c>
      <c r="E233" s="13">
        <v>5523</v>
      </c>
      <c r="F233" s="4">
        <f>SUM(E233/D233)</f>
        <v>0.76708333333333334</v>
      </c>
      <c r="G233" t="s">
        <v>74</v>
      </c>
      <c r="H233">
        <v>67</v>
      </c>
      <c r="I233" s="8">
        <f>IF(ISERROR(E233/H233),0,SUM(E233/H233))</f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_xlfn.TEXTSPLIT(P233,"/",,FALSE,1)</f>
        <v>theater</v>
      </c>
      <c r="R233" t="str">
        <v>plays</v>
      </c>
      <c r="S233" s="6">
        <f t="shared" si="6"/>
        <v>41415.208333333336</v>
      </c>
      <c r="T233" s="6">
        <f t="shared" si="7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 s="13">
        <v>3400</v>
      </c>
      <c r="E234" s="13">
        <v>5823</v>
      </c>
      <c r="F234" s="4">
        <f>SUM(E234/D234)</f>
        <v>1.7126470588235294</v>
      </c>
      <c r="G234" t="s">
        <v>20</v>
      </c>
      <c r="H234">
        <v>92</v>
      </c>
      <c r="I234" s="8">
        <f>IF(ISERROR(E234/H234),0,SUM(E234/H234))</f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_xlfn.TEXTSPLIT(P234,"/",,FALSE,1)</f>
        <v>theater</v>
      </c>
      <c r="R234" t="str">
        <v>plays</v>
      </c>
      <c r="S234" s="6">
        <f t="shared" si="6"/>
        <v>42576.208333333328</v>
      </c>
      <c r="T234" s="6">
        <f t="shared" si="7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 s="13">
        <v>3800</v>
      </c>
      <c r="E235" s="13">
        <v>6000</v>
      </c>
      <c r="F235" s="4">
        <f>SUM(E235/D235)</f>
        <v>1.5789473684210527</v>
      </c>
      <c r="G235" t="s">
        <v>20</v>
      </c>
      <c r="H235">
        <v>62</v>
      </c>
      <c r="I235" s="8">
        <f>IF(ISERROR(E235/H235),0,SUM(E235/H235))</f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_xlfn.TEXTSPLIT(P235,"/",,FALSE,1)</f>
        <v>film &amp; video</v>
      </c>
      <c r="R235" t="str">
        <v>animation</v>
      </c>
      <c r="S235" s="6">
        <f t="shared" si="6"/>
        <v>40706.208333333336</v>
      </c>
      <c r="T235" s="6">
        <f t="shared" si="7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 s="13">
        <v>7500</v>
      </c>
      <c r="E236" s="13">
        <v>8181</v>
      </c>
      <c r="F236" s="4">
        <f>SUM(E236/D236)</f>
        <v>1.0908</v>
      </c>
      <c r="G236" t="s">
        <v>20</v>
      </c>
      <c r="H236">
        <v>149</v>
      </c>
      <c r="I236" s="8">
        <f>IF(ISERROR(E236/H236),0,SUM(E236/H236))</f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_xlfn.TEXTSPLIT(P236,"/",,FALSE,1)</f>
        <v>games</v>
      </c>
      <c r="R236" t="str">
        <v>video games</v>
      </c>
      <c r="S236" s="6">
        <f t="shared" si="6"/>
        <v>42969.208333333328</v>
      </c>
      <c r="T236" s="6">
        <f t="shared" si="7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 s="13">
        <v>8600</v>
      </c>
      <c r="E237" s="13">
        <v>3589</v>
      </c>
      <c r="F237" s="4">
        <f>SUM(E237/D237)</f>
        <v>0.41732558139534881</v>
      </c>
      <c r="G237" t="s">
        <v>14</v>
      </c>
      <c r="H237">
        <v>92</v>
      </c>
      <c r="I237" s="8">
        <f>IF(ISERROR(E237/H237),0,SUM(E237/H237))</f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_xlfn.TEXTSPLIT(P237,"/",,FALSE,1)</f>
        <v>film &amp; video</v>
      </c>
      <c r="R237" t="str">
        <v>animation</v>
      </c>
      <c r="S237" s="6">
        <f t="shared" si="6"/>
        <v>42779.25</v>
      </c>
      <c r="T237" s="6">
        <f t="shared" si="7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 s="13">
        <v>39500</v>
      </c>
      <c r="E238" s="13">
        <v>4323</v>
      </c>
      <c r="F238" s="4">
        <f>SUM(E238/D238)</f>
        <v>0.10944303797468355</v>
      </c>
      <c r="G238" t="s">
        <v>14</v>
      </c>
      <c r="H238">
        <v>57</v>
      </c>
      <c r="I238" s="8">
        <f>IF(ISERROR(E238/H238),0,SUM(E238/H238))</f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_xlfn.TEXTSPLIT(P238,"/",,FALSE,1)</f>
        <v>music</v>
      </c>
      <c r="R238" t="str">
        <v>rock</v>
      </c>
      <c r="S238" s="6">
        <f t="shared" si="6"/>
        <v>43641.208333333328</v>
      </c>
      <c r="T238" s="6">
        <f t="shared" si="7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 s="13">
        <v>9300</v>
      </c>
      <c r="E239" s="13">
        <v>14822</v>
      </c>
      <c r="F239" s="4">
        <f>SUM(E239/D239)</f>
        <v>1.593763440860215</v>
      </c>
      <c r="G239" t="s">
        <v>20</v>
      </c>
      <c r="H239">
        <v>329</v>
      </c>
      <c r="I239" s="8">
        <f>IF(ISERROR(E239/H239),0,SUM(E239/H239))</f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_xlfn.TEXTSPLIT(P239,"/",,FALSE,1)</f>
        <v>film &amp; video</v>
      </c>
      <c r="R239" t="str">
        <v>animation</v>
      </c>
      <c r="S239" s="6">
        <f t="shared" si="6"/>
        <v>41754.208333333336</v>
      </c>
      <c r="T239" s="6">
        <f t="shared" si="7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 s="13">
        <v>2400</v>
      </c>
      <c r="E240" s="13">
        <v>10138</v>
      </c>
      <c r="F240" s="4">
        <f>SUM(E240/D240)</f>
        <v>4.2241666666666671</v>
      </c>
      <c r="G240" t="s">
        <v>20</v>
      </c>
      <c r="H240">
        <v>97</v>
      </c>
      <c r="I240" s="8">
        <f>IF(ISERROR(E240/H240),0,SUM(E240/H240))</f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_xlfn.TEXTSPLIT(P240,"/",,FALSE,1)</f>
        <v>theater</v>
      </c>
      <c r="R240" t="str">
        <v>plays</v>
      </c>
      <c r="S240" s="6">
        <f t="shared" si="6"/>
        <v>43083.25</v>
      </c>
      <c r="T240" s="6">
        <f t="shared" si="7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 s="13">
        <v>3200</v>
      </c>
      <c r="E241" s="13">
        <v>3127</v>
      </c>
      <c r="F241" s="4">
        <f>SUM(E241/D241)</f>
        <v>0.97718749999999999</v>
      </c>
      <c r="G241" t="s">
        <v>14</v>
      </c>
      <c r="H241">
        <v>41</v>
      </c>
      <c r="I241" s="8">
        <f>IF(ISERROR(E241/H241),0,SUM(E241/H241))</f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_xlfn.TEXTSPLIT(P241,"/",,FALSE,1)</f>
        <v>technology</v>
      </c>
      <c r="R241" t="str">
        <v>wearables</v>
      </c>
      <c r="S241" s="6">
        <f t="shared" si="6"/>
        <v>42245.208333333328</v>
      </c>
      <c r="T241" s="6">
        <f t="shared" si="7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 s="13">
        <v>29400</v>
      </c>
      <c r="E242" s="13">
        <v>123124</v>
      </c>
      <c r="F242" s="4">
        <f>SUM(E242/D242)</f>
        <v>4.1878911564625847</v>
      </c>
      <c r="G242" t="s">
        <v>20</v>
      </c>
      <c r="H242">
        <v>1784</v>
      </c>
      <c r="I242" s="8">
        <f>IF(ISERROR(E242/H242),0,SUM(E242/H242))</f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_xlfn.TEXTSPLIT(P242,"/",,FALSE,1)</f>
        <v>theater</v>
      </c>
      <c r="R242" t="str">
        <v>plays</v>
      </c>
      <c r="S242" s="6">
        <f t="shared" si="6"/>
        <v>40396.208333333336</v>
      </c>
      <c r="T242" s="6">
        <f t="shared" si="7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 s="13">
        <v>168500</v>
      </c>
      <c r="E243" s="13">
        <v>171729</v>
      </c>
      <c r="F243" s="4">
        <f>SUM(E243/D243)</f>
        <v>1.0191632047477746</v>
      </c>
      <c r="G243" t="s">
        <v>20</v>
      </c>
      <c r="H243">
        <v>1684</v>
      </c>
      <c r="I243" s="8">
        <f>IF(ISERROR(E243/H243),0,SUM(E243/H243))</f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_xlfn.TEXTSPLIT(P243,"/",,FALSE,1)</f>
        <v>publishing</v>
      </c>
      <c r="R243" t="str">
        <v>nonfiction</v>
      </c>
      <c r="S243" s="6">
        <f t="shared" si="6"/>
        <v>41742.208333333336</v>
      </c>
      <c r="T243" s="6">
        <f t="shared" si="7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 s="13">
        <v>8400</v>
      </c>
      <c r="E244" s="13">
        <v>10729</v>
      </c>
      <c r="F244" s="4">
        <f>SUM(E244/D244)</f>
        <v>1.2772619047619047</v>
      </c>
      <c r="G244" t="s">
        <v>20</v>
      </c>
      <c r="H244">
        <v>250</v>
      </c>
      <c r="I244" s="8">
        <f>IF(ISERROR(E244/H244),0,SUM(E244/H244))</f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_xlfn.TEXTSPLIT(P244,"/",,FALSE,1)</f>
        <v>music</v>
      </c>
      <c r="R244" t="str">
        <v>rock</v>
      </c>
      <c r="S244" s="6">
        <f t="shared" si="6"/>
        <v>42865.208333333328</v>
      </c>
      <c r="T244" s="6">
        <f t="shared" si="7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 s="13">
        <v>2300</v>
      </c>
      <c r="E245" s="13">
        <v>10240</v>
      </c>
      <c r="F245" s="4">
        <f>SUM(E245/D245)</f>
        <v>4.4521739130434783</v>
      </c>
      <c r="G245" t="s">
        <v>20</v>
      </c>
      <c r="H245">
        <v>238</v>
      </c>
      <c r="I245" s="8">
        <f>IF(ISERROR(E245/H245),0,SUM(E245/H245))</f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_xlfn.TEXTSPLIT(P245,"/",,FALSE,1)</f>
        <v>theater</v>
      </c>
      <c r="R245" t="str">
        <v>plays</v>
      </c>
      <c r="S245" s="6">
        <f t="shared" si="6"/>
        <v>43163.25</v>
      </c>
      <c r="T245" s="6">
        <f t="shared" si="7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 s="13">
        <v>700</v>
      </c>
      <c r="E246" s="13">
        <v>3988</v>
      </c>
      <c r="F246" s="4">
        <f>SUM(E246/D246)</f>
        <v>5.6971428571428575</v>
      </c>
      <c r="G246" t="s">
        <v>20</v>
      </c>
      <c r="H246">
        <v>53</v>
      </c>
      <c r="I246" s="8">
        <f>IF(ISERROR(E246/H246),0,SUM(E246/H246))</f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_xlfn.TEXTSPLIT(P246,"/",,FALSE,1)</f>
        <v>theater</v>
      </c>
      <c r="R246" t="str">
        <v>plays</v>
      </c>
      <c r="S246" s="6">
        <f t="shared" si="6"/>
        <v>41834.208333333336</v>
      </c>
      <c r="T246" s="6">
        <f t="shared" si="7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 s="13">
        <v>2900</v>
      </c>
      <c r="E247" s="13">
        <v>14771</v>
      </c>
      <c r="F247" s="4">
        <f>SUM(E247/D247)</f>
        <v>5.0934482758620687</v>
      </c>
      <c r="G247" t="s">
        <v>20</v>
      </c>
      <c r="H247">
        <v>214</v>
      </c>
      <c r="I247" s="8">
        <f>IF(ISERROR(E247/H247),0,SUM(E247/H247))</f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_xlfn.TEXTSPLIT(P247,"/",,FALSE,1)</f>
        <v>theater</v>
      </c>
      <c r="R247" t="str">
        <v>plays</v>
      </c>
      <c r="S247" s="6">
        <f t="shared" si="6"/>
        <v>41736.208333333336</v>
      </c>
      <c r="T247" s="6">
        <f t="shared" si="7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 s="13">
        <v>4500</v>
      </c>
      <c r="E248" s="13">
        <v>14649</v>
      </c>
      <c r="F248" s="4">
        <f>SUM(E248/D248)</f>
        <v>3.2553333333333332</v>
      </c>
      <c r="G248" t="s">
        <v>20</v>
      </c>
      <c r="H248">
        <v>222</v>
      </c>
      <c r="I248" s="8">
        <f>IF(ISERROR(E248/H248),0,SUM(E248/H248))</f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_xlfn.TEXTSPLIT(P248,"/",,FALSE,1)</f>
        <v>technology</v>
      </c>
      <c r="R248" t="str">
        <v>web</v>
      </c>
      <c r="S248" s="6">
        <f t="shared" si="6"/>
        <v>41491.208333333336</v>
      </c>
      <c r="T248" s="6">
        <f t="shared" si="7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 s="13">
        <v>19800</v>
      </c>
      <c r="E249" s="13">
        <v>184658</v>
      </c>
      <c r="F249" s="4">
        <f>SUM(E249/D249)</f>
        <v>9.3261616161616168</v>
      </c>
      <c r="G249" t="s">
        <v>20</v>
      </c>
      <c r="H249">
        <v>1884</v>
      </c>
      <c r="I249" s="8">
        <f>IF(ISERROR(E249/H249),0,SUM(E249/H249))</f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_xlfn.TEXTSPLIT(P249,"/",,FALSE,1)</f>
        <v>publishing</v>
      </c>
      <c r="R249" t="str">
        <v>fiction</v>
      </c>
      <c r="S249" s="6">
        <f t="shared" si="6"/>
        <v>42726.25</v>
      </c>
      <c r="T249" s="6">
        <f t="shared" si="7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 s="13">
        <v>6200</v>
      </c>
      <c r="E250" s="13">
        <v>13103</v>
      </c>
      <c r="F250" s="4">
        <f>SUM(E250/D250)</f>
        <v>2.1133870967741935</v>
      </c>
      <c r="G250" t="s">
        <v>20</v>
      </c>
      <c r="H250">
        <v>218</v>
      </c>
      <c r="I250" s="8">
        <f>IF(ISERROR(E250/H250),0,SUM(E250/H250))</f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_xlfn.TEXTSPLIT(P250,"/",,FALSE,1)</f>
        <v>games</v>
      </c>
      <c r="R250" t="str">
        <v>mobile games</v>
      </c>
      <c r="S250" s="6">
        <f t="shared" si="6"/>
        <v>42004.25</v>
      </c>
      <c r="T250" s="6">
        <f t="shared" si="7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 s="13">
        <v>61500</v>
      </c>
      <c r="E251" s="13">
        <v>168095</v>
      </c>
      <c r="F251" s="4">
        <f>SUM(E251/D251)</f>
        <v>2.7332520325203253</v>
      </c>
      <c r="G251" t="s">
        <v>20</v>
      </c>
      <c r="H251">
        <v>6465</v>
      </c>
      <c r="I251" s="8">
        <f>IF(ISERROR(E251/H251),0,SUM(E251/H251))</f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_xlfn.TEXTSPLIT(P251,"/",,FALSE,1)</f>
        <v>publishing</v>
      </c>
      <c r="R251" t="str">
        <v>translations</v>
      </c>
      <c r="S251" s="6">
        <f t="shared" si="6"/>
        <v>42006.25</v>
      </c>
      <c r="T251" s="6">
        <f t="shared" si="7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 s="13">
        <v>100</v>
      </c>
      <c r="E252" s="13">
        <v>3</v>
      </c>
      <c r="F252" s="4">
        <f>SUM(E252/D252)</f>
        <v>0.03</v>
      </c>
      <c r="G252" t="s">
        <v>14</v>
      </c>
      <c r="H252">
        <v>1</v>
      </c>
      <c r="I252" s="8">
        <f>IF(ISERROR(E252/H252),0,SUM(E252/H252))</f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_xlfn.TEXTSPLIT(P252,"/",,FALSE,1)</f>
        <v>music</v>
      </c>
      <c r="R252" t="str">
        <v>rock</v>
      </c>
      <c r="S252" s="6">
        <f t="shared" si="6"/>
        <v>40203.25</v>
      </c>
      <c r="T252" s="6">
        <f t="shared" si="7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 s="13">
        <v>7100</v>
      </c>
      <c r="E253" s="13">
        <v>3840</v>
      </c>
      <c r="F253" s="4">
        <f>SUM(E253/D253)</f>
        <v>0.54084507042253516</v>
      </c>
      <c r="G253" t="s">
        <v>14</v>
      </c>
      <c r="H253">
        <v>101</v>
      </c>
      <c r="I253" s="8">
        <f>IF(ISERROR(E253/H253),0,SUM(E253/H253))</f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_xlfn.TEXTSPLIT(P253,"/",,FALSE,1)</f>
        <v>theater</v>
      </c>
      <c r="R253" t="str">
        <v>plays</v>
      </c>
      <c r="S253" s="6">
        <f t="shared" si="6"/>
        <v>41252.25</v>
      </c>
      <c r="T253" s="6">
        <f t="shared" si="7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 s="13">
        <v>1000</v>
      </c>
      <c r="E254" s="13">
        <v>6263</v>
      </c>
      <c r="F254" s="4">
        <f>SUM(E254/D254)</f>
        <v>6.2629999999999999</v>
      </c>
      <c r="G254" t="s">
        <v>20</v>
      </c>
      <c r="H254">
        <v>59</v>
      </c>
      <c r="I254" s="8">
        <f>IF(ISERROR(E254/H254),0,SUM(E254/H254))</f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_xlfn.TEXTSPLIT(P254,"/",,FALSE,1)</f>
        <v>theater</v>
      </c>
      <c r="R254" t="str">
        <v>plays</v>
      </c>
      <c r="S254" s="6">
        <f t="shared" si="6"/>
        <v>41572.208333333336</v>
      </c>
      <c r="T254" s="6">
        <f t="shared" si="7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 s="13">
        <v>121500</v>
      </c>
      <c r="E255" s="13">
        <v>108161</v>
      </c>
      <c r="F255" s="4">
        <f>SUM(E255/D255)</f>
        <v>0.8902139917695473</v>
      </c>
      <c r="G255" t="s">
        <v>14</v>
      </c>
      <c r="H255">
        <v>1335</v>
      </c>
      <c r="I255" s="8">
        <f>IF(ISERROR(E255/H255),0,SUM(E255/H255))</f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_xlfn.TEXTSPLIT(P255,"/",,FALSE,1)</f>
        <v>film &amp; video</v>
      </c>
      <c r="R255" t="str">
        <v>drama</v>
      </c>
      <c r="S255" s="6">
        <f t="shared" si="6"/>
        <v>40641.208333333336</v>
      </c>
      <c r="T255" s="6">
        <f t="shared" si="7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 s="13">
        <v>4600</v>
      </c>
      <c r="E256" s="13">
        <v>8505</v>
      </c>
      <c r="F256" s="4">
        <f>SUM(E256/D256)</f>
        <v>1.8489130434782608</v>
      </c>
      <c r="G256" t="s">
        <v>20</v>
      </c>
      <c r="H256">
        <v>88</v>
      </c>
      <c r="I256" s="8">
        <f>IF(ISERROR(E256/H256),0,SUM(E256/H256))</f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_xlfn.TEXTSPLIT(P256,"/",,FALSE,1)</f>
        <v>publishing</v>
      </c>
      <c r="R256" t="str">
        <v>nonfiction</v>
      </c>
      <c r="S256" s="6">
        <f t="shared" si="6"/>
        <v>42787.25</v>
      </c>
      <c r="T256" s="6">
        <f t="shared" si="7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 s="13">
        <v>80500</v>
      </c>
      <c r="E257" s="13">
        <v>96735</v>
      </c>
      <c r="F257" s="4">
        <f>SUM(E257/D257)</f>
        <v>1.2016770186335404</v>
      </c>
      <c r="G257" t="s">
        <v>20</v>
      </c>
      <c r="H257">
        <v>1697</v>
      </c>
      <c r="I257" s="8">
        <f>IF(ISERROR(E257/H257),0,SUM(E257/H257))</f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_xlfn.TEXTSPLIT(P257,"/",,FALSE,1)</f>
        <v>music</v>
      </c>
      <c r="R257" t="str">
        <v>rock</v>
      </c>
      <c r="S257" s="6">
        <f t="shared" si="6"/>
        <v>40590.25</v>
      </c>
      <c r="T257" s="6">
        <f t="shared" si="7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 s="13">
        <v>4100</v>
      </c>
      <c r="E258" s="13">
        <v>959</v>
      </c>
      <c r="F258" s="4">
        <f>SUM(E258/D258)</f>
        <v>0.23390243902439026</v>
      </c>
      <c r="G258" t="s">
        <v>14</v>
      </c>
      <c r="H258">
        <v>15</v>
      </c>
      <c r="I258" s="8">
        <f>IF(ISERROR(E258/H258),0,SUM(E258/H258))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_xlfn.TEXTSPLIT(P258,"/",,FALSE,1)</f>
        <v>music</v>
      </c>
      <c r="R258" t="str">
        <v>rock</v>
      </c>
      <c r="S258" s="6">
        <f t="shared" si="6"/>
        <v>42393.25</v>
      </c>
      <c r="T258" s="6">
        <f t="shared" si="7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 s="13">
        <v>5700</v>
      </c>
      <c r="E259" s="13">
        <v>8322</v>
      </c>
      <c r="F259" s="4">
        <f>SUM(E259/D259)</f>
        <v>1.46</v>
      </c>
      <c r="G259" t="s">
        <v>20</v>
      </c>
      <c r="H259">
        <v>92</v>
      </c>
      <c r="I259" s="8">
        <f>IF(ISERROR(E259/H259),0,SUM(E259/H259))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_xlfn.TEXTSPLIT(P259,"/",,FALSE,1)</f>
        <v>theater</v>
      </c>
      <c r="R259" t="str">
        <v>plays</v>
      </c>
      <c r="S259" s="6">
        <f t="shared" ref="S259:S322" si="8">(((L259/60)/60/24+DATE(1970,1,1)))</f>
        <v>41338.25</v>
      </c>
      <c r="T259" s="6">
        <f t="shared" ref="T259:T322" si="9">(((M259/60)/60/24)+DATE(1970,1,1))</f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 s="13">
        <v>5000</v>
      </c>
      <c r="E260" s="13">
        <v>13424</v>
      </c>
      <c r="F260" s="4">
        <f>SUM(E260/D260)</f>
        <v>2.6848000000000001</v>
      </c>
      <c r="G260" t="s">
        <v>20</v>
      </c>
      <c r="H260">
        <v>186</v>
      </c>
      <c r="I260" s="8">
        <f>IF(ISERROR(E260/H260),0,SUM(E260/H260))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_xlfn.TEXTSPLIT(P260,"/",,FALSE,1)</f>
        <v>theater</v>
      </c>
      <c r="R260" t="str">
        <v>plays</v>
      </c>
      <c r="S260" s="6">
        <f t="shared" si="8"/>
        <v>42712.25</v>
      </c>
      <c r="T260" s="6">
        <f t="shared" si="9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 s="13">
        <v>1800</v>
      </c>
      <c r="E261" s="13">
        <v>10755</v>
      </c>
      <c r="F261" s="4">
        <f>SUM(E261/D261)</f>
        <v>5.9749999999999996</v>
      </c>
      <c r="G261" t="s">
        <v>20</v>
      </c>
      <c r="H261">
        <v>138</v>
      </c>
      <c r="I261" s="8">
        <f>IF(ISERROR(E261/H261),0,SUM(E261/H261))</f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_xlfn.TEXTSPLIT(P261,"/",,FALSE,1)</f>
        <v>photography</v>
      </c>
      <c r="R261" t="str">
        <v>photography books</v>
      </c>
      <c r="S261" s="6">
        <f t="shared" si="8"/>
        <v>41251.25</v>
      </c>
      <c r="T261" s="6">
        <f t="shared" si="9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 s="13">
        <v>6300</v>
      </c>
      <c r="E262" s="13">
        <v>9935</v>
      </c>
      <c r="F262" s="4">
        <f>SUM(E262/D262)</f>
        <v>1.5769841269841269</v>
      </c>
      <c r="G262" t="s">
        <v>20</v>
      </c>
      <c r="H262">
        <v>261</v>
      </c>
      <c r="I262" s="8">
        <f>IF(ISERROR(E262/H262),0,SUM(E262/H262))</f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_xlfn.TEXTSPLIT(P262,"/",,FALSE,1)</f>
        <v>music</v>
      </c>
      <c r="R262" t="str">
        <v>rock</v>
      </c>
      <c r="S262" s="6">
        <f t="shared" si="8"/>
        <v>41180.208333333336</v>
      </c>
      <c r="T262" s="6">
        <f t="shared" si="9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 s="13">
        <v>84300</v>
      </c>
      <c r="E263" s="13">
        <v>26303</v>
      </c>
      <c r="F263" s="4">
        <f>SUM(E263/D263)</f>
        <v>0.31201660735468567</v>
      </c>
      <c r="G263" t="s">
        <v>14</v>
      </c>
      <c r="H263">
        <v>454</v>
      </c>
      <c r="I263" s="8">
        <f>IF(ISERROR(E263/H263),0,SUM(E263/H263))</f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_xlfn.TEXTSPLIT(P263,"/",,FALSE,1)</f>
        <v>music</v>
      </c>
      <c r="R263" t="str">
        <v>rock</v>
      </c>
      <c r="S263" s="6">
        <f t="shared" si="8"/>
        <v>40415.208333333336</v>
      </c>
      <c r="T263" s="6">
        <f t="shared" si="9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 s="13">
        <v>1700</v>
      </c>
      <c r="E264" s="13">
        <v>5328</v>
      </c>
      <c r="F264" s="4">
        <f>SUM(E264/D264)</f>
        <v>3.1341176470588237</v>
      </c>
      <c r="G264" t="s">
        <v>20</v>
      </c>
      <c r="H264">
        <v>107</v>
      </c>
      <c r="I264" s="8">
        <f>IF(ISERROR(E264/H264),0,SUM(E264/H264))</f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_xlfn.TEXTSPLIT(P264,"/",,FALSE,1)</f>
        <v>music</v>
      </c>
      <c r="R264" t="str">
        <v>indie rock</v>
      </c>
      <c r="S264" s="6">
        <f t="shared" si="8"/>
        <v>40638.208333333336</v>
      </c>
      <c r="T264" s="6">
        <f t="shared" si="9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 s="13">
        <v>2900</v>
      </c>
      <c r="E265" s="13">
        <v>10756</v>
      </c>
      <c r="F265" s="4">
        <f>SUM(E265/D265)</f>
        <v>3.7089655172413791</v>
      </c>
      <c r="G265" t="s">
        <v>20</v>
      </c>
      <c r="H265">
        <v>199</v>
      </c>
      <c r="I265" s="8">
        <f>IF(ISERROR(E265/H265),0,SUM(E265/H265))</f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_xlfn.TEXTSPLIT(P265,"/",,FALSE,1)</f>
        <v>photography</v>
      </c>
      <c r="R265" t="str">
        <v>photography books</v>
      </c>
      <c r="S265" s="6">
        <f t="shared" si="8"/>
        <v>40187.25</v>
      </c>
      <c r="T265" s="6">
        <f t="shared" si="9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 s="13">
        <v>45600</v>
      </c>
      <c r="E266" s="13">
        <v>165375</v>
      </c>
      <c r="F266" s="4">
        <f>SUM(E266/D266)</f>
        <v>3.6266447368421053</v>
      </c>
      <c r="G266" t="s">
        <v>20</v>
      </c>
      <c r="H266">
        <v>5512</v>
      </c>
      <c r="I266" s="8">
        <f>IF(ISERROR(E266/H266),0,SUM(E266/H266))</f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_xlfn.TEXTSPLIT(P266,"/",,FALSE,1)</f>
        <v>theater</v>
      </c>
      <c r="R266" t="str">
        <v>plays</v>
      </c>
      <c r="S266" s="6">
        <f t="shared" si="8"/>
        <v>41317.25</v>
      </c>
      <c r="T266" s="6">
        <f t="shared" si="9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 s="13">
        <v>4900</v>
      </c>
      <c r="E267" s="13">
        <v>6031</v>
      </c>
      <c r="F267" s="4">
        <f>SUM(E267/D267)</f>
        <v>1.2308163265306122</v>
      </c>
      <c r="G267" t="s">
        <v>20</v>
      </c>
      <c r="H267">
        <v>86</v>
      </c>
      <c r="I267" s="8">
        <f>IF(ISERROR(E267/H267),0,SUM(E267/H267))</f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_xlfn.TEXTSPLIT(P267,"/",,FALSE,1)</f>
        <v>theater</v>
      </c>
      <c r="R267" t="str">
        <v>plays</v>
      </c>
      <c r="S267" s="6">
        <f t="shared" si="8"/>
        <v>42372.25</v>
      </c>
      <c r="T267" s="6">
        <f t="shared" si="9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 s="13">
        <v>111900</v>
      </c>
      <c r="E268" s="13">
        <v>85902</v>
      </c>
      <c r="F268" s="4">
        <f>SUM(E268/D268)</f>
        <v>0.76766756032171579</v>
      </c>
      <c r="G268" t="s">
        <v>14</v>
      </c>
      <c r="H268">
        <v>3182</v>
      </c>
      <c r="I268" s="8">
        <f>IF(ISERROR(E268/H268),0,SUM(E268/H268))</f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_xlfn.TEXTSPLIT(P268,"/",,FALSE,1)</f>
        <v>music</v>
      </c>
      <c r="R268" t="str">
        <v>jazz</v>
      </c>
      <c r="S268" s="6">
        <f t="shared" si="8"/>
        <v>41950.25</v>
      </c>
      <c r="T268" s="6">
        <f t="shared" si="9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 s="13">
        <v>61600</v>
      </c>
      <c r="E269" s="13">
        <v>143910</v>
      </c>
      <c r="F269" s="4">
        <f>SUM(E269/D269)</f>
        <v>2.3362012987012988</v>
      </c>
      <c r="G269" t="s">
        <v>20</v>
      </c>
      <c r="H269">
        <v>2768</v>
      </c>
      <c r="I269" s="8">
        <f>IF(ISERROR(E269/H269),0,SUM(E269/H269))</f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_xlfn.TEXTSPLIT(P269,"/",,FALSE,1)</f>
        <v>theater</v>
      </c>
      <c r="R269" t="str">
        <v>plays</v>
      </c>
      <c r="S269" s="6">
        <f t="shared" si="8"/>
        <v>41206.208333333336</v>
      </c>
      <c r="T269" s="6">
        <f t="shared" si="9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 s="13">
        <v>1500</v>
      </c>
      <c r="E270" s="13">
        <v>2708</v>
      </c>
      <c r="F270" s="4">
        <f>SUM(E270/D270)</f>
        <v>1.8053333333333332</v>
      </c>
      <c r="G270" t="s">
        <v>20</v>
      </c>
      <c r="H270">
        <v>48</v>
      </c>
      <c r="I270" s="8">
        <f>IF(ISERROR(E270/H270),0,SUM(E270/H270))</f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_xlfn.TEXTSPLIT(P270,"/",,FALSE,1)</f>
        <v>film &amp; video</v>
      </c>
      <c r="R270" t="str">
        <v>documentary</v>
      </c>
      <c r="S270" s="6">
        <f t="shared" si="8"/>
        <v>41186.208333333336</v>
      </c>
      <c r="T270" s="6">
        <f t="shared" si="9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 s="13">
        <v>3500</v>
      </c>
      <c r="E271" s="13">
        <v>8842</v>
      </c>
      <c r="F271" s="4">
        <f>SUM(E271/D271)</f>
        <v>2.5262857142857142</v>
      </c>
      <c r="G271" t="s">
        <v>20</v>
      </c>
      <c r="H271">
        <v>87</v>
      </c>
      <c r="I271" s="8">
        <f>IF(ISERROR(E271/H271),0,SUM(E271/H271))</f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_xlfn.TEXTSPLIT(P271,"/",,FALSE,1)</f>
        <v>film &amp; video</v>
      </c>
      <c r="R271" t="str">
        <v>television</v>
      </c>
      <c r="S271" s="6">
        <f t="shared" si="8"/>
        <v>43496.25</v>
      </c>
      <c r="T271" s="6">
        <f t="shared" si="9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 s="13">
        <v>173900</v>
      </c>
      <c r="E272" s="13">
        <v>47260</v>
      </c>
      <c r="F272" s="4">
        <f>SUM(E272/D272)</f>
        <v>0.27176538240368026</v>
      </c>
      <c r="G272" t="s">
        <v>74</v>
      </c>
      <c r="H272">
        <v>1890</v>
      </c>
      <c r="I272" s="8">
        <f>IF(ISERROR(E272/H272),0,SUM(E272/H272))</f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_xlfn.TEXTSPLIT(P272,"/",,FALSE,1)</f>
        <v>games</v>
      </c>
      <c r="R272" t="str">
        <v>video games</v>
      </c>
      <c r="S272" s="6">
        <f t="shared" si="8"/>
        <v>40514.25</v>
      </c>
      <c r="T272" s="6">
        <f t="shared" si="9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 s="13">
        <v>153700</v>
      </c>
      <c r="E273" s="13">
        <v>1953</v>
      </c>
      <c r="F273" s="4">
        <f>SUM(E273/D273)</f>
        <v>1.2706571242680547E-2</v>
      </c>
      <c r="G273" t="s">
        <v>47</v>
      </c>
      <c r="H273">
        <v>61</v>
      </c>
      <c r="I273" s="8">
        <f>IF(ISERROR(E273/H273),0,SUM(E273/H273))</f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_xlfn.TEXTSPLIT(P273,"/",,FALSE,1)</f>
        <v>photography</v>
      </c>
      <c r="R273" t="str">
        <v>photography books</v>
      </c>
      <c r="S273" s="6">
        <f t="shared" si="8"/>
        <v>42345.25</v>
      </c>
      <c r="T273" s="6">
        <f t="shared" si="9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 s="13">
        <v>51100</v>
      </c>
      <c r="E274" s="13">
        <v>155349</v>
      </c>
      <c r="F274" s="4">
        <f>SUM(E274/D274)</f>
        <v>3.0400978473581213</v>
      </c>
      <c r="G274" t="s">
        <v>20</v>
      </c>
      <c r="H274">
        <v>1894</v>
      </c>
      <c r="I274" s="8">
        <f>IF(ISERROR(E274/H274),0,SUM(E274/H274))</f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_xlfn.TEXTSPLIT(P274,"/",,FALSE,1)</f>
        <v>theater</v>
      </c>
      <c r="R274" t="str">
        <v>plays</v>
      </c>
      <c r="S274" s="6">
        <f t="shared" si="8"/>
        <v>43656.208333333328</v>
      </c>
      <c r="T274" s="6">
        <f t="shared" si="9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 s="13">
        <v>7800</v>
      </c>
      <c r="E275" s="13">
        <v>10704</v>
      </c>
      <c r="F275" s="4">
        <f>SUM(E275/D275)</f>
        <v>1.3723076923076922</v>
      </c>
      <c r="G275" t="s">
        <v>20</v>
      </c>
      <c r="H275">
        <v>282</v>
      </c>
      <c r="I275" s="8">
        <f>IF(ISERROR(E275/H275),0,SUM(E275/H275))</f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_xlfn.TEXTSPLIT(P275,"/",,FALSE,1)</f>
        <v>theater</v>
      </c>
      <c r="R275" t="str">
        <v>plays</v>
      </c>
      <c r="S275" s="6">
        <f t="shared" si="8"/>
        <v>42995.208333333328</v>
      </c>
      <c r="T275" s="6">
        <f t="shared" si="9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 s="13">
        <v>2400</v>
      </c>
      <c r="E276" s="13">
        <v>773</v>
      </c>
      <c r="F276" s="4">
        <f>SUM(E276/D276)</f>
        <v>0.32208333333333333</v>
      </c>
      <c r="G276" t="s">
        <v>14</v>
      </c>
      <c r="H276">
        <v>15</v>
      </c>
      <c r="I276" s="8">
        <f>IF(ISERROR(E276/H276),0,SUM(E276/H276))</f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_xlfn.TEXTSPLIT(P276,"/",,FALSE,1)</f>
        <v>theater</v>
      </c>
      <c r="R276" t="str">
        <v>plays</v>
      </c>
      <c r="S276" s="6">
        <f t="shared" si="8"/>
        <v>43045.25</v>
      </c>
      <c r="T276" s="6">
        <f t="shared" si="9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 s="13">
        <v>3900</v>
      </c>
      <c r="E277" s="13">
        <v>9419</v>
      </c>
      <c r="F277" s="4">
        <f>SUM(E277/D277)</f>
        <v>2.4151282051282053</v>
      </c>
      <c r="G277" t="s">
        <v>20</v>
      </c>
      <c r="H277">
        <v>116</v>
      </c>
      <c r="I277" s="8">
        <f>IF(ISERROR(E277/H277),0,SUM(E277/H277))</f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_xlfn.TEXTSPLIT(P277,"/",,FALSE,1)</f>
        <v>publishing</v>
      </c>
      <c r="R277" t="str">
        <v>translations</v>
      </c>
      <c r="S277" s="6">
        <f t="shared" si="8"/>
        <v>43561.208333333328</v>
      </c>
      <c r="T277" s="6">
        <f t="shared" si="9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 s="13">
        <v>5500</v>
      </c>
      <c r="E278" s="13">
        <v>5324</v>
      </c>
      <c r="F278" s="4">
        <f>SUM(E278/D278)</f>
        <v>0.96799999999999997</v>
      </c>
      <c r="G278" t="s">
        <v>14</v>
      </c>
      <c r="H278">
        <v>133</v>
      </c>
      <c r="I278" s="8">
        <f>IF(ISERROR(E278/H278),0,SUM(E278/H278))</f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_xlfn.TEXTSPLIT(P278,"/",,FALSE,1)</f>
        <v>games</v>
      </c>
      <c r="R278" t="str">
        <v>video games</v>
      </c>
      <c r="S278" s="6">
        <f t="shared" si="8"/>
        <v>41018.208333333336</v>
      </c>
      <c r="T278" s="6">
        <f t="shared" si="9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 s="13">
        <v>700</v>
      </c>
      <c r="E279" s="13">
        <v>7465</v>
      </c>
      <c r="F279" s="4">
        <f>SUM(E279/D279)</f>
        <v>10.664285714285715</v>
      </c>
      <c r="G279" t="s">
        <v>20</v>
      </c>
      <c r="H279">
        <v>83</v>
      </c>
      <c r="I279" s="8">
        <f>IF(ISERROR(E279/H279),0,SUM(E279/H279))</f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_xlfn.TEXTSPLIT(P279,"/",,FALSE,1)</f>
        <v>theater</v>
      </c>
      <c r="R279" t="str">
        <v>plays</v>
      </c>
      <c r="S279" s="6">
        <f t="shared" si="8"/>
        <v>40378.208333333336</v>
      </c>
      <c r="T279" s="6">
        <f t="shared" si="9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 s="13">
        <v>2700</v>
      </c>
      <c r="E280" s="13">
        <v>8799</v>
      </c>
      <c r="F280" s="4">
        <f>SUM(E280/D280)</f>
        <v>3.2588888888888889</v>
      </c>
      <c r="G280" t="s">
        <v>20</v>
      </c>
      <c r="H280">
        <v>91</v>
      </c>
      <c r="I280" s="8">
        <f>IF(ISERROR(E280/H280),0,SUM(E280/H280))</f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_xlfn.TEXTSPLIT(P280,"/",,FALSE,1)</f>
        <v>technology</v>
      </c>
      <c r="R280" t="str">
        <v>web</v>
      </c>
      <c r="S280" s="6">
        <f t="shared" si="8"/>
        <v>41239.25</v>
      </c>
      <c r="T280" s="6">
        <f t="shared" si="9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 s="13">
        <v>8000</v>
      </c>
      <c r="E281" s="13">
        <v>13656</v>
      </c>
      <c r="F281" s="4">
        <f>SUM(E281/D281)</f>
        <v>1.7070000000000001</v>
      </c>
      <c r="G281" t="s">
        <v>20</v>
      </c>
      <c r="H281">
        <v>546</v>
      </c>
      <c r="I281" s="8">
        <f>IF(ISERROR(E281/H281),0,SUM(E281/H281))</f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_xlfn.TEXTSPLIT(P281,"/",,FALSE,1)</f>
        <v>theater</v>
      </c>
      <c r="R281" t="str">
        <v>plays</v>
      </c>
      <c r="S281" s="6">
        <f t="shared" si="8"/>
        <v>43346.208333333328</v>
      </c>
      <c r="T281" s="6">
        <f t="shared" si="9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 s="13">
        <v>2500</v>
      </c>
      <c r="E282" s="13">
        <v>14536</v>
      </c>
      <c r="F282" s="4">
        <f>SUM(E282/D282)</f>
        <v>5.8144</v>
      </c>
      <c r="G282" t="s">
        <v>20</v>
      </c>
      <c r="H282">
        <v>393</v>
      </c>
      <c r="I282" s="8">
        <f>IF(ISERROR(E282/H282),0,SUM(E282/H282))</f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_xlfn.TEXTSPLIT(P282,"/",,FALSE,1)</f>
        <v>film &amp; video</v>
      </c>
      <c r="R282" t="str">
        <v>animation</v>
      </c>
      <c r="S282" s="6">
        <f t="shared" si="8"/>
        <v>43060.25</v>
      </c>
      <c r="T282" s="6">
        <f t="shared" si="9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 s="13">
        <v>164500</v>
      </c>
      <c r="E283" s="13">
        <v>150552</v>
      </c>
      <c r="F283" s="4">
        <f>SUM(E283/D283)</f>
        <v>0.91520972644376897</v>
      </c>
      <c r="G283" t="s">
        <v>14</v>
      </c>
      <c r="H283">
        <v>2062</v>
      </c>
      <c r="I283" s="8">
        <f>IF(ISERROR(E283/H283),0,SUM(E283/H283))</f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_xlfn.TEXTSPLIT(P283,"/",,FALSE,1)</f>
        <v>theater</v>
      </c>
      <c r="R283" t="str">
        <v>plays</v>
      </c>
      <c r="S283" s="6">
        <f t="shared" si="8"/>
        <v>40979.25</v>
      </c>
      <c r="T283" s="6">
        <f t="shared" si="9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 s="13">
        <v>8400</v>
      </c>
      <c r="E284" s="13">
        <v>9076</v>
      </c>
      <c r="F284" s="4">
        <f>SUM(E284/D284)</f>
        <v>1.0804761904761904</v>
      </c>
      <c r="G284" t="s">
        <v>20</v>
      </c>
      <c r="H284">
        <v>133</v>
      </c>
      <c r="I284" s="8">
        <f>IF(ISERROR(E284/H284),0,SUM(E284/H284))</f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_xlfn.TEXTSPLIT(P284,"/",,FALSE,1)</f>
        <v>film &amp; video</v>
      </c>
      <c r="R284" t="str">
        <v>television</v>
      </c>
      <c r="S284" s="6">
        <f t="shared" si="8"/>
        <v>42701.25</v>
      </c>
      <c r="T284" s="6">
        <f t="shared" si="9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 s="13">
        <v>8100</v>
      </c>
      <c r="E285" s="13">
        <v>1517</v>
      </c>
      <c r="F285" s="4">
        <f>SUM(E285/D285)</f>
        <v>0.18728395061728395</v>
      </c>
      <c r="G285" t="s">
        <v>14</v>
      </c>
      <c r="H285">
        <v>29</v>
      </c>
      <c r="I285" s="8">
        <f>IF(ISERROR(E285/H285),0,SUM(E285/H285))</f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_xlfn.TEXTSPLIT(P285,"/",,FALSE,1)</f>
        <v>music</v>
      </c>
      <c r="R285" t="str">
        <v>rock</v>
      </c>
      <c r="S285" s="6">
        <f t="shared" si="8"/>
        <v>42520.208333333328</v>
      </c>
      <c r="T285" s="6">
        <f t="shared" si="9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 s="13">
        <v>9800</v>
      </c>
      <c r="E286" s="13">
        <v>8153</v>
      </c>
      <c r="F286" s="4">
        <f>SUM(E286/D286)</f>
        <v>0.83193877551020412</v>
      </c>
      <c r="G286" t="s">
        <v>14</v>
      </c>
      <c r="H286">
        <v>132</v>
      </c>
      <c r="I286" s="8">
        <f>IF(ISERROR(E286/H286),0,SUM(E286/H286))</f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_xlfn.TEXTSPLIT(P286,"/",,FALSE,1)</f>
        <v>technology</v>
      </c>
      <c r="R286" t="str">
        <v>web</v>
      </c>
      <c r="S286" s="6">
        <f t="shared" si="8"/>
        <v>41030.208333333336</v>
      </c>
      <c r="T286" s="6">
        <f t="shared" si="9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 s="13">
        <v>900</v>
      </c>
      <c r="E287" s="13">
        <v>6357</v>
      </c>
      <c r="F287" s="4">
        <f>SUM(E287/D287)</f>
        <v>7.0633333333333335</v>
      </c>
      <c r="G287" t="s">
        <v>20</v>
      </c>
      <c r="H287">
        <v>254</v>
      </c>
      <c r="I287" s="8">
        <f>IF(ISERROR(E287/H287),0,SUM(E287/H287))</f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_xlfn.TEXTSPLIT(P287,"/",,FALSE,1)</f>
        <v>theater</v>
      </c>
      <c r="R287" t="str">
        <v>plays</v>
      </c>
      <c r="S287" s="6">
        <f t="shared" si="8"/>
        <v>42623.208333333328</v>
      </c>
      <c r="T287" s="6">
        <f t="shared" si="9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 s="13">
        <v>112100</v>
      </c>
      <c r="E288" s="13">
        <v>19557</v>
      </c>
      <c r="F288" s="4">
        <f>SUM(E288/D288)</f>
        <v>0.17446030330062445</v>
      </c>
      <c r="G288" t="s">
        <v>74</v>
      </c>
      <c r="H288">
        <v>184</v>
      </c>
      <c r="I288" s="8">
        <f>IF(ISERROR(E288/H288),0,SUM(E288/H288))</f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_xlfn.TEXTSPLIT(P288,"/",,FALSE,1)</f>
        <v>theater</v>
      </c>
      <c r="R288" t="str">
        <v>plays</v>
      </c>
      <c r="S288" s="6">
        <f t="shared" si="8"/>
        <v>42697.25</v>
      </c>
      <c r="T288" s="6">
        <f t="shared" si="9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 s="13">
        <v>6300</v>
      </c>
      <c r="E289" s="13">
        <v>13213</v>
      </c>
      <c r="F289" s="4">
        <f>SUM(E289/D289)</f>
        <v>2.0973015873015872</v>
      </c>
      <c r="G289" t="s">
        <v>20</v>
      </c>
      <c r="H289">
        <v>176</v>
      </c>
      <c r="I289" s="8">
        <f>IF(ISERROR(E289/H289),0,SUM(E289/H289))</f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_xlfn.TEXTSPLIT(P289,"/",,FALSE,1)</f>
        <v>music</v>
      </c>
      <c r="R289" t="str">
        <v>electric music</v>
      </c>
      <c r="S289" s="6">
        <f t="shared" si="8"/>
        <v>42122.208333333328</v>
      </c>
      <c r="T289" s="6">
        <f t="shared" si="9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 s="13">
        <v>5600</v>
      </c>
      <c r="E290" s="13">
        <v>5476</v>
      </c>
      <c r="F290" s="4">
        <f>SUM(E290/D290)</f>
        <v>0.97785714285714287</v>
      </c>
      <c r="G290" t="s">
        <v>14</v>
      </c>
      <c r="H290">
        <v>137</v>
      </c>
      <c r="I290" s="8">
        <f>IF(ISERROR(E290/H290),0,SUM(E290/H290))</f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_xlfn.TEXTSPLIT(P290,"/",,FALSE,1)</f>
        <v>music</v>
      </c>
      <c r="R290" t="str">
        <v>metal</v>
      </c>
      <c r="S290" s="6">
        <f t="shared" si="8"/>
        <v>40982.208333333336</v>
      </c>
      <c r="T290" s="6">
        <f t="shared" si="9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 s="13">
        <v>800</v>
      </c>
      <c r="E291" s="13">
        <v>13474</v>
      </c>
      <c r="F291" s="4">
        <f>SUM(E291/D291)</f>
        <v>16.842500000000001</v>
      </c>
      <c r="G291" t="s">
        <v>20</v>
      </c>
      <c r="H291">
        <v>337</v>
      </c>
      <c r="I291" s="8">
        <f>IF(ISERROR(E291/H291),0,SUM(E291/H291))</f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_xlfn.TEXTSPLIT(P291,"/",,FALSE,1)</f>
        <v>theater</v>
      </c>
      <c r="R291" t="str">
        <v>plays</v>
      </c>
      <c r="S291" s="6">
        <f t="shared" si="8"/>
        <v>42219.208333333328</v>
      </c>
      <c r="T291" s="6">
        <f t="shared" si="9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 s="13">
        <v>168600</v>
      </c>
      <c r="E292" s="13">
        <v>91722</v>
      </c>
      <c r="F292" s="4">
        <f>SUM(E292/D292)</f>
        <v>0.54402135231316728</v>
      </c>
      <c r="G292" t="s">
        <v>14</v>
      </c>
      <c r="H292">
        <v>908</v>
      </c>
      <c r="I292" s="8">
        <f>IF(ISERROR(E292/H292),0,SUM(E292/H292))</f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_xlfn.TEXTSPLIT(P292,"/",,FALSE,1)</f>
        <v>film &amp; video</v>
      </c>
      <c r="R292" t="str">
        <v>documentary</v>
      </c>
      <c r="S292" s="6">
        <f t="shared" si="8"/>
        <v>41404.208333333336</v>
      </c>
      <c r="T292" s="6">
        <f t="shared" si="9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 s="13">
        <v>1800</v>
      </c>
      <c r="E293" s="13">
        <v>8219</v>
      </c>
      <c r="F293" s="4">
        <f>SUM(E293/D293)</f>
        <v>4.5661111111111108</v>
      </c>
      <c r="G293" t="s">
        <v>20</v>
      </c>
      <c r="H293">
        <v>107</v>
      </c>
      <c r="I293" s="8">
        <f>IF(ISERROR(E293/H293),0,SUM(E293/H293))</f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_xlfn.TEXTSPLIT(P293,"/",,FALSE,1)</f>
        <v>technology</v>
      </c>
      <c r="R293" t="str">
        <v>web</v>
      </c>
      <c r="S293" s="6">
        <f t="shared" si="8"/>
        <v>40831.208333333336</v>
      </c>
      <c r="T293" s="6">
        <f t="shared" si="9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 s="13">
        <v>7300</v>
      </c>
      <c r="E294" s="13">
        <v>717</v>
      </c>
      <c r="F294" s="4">
        <f>SUM(E294/D294)</f>
        <v>9.8219178082191785E-2</v>
      </c>
      <c r="G294" t="s">
        <v>14</v>
      </c>
      <c r="H294">
        <v>10</v>
      </c>
      <c r="I294" s="8">
        <f>IF(ISERROR(E294/H294),0,SUM(E294/H294))</f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_xlfn.TEXTSPLIT(P294,"/",,FALSE,1)</f>
        <v>food</v>
      </c>
      <c r="R294" t="str">
        <v>food trucks</v>
      </c>
      <c r="S294" s="6">
        <f t="shared" si="8"/>
        <v>40984.208333333336</v>
      </c>
      <c r="T294" s="6">
        <f t="shared" si="9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 s="13">
        <v>6500</v>
      </c>
      <c r="E295" s="13">
        <v>1065</v>
      </c>
      <c r="F295" s="4">
        <f>SUM(E295/D295)</f>
        <v>0.16384615384615384</v>
      </c>
      <c r="G295" t="s">
        <v>74</v>
      </c>
      <c r="H295">
        <v>32</v>
      </c>
      <c r="I295" s="8">
        <f>IF(ISERROR(E295/H295),0,SUM(E295/H295))</f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_xlfn.TEXTSPLIT(P295,"/",,FALSE,1)</f>
        <v>theater</v>
      </c>
      <c r="R295" t="str">
        <v>plays</v>
      </c>
      <c r="S295" s="6">
        <f t="shared" si="8"/>
        <v>40456.208333333336</v>
      </c>
      <c r="T295" s="6">
        <f t="shared" si="9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 s="13">
        <v>600</v>
      </c>
      <c r="E296" s="13">
        <v>8038</v>
      </c>
      <c r="F296" s="4">
        <f>SUM(E296/D296)</f>
        <v>13.396666666666667</v>
      </c>
      <c r="G296" t="s">
        <v>20</v>
      </c>
      <c r="H296">
        <v>183</v>
      </c>
      <c r="I296" s="8">
        <f>IF(ISERROR(E296/H296),0,SUM(E296/H296))</f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_xlfn.TEXTSPLIT(P296,"/",,FALSE,1)</f>
        <v>theater</v>
      </c>
      <c r="R296" t="str">
        <v>plays</v>
      </c>
      <c r="S296" s="6">
        <f t="shared" si="8"/>
        <v>43399.208333333328</v>
      </c>
      <c r="T296" s="6">
        <f t="shared" si="9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 s="13">
        <v>192900</v>
      </c>
      <c r="E297" s="13">
        <v>68769</v>
      </c>
      <c r="F297" s="4">
        <f>SUM(E297/D297)</f>
        <v>0.35650077760497667</v>
      </c>
      <c r="G297" t="s">
        <v>14</v>
      </c>
      <c r="H297">
        <v>1910</v>
      </c>
      <c r="I297" s="8">
        <f>IF(ISERROR(E297/H297),0,SUM(E297/H297))</f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_xlfn.TEXTSPLIT(P297,"/",,FALSE,1)</f>
        <v>theater</v>
      </c>
      <c r="R297" t="str">
        <v>plays</v>
      </c>
      <c r="S297" s="6">
        <f t="shared" si="8"/>
        <v>41562.208333333336</v>
      </c>
      <c r="T297" s="6">
        <f t="shared" si="9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 s="13">
        <v>6100</v>
      </c>
      <c r="E298" s="13">
        <v>3352</v>
      </c>
      <c r="F298" s="4">
        <f>SUM(E298/D298)</f>
        <v>0.54950819672131146</v>
      </c>
      <c r="G298" t="s">
        <v>14</v>
      </c>
      <c r="H298">
        <v>38</v>
      </c>
      <c r="I298" s="8">
        <f>IF(ISERROR(E298/H298),0,SUM(E298/H298))</f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_xlfn.TEXTSPLIT(P298,"/",,FALSE,1)</f>
        <v>theater</v>
      </c>
      <c r="R298" t="str">
        <v>plays</v>
      </c>
      <c r="S298" s="6">
        <f t="shared" si="8"/>
        <v>43493.25</v>
      </c>
      <c r="T298" s="6">
        <f t="shared" si="9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 s="13">
        <v>7200</v>
      </c>
      <c r="E299" s="13">
        <v>6785</v>
      </c>
      <c r="F299" s="4">
        <f>SUM(E299/D299)</f>
        <v>0.94236111111111109</v>
      </c>
      <c r="G299" t="s">
        <v>14</v>
      </c>
      <c r="H299">
        <v>104</v>
      </c>
      <c r="I299" s="8">
        <f>IF(ISERROR(E299/H299),0,SUM(E299/H299))</f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_xlfn.TEXTSPLIT(P299,"/",,FALSE,1)</f>
        <v>theater</v>
      </c>
      <c r="R299" t="str">
        <v>plays</v>
      </c>
      <c r="S299" s="6">
        <f t="shared" si="8"/>
        <v>41653.25</v>
      </c>
      <c r="T299" s="6">
        <f t="shared" si="9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 s="13">
        <v>3500</v>
      </c>
      <c r="E300" s="13">
        <v>5037</v>
      </c>
      <c r="F300" s="4">
        <f>SUM(E300/D300)</f>
        <v>1.4391428571428571</v>
      </c>
      <c r="G300" t="s">
        <v>20</v>
      </c>
      <c r="H300">
        <v>72</v>
      </c>
      <c r="I300" s="8">
        <f>IF(ISERROR(E300/H300),0,SUM(E300/H300))</f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_xlfn.TEXTSPLIT(P300,"/",,FALSE,1)</f>
        <v>music</v>
      </c>
      <c r="R300" t="str">
        <v>rock</v>
      </c>
      <c r="S300" s="6">
        <f t="shared" si="8"/>
        <v>42426.25</v>
      </c>
      <c r="T300" s="6">
        <f t="shared" si="9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 s="13">
        <v>3800</v>
      </c>
      <c r="E301" s="13">
        <v>1954</v>
      </c>
      <c r="F301" s="4">
        <f>SUM(E301/D301)</f>
        <v>0.51421052631578945</v>
      </c>
      <c r="G301" t="s">
        <v>14</v>
      </c>
      <c r="H301">
        <v>49</v>
      </c>
      <c r="I301" s="8">
        <f>IF(ISERROR(E301/H301),0,SUM(E301/H301))</f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_xlfn.TEXTSPLIT(P301,"/",,FALSE,1)</f>
        <v>food</v>
      </c>
      <c r="R301" t="str">
        <v>food trucks</v>
      </c>
      <c r="S301" s="6">
        <f t="shared" si="8"/>
        <v>42432.25</v>
      </c>
      <c r="T301" s="6">
        <f t="shared" si="9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 s="13">
        <v>100</v>
      </c>
      <c r="E302" s="13">
        <v>5</v>
      </c>
      <c r="F302" s="4">
        <f>SUM(E302/D302)</f>
        <v>0.05</v>
      </c>
      <c r="G302" t="s">
        <v>14</v>
      </c>
      <c r="H302">
        <v>1</v>
      </c>
      <c r="I302" s="8">
        <f>IF(ISERROR(E302/H302),0,SUM(E302/H302))</f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_xlfn.TEXTSPLIT(P302,"/",,FALSE,1)</f>
        <v>publishing</v>
      </c>
      <c r="R302" t="str">
        <v>nonfiction</v>
      </c>
      <c r="S302" s="6">
        <f t="shared" si="8"/>
        <v>42977.208333333328</v>
      </c>
      <c r="T302" s="6">
        <f t="shared" si="9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 s="13">
        <v>900</v>
      </c>
      <c r="E303" s="13">
        <v>12102</v>
      </c>
      <c r="F303" s="4">
        <f>SUM(E303/D303)</f>
        <v>13.446666666666667</v>
      </c>
      <c r="G303" t="s">
        <v>20</v>
      </c>
      <c r="H303">
        <v>295</v>
      </c>
      <c r="I303" s="8">
        <f>IF(ISERROR(E303/H303),0,SUM(E303/H303))</f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_xlfn.TEXTSPLIT(P303,"/",,FALSE,1)</f>
        <v>film &amp; video</v>
      </c>
      <c r="R303" t="str">
        <v>documentary</v>
      </c>
      <c r="S303" s="6">
        <f t="shared" si="8"/>
        <v>42061.25</v>
      </c>
      <c r="T303" s="6">
        <f t="shared" si="9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 s="13">
        <v>76100</v>
      </c>
      <c r="E304" s="13">
        <v>24234</v>
      </c>
      <c r="F304" s="4">
        <f>SUM(E304/D304)</f>
        <v>0.31844940867279897</v>
      </c>
      <c r="G304" t="s">
        <v>14</v>
      </c>
      <c r="H304">
        <v>245</v>
      </c>
      <c r="I304" s="8">
        <f>IF(ISERROR(E304/H304),0,SUM(E304/H304))</f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_xlfn.TEXTSPLIT(P304,"/",,FALSE,1)</f>
        <v>theater</v>
      </c>
      <c r="R304" t="str">
        <v>plays</v>
      </c>
      <c r="S304" s="6">
        <f t="shared" si="8"/>
        <v>43345.208333333328</v>
      </c>
      <c r="T304" s="6">
        <f t="shared" si="9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 s="13">
        <v>3400</v>
      </c>
      <c r="E305" s="13">
        <v>2809</v>
      </c>
      <c r="F305" s="4">
        <f>SUM(E305/D305)</f>
        <v>0.82617647058823529</v>
      </c>
      <c r="G305" t="s">
        <v>14</v>
      </c>
      <c r="H305">
        <v>32</v>
      </c>
      <c r="I305" s="8">
        <f>IF(ISERROR(E305/H305),0,SUM(E305/H305))</f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_xlfn.TEXTSPLIT(P305,"/",,FALSE,1)</f>
        <v>music</v>
      </c>
      <c r="R305" t="str">
        <v>indie rock</v>
      </c>
      <c r="S305" s="6">
        <f t="shared" si="8"/>
        <v>42376.25</v>
      </c>
      <c r="T305" s="6">
        <f t="shared" si="9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 s="13">
        <v>2100</v>
      </c>
      <c r="E306" s="13">
        <v>11469</v>
      </c>
      <c r="F306" s="4">
        <f>SUM(E306/D306)</f>
        <v>5.4614285714285717</v>
      </c>
      <c r="G306" t="s">
        <v>20</v>
      </c>
      <c r="H306">
        <v>142</v>
      </c>
      <c r="I306" s="8">
        <f>IF(ISERROR(E306/H306),0,SUM(E306/H306))</f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_xlfn.TEXTSPLIT(P306,"/",,FALSE,1)</f>
        <v>film &amp; video</v>
      </c>
      <c r="R306" t="str">
        <v>documentary</v>
      </c>
      <c r="S306" s="6">
        <f t="shared" si="8"/>
        <v>42589.208333333328</v>
      </c>
      <c r="T306" s="6">
        <f t="shared" si="9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 s="13">
        <v>2800</v>
      </c>
      <c r="E307" s="13">
        <v>8014</v>
      </c>
      <c r="F307" s="4">
        <f>SUM(E307/D307)</f>
        <v>2.8621428571428571</v>
      </c>
      <c r="G307" t="s">
        <v>20</v>
      </c>
      <c r="H307">
        <v>85</v>
      </c>
      <c r="I307" s="8">
        <f>IF(ISERROR(E307/H307),0,SUM(E307/H307))</f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_xlfn.TEXTSPLIT(P307,"/",,FALSE,1)</f>
        <v>theater</v>
      </c>
      <c r="R307" t="str">
        <v>plays</v>
      </c>
      <c r="S307" s="6">
        <f t="shared" si="8"/>
        <v>42448.208333333328</v>
      </c>
      <c r="T307" s="6">
        <f t="shared" si="9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 s="13">
        <v>6500</v>
      </c>
      <c r="E308" s="13">
        <v>514</v>
      </c>
      <c r="F308" s="4">
        <f>SUM(E308/D308)</f>
        <v>7.9076923076923072E-2</v>
      </c>
      <c r="G308" t="s">
        <v>14</v>
      </c>
      <c r="H308">
        <v>7</v>
      </c>
      <c r="I308" s="8">
        <f>IF(ISERROR(E308/H308),0,SUM(E308/H308))</f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_xlfn.TEXTSPLIT(P308,"/",,FALSE,1)</f>
        <v>theater</v>
      </c>
      <c r="R308" t="str">
        <v>plays</v>
      </c>
      <c r="S308" s="6">
        <f t="shared" si="8"/>
        <v>42930.208333333328</v>
      </c>
      <c r="T308" s="6">
        <f t="shared" si="9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 s="13">
        <v>32900</v>
      </c>
      <c r="E309" s="13">
        <v>43473</v>
      </c>
      <c r="F309" s="4">
        <f>SUM(E309/D309)</f>
        <v>1.3213677811550153</v>
      </c>
      <c r="G309" t="s">
        <v>20</v>
      </c>
      <c r="H309">
        <v>659</v>
      </c>
      <c r="I309" s="8">
        <f>IF(ISERROR(E309/H309),0,SUM(E309/H309))</f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_xlfn.TEXTSPLIT(P309,"/",,FALSE,1)</f>
        <v>publishing</v>
      </c>
      <c r="R309" t="str">
        <v>fiction</v>
      </c>
      <c r="S309" s="6">
        <f t="shared" si="8"/>
        <v>41066.208333333336</v>
      </c>
      <c r="T309" s="6">
        <f t="shared" si="9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 s="13">
        <v>118200</v>
      </c>
      <c r="E310" s="13">
        <v>87560</v>
      </c>
      <c r="F310" s="4">
        <f>SUM(E310/D310)</f>
        <v>0.74077834179357027</v>
      </c>
      <c r="G310" t="s">
        <v>14</v>
      </c>
      <c r="H310">
        <v>803</v>
      </c>
      <c r="I310" s="8">
        <f>IF(ISERROR(E310/H310),0,SUM(E310/H310))</f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_xlfn.TEXTSPLIT(P310,"/",,FALSE,1)</f>
        <v>theater</v>
      </c>
      <c r="R310" t="str">
        <v>plays</v>
      </c>
      <c r="S310" s="6">
        <f t="shared" si="8"/>
        <v>40651.208333333336</v>
      </c>
      <c r="T310" s="6">
        <f t="shared" si="9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 s="13">
        <v>4100</v>
      </c>
      <c r="E311" s="13">
        <v>3087</v>
      </c>
      <c r="F311" s="4">
        <f>SUM(E311/D311)</f>
        <v>0.75292682926829269</v>
      </c>
      <c r="G311" t="s">
        <v>74</v>
      </c>
      <c r="H311">
        <v>75</v>
      </c>
      <c r="I311" s="8">
        <f>IF(ISERROR(E311/H311),0,SUM(E311/H311))</f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_xlfn.TEXTSPLIT(P311,"/",,FALSE,1)</f>
        <v>music</v>
      </c>
      <c r="R311" t="str">
        <v>indie rock</v>
      </c>
      <c r="S311" s="6">
        <f t="shared" si="8"/>
        <v>40807.208333333336</v>
      </c>
      <c r="T311" s="6">
        <f t="shared" si="9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 s="13">
        <v>7800</v>
      </c>
      <c r="E312" s="13">
        <v>1586</v>
      </c>
      <c r="F312" s="4">
        <f>SUM(E312/D312)</f>
        <v>0.20333333333333334</v>
      </c>
      <c r="G312" t="s">
        <v>14</v>
      </c>
      <c r="H312">
        <v>16</v>
      </c>
      <c r="I312" s="8">
        <f>IF(ISERROR(E312/H312),0,SUM(E312/H312))</f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_xlfn.TEXTSPLIT(P312,"/",,FALSE,1)</f>
        <v>games</v>
      </c>
      <c r="R312" t="str">
        <v>video games</v>
      </c>
      <c r="S312" s="6">
        <f t="shared" si="8"/>
        <v>40277.208333333336</v>
      </c>
      <c r="T312" s="6">
        <f t="shared" si="9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 s="13">
        <v>6300</v>
      </c>
      <c r="E313" s="13">
        <v>12812</v>
      </c>
      <c r="F313" s="4">
        <f>SUM(E313/D313)</f>
        <v>2.0336507936507937</v>
      </c>
      <c r="G313" t="s">
        <v>20</v>
      </c>
      <c r="H313">
        <v>121</v>
      </c>
      <c r="I313" s="8">
        <f>IF(ISERROR(E313/H313),0,SUM(E313/H313))</f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_xlfn.TEXTSPLIT(P313,"/",,FALSE,1)</f>
        <v>theater</v>
      </c>
      <c r="R313" t="str">
        <v>plays</v>
      </c>
      <c r="S313" s="6">
        <f t="shared" si="8"/>
        <v>40590.25</v>
      </c>
      <c r="T313" s="6">
        <f t="shared" si="9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 s="13">
        <v>59100</v>
      </c>
      <c r="E314" s="13">
        <v>183345</v>
      </c>
      <c r="F314" s="4">
        <f>SUM(E314/D314)</f>
        <v>3.1022842639593908</v>
      </c>
      <c r="G314" t="s">
        <v>20</v>
      </c>
      <c r="H314">
        <v>3742</v>
      </c>
      <c r="I314" s="8">
        <f>IF(ISERROR(E314/H314),0,SUM(E314/H314))</f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_xlfn.TEXTSPLIT(P314,"/",,FALSE,1)</f>
        <v>theater</v>
      </c>
      <c r="R314" t="str">
        <v>plays</v>
      </c>
      <c r="S314" s="6">
        <f t="shared" si="8"/>
        <v>41572.208333333336</v>
      </c>
      <c r="T314" s="6">
        <f t="shared" si="9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 s="13">
        <v>2200</v>
      </c>
      <c r="E315" s="13">
        <v>8697</v>
      </c>
      <c r="F315" s="4">
        <f>SUM(E315/D315)</f>
        <v>3.9531818181818181</v>
      </c>
      <c r="G315" t="s">
        <v>20</v>
      </c>
      <c r="H315">
        <v>223</v>
      </c>
      <c r="I315" s="8">
        <f>IF(ISERROR(E315/H315),0,SUM(E315/H315))</f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_xlfn.TEXTSPLIT(P315,"/",,FALSE,1)</f>
        <v>music</v>
      </c>
      <c r="R315" t="str">
        <v>rock</v>
      </c>
      <c r="S315" s="6">
        <f t="shared" si="8"/>
        <v>40966.25</v>
      </c>
      <c r="T315" s="6">
        <f t="shared" si="9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 s="13">
        <v>1400</v>
      </c>
      <c r="E316" s="13">
        <v>4126</v>
      </c>
      <c r="F316" s="4">
        <f>SUM(E316/D316)</f>
        <v>2.9471428571428571</v>
      </c>
      <c r="G316" t="s">
        <v>20</v>
      </c>
      <c r="H316">
        <v>133</v>
      </c>
      <c r="I316" s="8">
        <f>IF(ISERROR(E316/H316),0,SUM(E316/H316))</f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_xlfn.TEXTSPLIT(P316,"/",,FALSE,1)</f>
        <v>film &amp; video</v>
      </c>
      <c r="R316" t="str">
        <v>documentary</v>
      </c>
      <c r="S316" s="6">
        <f t="shared" si="8"/>
        <v>43536.208333333328</v>
      </c>
      <c r="T316" s="6">
        <f t="shared" si="9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 s="13">
        <v>9500</v>
      </c>
      <c r="E317" s="13">
        <v>3220</v>
      </c>
      <c r="F317" s="4">
        <f>SUM(E317/D317)</f>
        <v>0.33894736842105261</v>
      </c>
      <c r="G317" t="s">
        <v>14</v>
      </c>
      <c r="H317">
        <v>31</v>
      </c>
      <c r="I317" s="8">
        <f>IF(ISERROR(E317/H317),0,SUM(E317/H317))</f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_xlfn.TEXTSPLIT(P317,"/",,FALSE,1)</f>
        <v>theater</v>
      </c>
      <c r="R317" t="str">
        <v>plays</v>
      </c>
      <c r="S317" s="6">
        <f t="shared" si="8"/>
        <v>41783.208333333336</v>
      </c>
      <c r="T317" s="6">
        <f t="shared" si="9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 s="13">
        <v>9600</v>
      </c>
      <c r="E318" s="13">
        <v>6401</v>
      </c>
      <c r="F318" s="4">
        <f>SUM(E318/D318)</f>
        <v>0.66677083333333331</v>
      </c>
      <c r="G318" t="s">
        <v>14</v>
      </c>
      <c r="H318">
        <v>108</v>
      </c>
      <c r="I318" s="8">
        <f>IF(ISERROR(E318/H318),0,SUM(E318/H318))</f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_xlfn.TEXTSPLIT(P318,"/",,FALSE,1)</f>
        <v>food</v>
      </c>
      <c r="R318" t="str">
        <v>food trucks</v>
      </c>
      <c r="S318" s="6">
        <f t="shared" si="8"/>
        <v>43788.25</v>
      </c>
      <c r="T318" s="6">
        <f t="shared" si="9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 s="13">
        <v>6600</v>
      </c>
      <c r="E319" s="13">
        <v>1269</v>
      </c>
      <c r="F319" s="4">
        <f>SUM(E319/D319)</f>
        <v>0.19227272727272726</v>
      </c>
      <c r="G319" t="s">
        <v>14</v>
      </c>
      <c r="H319">
        <v>30</v>
      </c>
      <c r="I319" s="8">
        <f>IF(ISERROR(E319/H319),0,SUM(E319/H319))</f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_xlfn.TEXTSPLIT(P319,"/",,FALSE,1)</f>
        <v>theater</v>
      </c>
      <c r="R319" t="str">
        <v>plays</v>
      </c>
      <c r="S319" s="6">
        <f t="shared" si="8"/>
        <v>42869.208333333328</v>
      </c>
      <c r="T319" s="6">
        <f t="shared" si="9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 s="13">
        <v>5700</v>
      </c>
      <c r="E320" s="13">
        <v>903</v>
      </c>
      <c r="F320" s="4">
        <f>SUM(E320/D320)</f>
        <v>0.15842105263157893</v>
      </c>
      <c r="G320" t="s">
        <v>14</v>
      </c>
      <c r="H320">
        <v>17</v>
      </c>
      <c r="I320" s="8">
        <f>IF(ISERROR(E320/H320),0,SUM(E320/H320))</f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_xlfn.TEXTSPLIT(P320,"/",,FALSE,1)</f>
        <v>music</v>
      </c>
      <c r="R320" t="str">
        <v>rock</v>
      </c>
      <c r="S320" s="6">
        <f t="shared" si="8"/>
        <v>41684.25</v>
      </c>
      <c r="T320" s="6">
        <f t="shared" si="9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 s="13">
        <v>8400</v>
      </c>
      <c r="E321" s="13">
        <v>3251</v>
      </c>
      <c r="F321" s="4">
        <f>SUM(E321/D321)</f>
        <v>0.38702380952380955</v>
      </c>
      <c r="G321" t="s">
        <v>74</v>
      </c>
      <c r="H321">
        <v>64</v>
      </c>
      <c r="I321" s="8">
        <f>IF(ISERROR(E321/H321),0,SUM(E321/H321))</f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_xlfn.TEXTSPLIT(P321,"/",,FALSE,1)</f>
        <v>technology</v>
      </c>
      <c r="R321" t="str">
        <v>web</v>
      </c>
      <c r="S321" s="6">
        <f t="shared" si="8"/>
        <v>40402.208333333336</v>
      </c>
      <c r="T321" s="6">
        <f t="shared" si="9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 s="13">
        <v>84400</v>
      </c>
      <c r="E322" s="13">
        <v>8092</v>
      </c>
      <c r="F322" s="4">
        <f>SUM(E322/D322)</f>
        <v>9.5876777251184833E-2</v>
      </c>
      <c r="G322" t="s">
        <v>14</v>
      </c>
      <c r="H322">
        <v>80</v>
      </c>
      <c r="I322" s="8">
        <f>IF(ISERROR(E322/H322),0,SUM(E322/H322))</f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_xlfn.TEXTSPLIT(P322,"/",,FALSE,1)</f>
        <v>publishing</v>
      </c>
      <c r="R322" t="str">
        <v>fiction</v>
      </c>
      <c r="S322" s="6">
        <f t="shared" si="8"/>
        <v>40673.208333333336</v>
      </c>
      <c r="T322" s="6">
        <f t="shared" si="9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 s="13">
        <v>170400</v>
      </c>
      <c r="E323" s="13">
        <v>160422</v>
      </c>
      <c r="F323" s="4">
        <f>SUM(E323/D323)</f>
        <v>0.94144366197183094</v>
      </c>
      <c r="G323" t="s">
        <v>14</v>
      </c>
      <c r="H323">
        <v>2468</v>
      </c>
      <c r="I323" s="8">
        <f>IF(ISERROR(E323/H323),0,SUM(E323/H323))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_xlfn.TEXTSPLIT(P323,"/",,FALSE,1)</f>
        <v>film &amp; video</v>
      </c>
      <c r="R323" t="str">
        <v>shorts</v>
      </c>
      <c r="S323" s="6">
        <f t="shared" ref="S323:S386" si="10">(((L323/60)/60/24+DATE(1970,1,1)))</f>
        <v>40634.208333333336</v>
      </c>
      <c r="T323" s="6">
        <f t="shared" ref="T323:T386" si="11">(((M323/60)/60/24)+DATE(1970,1,1))</f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 s="13">
        <v>117900</v>
      </c>
      <c r="E324" s="13">
        <v>196377</v>
      </c>
      <c r="F324" s="4">
        <f>SUM(E324/D324)</f>
        <v>1.6656234096692113</v>
      </c>
      <c r="G324" t="s">
        <v>20</v>
      </c>
      <c r="H324">
        <v>5168</v>
      </c>
      <c r="I324" s="8">
        <f>IF(ISERROR(E324/H324),0,SUM(E324/H324))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_xlfn.TEXTSPLIT(P324,"/",,FALSE,1)</f>
        <v>theater</v>
      </c>
      <c r="R324" t="str">
        <v>plays</v>
      </c>
      <c r="S324" s="6">
        <f t="shared" si="10"/>
        <v>40507.25</v>
      </c>
      <c r="T324" s="6">
        <f t="shared" si="11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 s="13">
        <v>8900</v>
      </c>
      <c r="E325" s="13">
        <v>2148</v>
      </c>
      <c r="F325" s="4">
        <f>SUM(E325/D325)</f>
        <v>0.24134831460674158</v>
      </c>
      <c r="G325" t="s">
        <v>14</v>
      </c>
      <c r="H325">
        <v>26</v>
      </c>
      <c r="I325" s="8">
        <f>IF(ISERROR(E325/H325),0,SUM(E325/H325))</f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_xlfn.TEXTSPLIT(P325,"/",,FALSE,1)</f>
        <v>film &amp; video</v>
      </c>
      <c r="R325" t="str">
        <v>documentary</v>
      </c>
      <c r="S325" s="6">
        <f t="shared" si="10"/>
        <v>41725.208333333336</v>
      </c>
      <c r="T325" s="6">
        <f t="shared" si="11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 s="13">
        <v>7100</v>
      </c>
      <c r="E326" s="13">
        <v>11648</v>
      </c>
      <c r="F326" s="4">
        <f>SUM(E326/D326)</f>
        <v>1.6405633802816901</v>
      </c>
      <c r="G326" t="s">
        <v>20</v>
      </c>
      <c r="H326">
        <v>307</v>
      </c>
      <c r="I326" s="8">
        <f>IF(ISERROR(E326/H326),0,SUM(E326/H326))</f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_xlfn.TEXTSPLIT(P326,"/",,FALSE,1)</f>
        <v>theater</v>
      </c>
      <c r="R326" t="str">
        <v>plays</v>
      </c>
      <c r="S326" s="6">
        <f t="shared" si="10"/>
        <v>42176.208333333328</v>
      </c>
      <c r="T326" s="6">
        <f t="shared" si="11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 s="13">
        <v>6500</v>
      </c>
      <c r="E327" s="13">
        <v>5897</v>
      </c>
      <c r="F327" s="4">
        <f>SUM(E327/D327)</f>
        <v>0.90723076923076929</v>
      </c>
      <c r="G327" t="s">
        <v>14</v>
      </c>
      <c r="H327">
        <v>73</v>
      </c>
      <c r="I327" s="8">
        <f>IF(ISERROR(E327/H327),0,SUM(E327/H327))</f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_xlfn.TEXTSPLIT(P327,"/",,FALSE,1)</f>
        <v>theater</v>
      </c>
      <c r="R327" t="str">
        <v>plays</v>
      </c>
      <c r="S327" s="6">
        <f t="shared" si="10"/>
        <v>43267.208333333328</v>
      </c>
      <c r="T327" s="6">
        <f t="shared" si="11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 s="13">
        <v>7200</v>
      </c>
      <c r="E328" s="13">
        <v>3326</v>
      </c>
      <c r="F328" s="4">
        <f>SUM(E328/D328)</f>
        <v>0.46194444444444444</v>
      </c>
      <c r="G328" t="s">
        <v>14</v>
      </c>
      <c r="H328">
        <v>128</v>
      </c>
      <c r="I328" s="8">
        <f>IF(ISERROR(E328/H328),0,SUM(E328/H328))</f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_xlfn.TEXTSPLIT(P328,"/",,FALSE,1)</f>
        <v>film &amp; video</v>
      </c>
      <c r="R328" t="str">
        <v>animation</v>
      </c>
      <c r="S328" s="6">
        <f t="shared" si="10"/>
        <v>42364.25</v>
      </c>
      <c r="T328" s="6">
        <f t="shared" si="11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 s="13">
        <v>2600</v>
      </c>
      <c r="E329" s="13">
        <v>1002</v>
      </c>
      <c r="F329" s="4">
        <f>SUM(E329/D329)</f>
        <v>0.38538461538461538</v>
      </c>
      <c r="G329" t="s">
        <v>14</v>
      </c>
      <c r="H329">
        <v>33</v>
      </c>
      <c r="I329" s="8">
        <f>IF(ISERROR(E329/H329),0,SUM(E329/H329))</f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_xlfn.TEXTSPLIT(P329,"/",,FALSE,1)</f>
        <v>theater</v>
      </c>
      <c r="R329" t="str">
        <v>plays</v>
      </c>
      <c r="S329" s="6">
        <f t="shared" si="10"/>
        <v>43705.208333333328</v>
      </c>
      <c r="T329" s="6">
        <f t="shared" si="11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 s="13">
        <v>98700</v>
      </c>
      <c r="E330" s="13">
        <v>131826</v>
      </c>
      <c r="F330" s="4">
        <f>SUM(E330/D330)</f>
        <v>1.3356231003039514</v>
      </c>
      <c r="G330" t="s">
        <v>20</v>
      </c>
      <c r="H330">
        <v>2441</v>
      </c>
      <c r="I330" s="8">
        <f>IF(ISERROR(E330/H330),0,SUM(E330/H330))</f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_xlfn.TEXTSPLIT(P330,"/",,FALSE,1)</f>
        <v>music</v>
      </c>
      <c r="R330" t="str">
        <v>rock</v>
      </c>
      <c r="S330" s="6">
        <f t="shared" si="10"/>
        <v>43434.25</v>
      </c>
      <c r="T330" s="6">
        <f t="shared" si="11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 s="13">
        <v>93800</v>
      </c>
      <c r="E331" s="13">
        <v>21477</v>
      </c>
      <c r="F331" s="4">
        <f>SUM(E331/D331)</f>
        <v>0.22896588486140726</v>
      </c>
      <c r="G331" t="s">
        <v>47</v>
      </c>
      <c r="H331">
        <v>211</v>
      </c>
      <c r="I331" s="8">
        <f>IF(ISERROR(E331/H331),0,SUM(E331/H331))</f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_xlfn.TEXTSPLIT(P331,"/",,FALSE,1)</f>
        <v>games</v>
      </c>
      <c r="R331" t="str">
        <v>video games</v>
      </c>
      <c r="S331" s="6">
        <f t="shared" si="10"/>
        <v>42716.25</v>
      </c>
      <c r="T331" s="6">
        <f t="shared" si="11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 s="13">
        <v>33700</v>
      </c>
      <c r="E332" s="13">
        <v>62330</v>
      </c>
      <c r="F332" s="4">
        <f>SUM(E332/D332)</f>
        <v>1.8495548961424333</v>
      </c>
      <c r="G332" t="s">
        <v>20</v>
      </c>
      <c r="H332">
        <v>1385</v>
      </c>
      <c r="I332" s="8">
        <f>IF(ISERROR(E332/H332),0,SUM(E332/H332))</f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_xlfn.TEXTSPLIT(P332,"/",,FALSE,1)</f>
        <v>film &amp; video</v>
      </c>
      <c r="R332" t="str">
        <v>documentary</v>
      </c>
      <c r="S332" s="6">
        <f t="shared" si="10"/>
        <v>43077.25</v>
      </c>
      <c r="T332" s="6">
        <f t="shared" si="11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 s="13">
        <v>3300</v>
      </c>
      <c r="E333" s="13">
        <v>14643</v>
      </c>
      <c r="F333" s="4">
        <f>SUM(E333/D333)</f>
        <v>4.4372727272727275</v>
      </c>
      <c r="G333" t="s">
        <v>20</v>
      </c>
      <c r="H333">
        <v>190</v>
      </c>
      <c r="I333" s="8">
        <f>IF(ISERROR(E333/H333),0,SUM(E333/H333))</f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_xlfn.TEXTSPLIT(P333,"/",,FALSE,1)</f>
        <v>food</v>
      </c>
      <c r="R333" t="str">
        <v>food trucks</v>
      </c>
      <c r="S333" s="6">
        <f t="shared" si="10"/>
        <v>40896.25</v>
      </c>
      <c r="T333" s="6">
        <f t="shared" si="11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 s="13">
        <v>20700</v>
      </c>
      <c r="E334" s="13">
        <v>41396</v>
      </c>
      <c r="F334" s="4">
        <f>SUM(E334/D334)</f>
        <v>1.999806763285024</v>
      </c>
      <c r="G334" t="s">
        <v>20</v>
      </c>
      <c r="H334">
        <v>470</v>
      </c>
      <c r="I334" s="8">
        <f>IF(ISERROR(E334/H334),0,SUM(E334/H334))</f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_xlfn.TEXTSPLIT(P334,"/",,FALSE,1)</f>
        <v>technology</v>
      </c>
      <c r="R334" t="str">
        <v>wearables</v>
      </c>
      <c r="S334" s="6">
        <f t="shared" si="10"/>
        <v>41361.208333333336</v>
      </c>
      <c r="T334" s="6">
        <f t="shared" si="11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 s="13">
        <v>9600</v>
      </c>
      <c r="E335" s="13">
        <v>11900</v>
      </c>
      <c r="F335" s="4">
        <f>SUM(E335/D335)</f>
        <v>1.2395833333333333</v>
      </c>
      <c r="G335" t="s">
        <v>20</v>
      </c>
      <c r="H335">
        <v>253</v>
      </c>
      <c r="I335" s="8">
        <f>IF(ISERROR(E335/H335),0,SUM(E335/H335))</f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_xlfn.TEXTSPLIT(P335,"/",,FALSE,1)</f>
        <v>theater</v>
      </c>
      <c r="R335" t="str">
        <v>plays</v>
      </c>
      <c r="S335" s="6">
        <f t="shared" si="10"/>
        <v>43424.25</v>
      </c>
      <c r="T335" s="6">
        <f t="shared" si="11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 s="13">
        <v>66200</v>
      </c>
      <c r="E336" s="13">
        <v>123538</v>
      </c>
      <c r="F336" s="4">
        <f>SUM(E336/D336)</f>
        <v>1.8661329305135952</v>
      </c>
      <c r="G336" t="s">
        <v>20</v>
      </c>
      <c r="H336">
        <v>1113</v>
      </c>
      <c r="I336" s="8">
        <f>IF(ISERROR(E336/H336),0,SUM(E336/H336))</f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_xlfn.TEXTSPLIT(P336,"/",,FALSE,1)</f>
        <v>music</v>
      </c>
      <c r="R336" t="str">
        <v>rock</v>
      </c>
      <c r="S336" s="6">
        <f t="shared" si="10"/>
        <v>43110.25</v>
      </c>
      <c r="T336" s="6">
        <f t="shared" si="11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 s="13">
        <v>173800</v>
      </c>
      <c r="E337" s="13">
        <v>198628</v>
      </c>
      <c r="F337" s="4">
        <f>SUM(E337/D337)</f>
        <v>1.1428538550057536</v>
      </c>
      <c r="G337" t="s">
        <v>20</v>
      </c>
      <c r="H337">
        <v>2283</v>
      </c>
      <c r="I337" s="8">
        <f>IF(ISERROR(E337/H337),0,SUM(E337/H337))</f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_xlfn.TEXTSPLIT(P337,"/",,FALSE,1)</f>
        <v>music</v>
      </c>
      <c r="R337" t="str">
        <v>rock</v>
      </c>
      <c r="S337" s="6">
        <f t="shared" si="10"/>
        <v>43784.25</v>
      </c>
      <c r="T337" s="6">
        <f t="shared" si="11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 s="13">
        <v>70700</v>
      </c>
      <c r="E338" s="13">
        <v>68602</v>
      </c>
      <c r="F338" s="4">
        <f>SUM(E338/D338)</f>
        <v>0.97032531824611035</v>
      </c>
      <c r="G338" t="s">
        <v>14</v>
      </c>
      <c r="H338">
        <v>1072</v>
      </c>
      <c r="I338" s="8">
        <f>IF(ISERROR(E338/H338),0,SUM(E338/H338))</f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_xlfn.TEXTSPLIT(P338,"/",,FALSE,1)</f>
        <v>music</v>
      </c>
      <c r="R338" t="str">
        <v>rock</v>
      </c>
      <c r="S338" s="6">
        <f t="shared" si="10"/>
        <v>40527.25</v>
      </c>
      <c r="T338" s="6">
        <f t="shared" si="11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 s="13">
        <v>94500</v>
      </c>
      <c r="E339" s="13">
        <v>116064</v>
      </c>
      <c r="F339" s="4">
        <f>SUM(E339/D339)</f>
        <v>1.2281904761904763</v>
      </c>
      <c r="G339" t="s">
        <v>20</v>
      </c>
      <c r="H339">
        <v>1095</v>
      </c>
      <c r="I339" s="8">
        <f>IF(ISERROR(E339/H339),0,SUM(E339/H339))</f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_xlfn.TEXTSPLIT(P339,"/",,FALSE,1)</f>
        <v>theater</v>
      </c>
      <c r="R339" t="str">
        <v>plays</v>
      </c>
      <c r="S339" s="6">
        <f t="shared" si="10"/>
        <v>43780.25</v>
      </c>
      <c r="T339" s="6">
        <f t="shared" si="11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 s="13">
        <v>69800</v>
      </c>
      <c r="E340" s="13">
        <v>125042</v>
      </c>
      <c r="F340" s="4">
        <f>SUM(E340/D340)</f>
        <v>1.7914326647564469</v>
      </c>
      <c r="G340" t="s">
        <v>20</v>
      </c>
      <c r="H340">
        <v>1690</v>
      </c>
      <c r="I340" s="8">
        <f>IF(ISERROR(E340/H340),0,SUM(E340/H340))</f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_xlfn.TEXTSPLIT(P340,"/",,FALSE,1)</f>
        <v>theater</v>
      </c>
      <c r="R340" t="str">
        <v>plays</v>
      </c>
      <c r="S340" s="6">
        <f t="shared" si="10"/>
        <v>40821.208333333336</v>
      </c>
      <c r="T340" s="6">
        <f t="shared" si="11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 s="13">
        <v>136300</v>
      </c>
      <c r="E341" s="13">
        <v>108974</v>
      </c>
      <c r="F341" s="4">
        <f>SUM(E341/D341)</f>
        <v>0.79951577402787966</v>
      </c>
      <c r="G341" t="s">
        <v>74</v>
      </c>
      <c r="H341">
        <v>1297</v>
      </c>
      <c r="I341" s="8">
        <f>IF(ISERROR(E341/H341),0,SUM(E341/H341))</f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_xlfn.TEXTSPLIT(P341,"/",,FALSE,1)</f>
        <v>theater</v>
      </c>
      <c r="R341" t="str">
        <v>plays</v>
      </c>
      <c r="S341" s="6">
        <f t="shared" si="10"/>
        <v>42949.208333333328</v>
      </c>
      <c r="T341" s="6">
        <f t="shared" si="11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 s="13">
        <v>37100</v>
      </c>
      <c r="E342" s="13">
        <v>34964</v>
      </c>
      <c r="F342" s="4">
        <f>SUM(E342/D342)</f>
        <v>0.94242587601078165</v>
      </c>
      <c r="G342" t="s">
        <v>14</v>
      </c>
      <c r="H342">
        <v>393</v>
      </c>
      <c r="I342" s="8">
        <f>IF(ISERROR(E342/H342),0,SUM(E342/H342))</f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_xlfn.TEXTSPLIT(P342,"/",,FALSE,1)</f>
        <v>photography</v>
      </c>
      <c r="R342" t="str">
        <v>photography books</v>
      </c>
      <c r="S342" s="6">
        <f t="shared" si="10"/>
        <v>40889.25</v>
      </c>
      <c r="T342" s="6">
        <f t="shared" si="11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 s="13">
        <v>114300</v>
      </c>
      <c r="E343" s="13">
        <v>96777</v>
      </c>
      <c r="F343" s="4">
        <f>SUM(E343/D343)</f>
        <v>0.84669291338582675</v>
      </c>
      <c r="G343" t="s">
        <v>14</v>
      </c>
      <c r="H343">
        <v>1257</v>
      </c>
      <c r="I343" s="8">
        <f>IF(ISERROR(E343/H343),0,SUM(E343/H343))</f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_xlfn.TEXTSPLIT(P343,"/",,FALSE,1)</f>
        <v>music</v>
      </c>
      <c r="R343" t="str">
        <v>indie rock</v>
      </c>
      <c r="S343" s="6">
        <f t="shared" si="10"/>
        <v>42244.208333333328</v>
      </c>
      <c r="T343" s="6">
        <f t="shared" si="11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 s="13">
        <v>47900</v>
      </c>
      <c r="E344" s="13">
        <v>31864</v>
      </c>
      <c r="F344" s="4">
        <f>SUM(E344/D344)</f>
        <v>0.66521920668058454</v>
      </c>
      <c r="G344" t="s">
        <v>14</v>
      </c>
      <c r="H344">
        <v>328</v>
      </c>
      <c r="I344" s="8">
        <f>IF(ISERROR(E344/H344),0,SUM(E344/H344))</f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_xlfn.TEXTSPLIT(P344,"/",,FALSE,1)</f>
        <v>theater</v>
      </c>
      <c r="R344" t="str">
        <v>plays</v>
      </c>
      <c r="S344" s="6">
        <f t="shared" si="10"/>
        <v>41475.208333333336</v>
      </c>
      <c r="T344" s="6">
        <f t="shared" si="11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 s="13">
        <v>9000</v>
      </c>
      <c r="E345" s="13">
        <v>4853</v>
      </c>
      <c r="F345" s="4">
        <f>SUM(E345/D345)</f>
        <v>0.53922222222222227</v>
      </c>
      <c r="G345" t="s">
        <v>14</v>
      </c>
      <c r="H345">
        <v>147</v>
      </c>
      <c r="I345" s="8">
        <f>IF(ISERROR(E345/H345),0,SUM(E345/H345))</f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_xlfn.TEXTSPLIT(P345,"/",,FALSE,1)</f>
        <v>theater</v>
      </c>
      <c r="R345" t="str">
        <v>plays</v>
      </c>
      <c r="S345" s="6">
        <f t="shared" si="10"/>
        <v>41597.25</v>
      </c>
      <c r="T345" s="6">
        <f t="shared" si="11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 s="13">
        <v>197600</v>
      </c>
      <c r="E346" s="13">
        <v>82959</v>
      </c>
      <c r="F346" s="4">
        <f>SUM(E346/D346)</f>
        <v>0.41983299595141699</v>
      </c>
      <c r="G346" t="s">
        <v>14</v>
      </c>
      <c r="H346">
        <v>830</v>
      </c>
      <c r="I346" s="8">
        <f>IF(ISERROR(E346/H346),0,SUM(E346/H346))</f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_xlfn.TEXTSPLIT(P346,"/",,FALSE,1)</f>
        <v>games</v>
      </c>
      <c r="R346" t="str">
        <v>video games</v>
      </c>
      <c r="S346" s="6">
        <f t="shared" si="10"/>
        <v>43122.25</v>
      </c>
      <c r="T346" s="6">
        <f t="shared" si="11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 s="13">
        <v>157600</v>
      </c>
      <c r="E347" s="13">
        <v>23159</v>
      </c>
      <c r="F347" s="4">
        <f>SUM(E347/D347)</f>
        <v>0.14694796954314721</v>
      </c>
      <c r="G347" t="s">
        <v>14</v>
      </c>
      <c r="H347">
        <v>331</v>
      </c>
      <c r="I347" s="8">
        <f>IF(ISERROR(E347/H347),0,SUM(E347/H347))</f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_xlfn.TEXTSPLIT(P347,"/",,FALSE,1)</f>
        <v>film &amp; video</v>
      </c>
      <c r="R347" t="str">
        <v>drama</v>
      </c>
      <c r="S347" s="6">
        <f t="shared" si="10"/>
        <v>42194.208333333328</v>
      </c>
      <c r="T347" s="6">
        <f t="shared" si="11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 s="13">
        <v>8000</v>
      </c>
      <c r="E348" s="13">
        <v>2758</v>
      </c>
      <c r="F348" s="4">
        <f>SUM(E348/D348)</f>
        <v>0.34475</v>
      </c>
      <c r="G348" t="s">
        <v>14</v>
      </c>
      <c r="H348">
        <v>25</v>
      </c>
      <c r="I348" s="8">
        <f>IF(ISERROR(E348/H348),0,SUM(E348/H348))</f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_xlfn.TEXTSPLIT(P348,"/",,FALSE,1)</f>
        <v>music</v>
      </c>
      <c r="R348" t="str">
        <v>indie rock</v>
      </c>
      <c r="S348" s="6">
        <f t="shared" si="10"/>
        <v>42971.208333333328</v>
      </c>
      <c r="T348" s="6">
        <f t="shared" si="11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 s="13">
        <v>900</v>
      </c>
      <c r="E349" s="13">
        <v>12607</v>
      </c>
      <c r="F349" s="4">
        <f>SUM(E349/D349)</f>
        <v>14.007777777777777</v>
      </c>
      <c r="G349" t="s">
        <v>20</v>
      </c>
      <c r="H349">
        <v>191</v>
      </c>
      <c r="I349" s="8">
        <f>IF(ISERROR(E349/H349),0,SUM(E349/H349))</f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_xlfn.TEXTSPLIT(P349,"/",,FALSE,1)</f>
        <v>technology</v>
      </c>
      <c r="R349" t="str">
        <v>web</v>
      </c>
      <c r="S349" s="6">
        <f t="shared" si="10"/>
        <v>42046.25</v>
      </c>
      <c r="T349" s="6">
        <f t="shared" si="11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 s="13">
        <v>199000</v>
      </c>
      <c r="E350" s="13">
        <v>142823</v>
      </c>
      <c r="F350" s="4">
        <f>SUM(E350/D350)</f>
        <v>0.71770351758793971</v>
      </c>
      <c r="G350" t="s">
        <v>14</v>
      </c>
      <c r="H350">
        <v>3483</v>
      </c>
      <c r="I350" s="8">
        <f>IF(ISERROR(E350/H350),0,SUM(E350/H350))</f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_xlfn.TEXTSPLIT(P350,"/",,FALSE,1)</f>
        <v>food</v>
      </c>
      <c r="R350" t="str">
        <v>food trucks</v>
      </c>
      <c r="S350" s="6">
        <f t="shared" si="10"/>
        <v>42782.25</v>
      </c>
      <c r="T350" s="6">
        <f t="shared" si="11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 s="13">
        <v>180800</v>
      </c>
      <c r="E351" s="13">
        <v>95958</v>
      </c>
      <c r="F351" s="4">
        <f>SUM(E351/D351)</f>
        <v>0.53074115044247783</v>
      </c>
      <c r="G351" t="s">
        <v>14</v>
      </c>
      <c r="H351">
        <v>923</v>
      </c>
      <c r="I351" s="8">
        <f>IF(ISERROR(E351/H351),0,SUM(E351/H351))</f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_xlfn.TEXTSPLIT(P351,"/",,FALSE,1)</f>
        <v>theater</v>
      </c>
      <c r="R351" t="str">
        <v>plays</v>
      </c>
      <c r="S351" s="6">
        <f t="shared" si="10"/>
        <v>42930.208333333328</v>
      </c>
      <c r="T351" s="6">
        <f t="shared" si="11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 s="13">
        <v>100</v>
      </c>
      <c r="E352" s="13">
        <v>5</v>
      </c>
      <c r="F352" s="4">
        <f>SUM(E352/D352)</f>
        <v>0.05</v>
      </c>
      <c r="G352" t="s">
        <v>14</v>
      </c>
      <c r="H352">
        <v>1</v>
      </c>
      <c r="I352" s="8">
        <f>IF(ISERROR(E352/H352),0,SUM(E352/H352))</f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_xlfn.TEXTSPLIT(P352,"/",,FALSE,1)</f>
        <v>music</v>
      </c>
      <c r="R352" t="str">
        <v>jazz</v>
      </c>
      <c r="S352" s="6">
        <f t="shared" si="10"/>
        <v>42144.208333333328</v>
      </c>
      <c r="T352" s="6">
        <f t="shared" si="11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 s="13">
        <v>74100</v>
      </c>
      <c r="E353" s="13">
        <v>94631</v>
      </c>
      <c r="F353" s="4">
        <f>SUM(E353/D353)</f>
        <v>1.2770715249662619</v>
      </c>
      <c r="G353" t="s">
        <v>20</v>
      </c>
      <c r="H353">
        <v>2013</v>
      </c>
      <c r="I353" s="8">
        <f>IF(ISERROR(E353/H353),0,SUM(E353/H353))</f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_xlfn.TEXTSPLIT(P353,"/",,FALSE,1)</f>
        <v>music</v>
      </c>
      <c r="R353" t="str">
        <v>rock</v>
      </c>
      <c r="S353" s="6">
        <f t="shared" si="10"/>
        <v>42240.208333333328</v>
      </c>
      <c r="T353" s="6">
        <f t="shared" si="11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 s="13">
        <v>2800</v>
      </c>
      <c r="E354" s="13">
        <v>977</v>
      </c>
      <c r="F354" s="4">
        <f>SUM(E354/D354)</f>
        <v>0.34892857142857142</v>
      </c>
      <c r="G354" t="s">
        <v>14</v>
      </c>
      <c r="H354">
        <v>33</v>
      </c>
      <c r="I354" s="8">
        <f>IF(ISERROR(E354/H354),0,SUM(E354/H354))</f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_xlfn.TEXTSPLIT(P354,"/",,FALSE,1)</f>
        <v>theater</v>
      </c>
      <c r="R354" t="str">
        <v>plays</v>
      </c>
      <c r="S354" s="6">
        <f t="shared" si="10"/>
        <v>42315.25</v>
      </c>
      <c r="T354" s="6">
        <f t="shared" si="11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 s="13">
        <v>33600</v>
      </c>
      <c r="E355" s="13">
        <v>137961</v>
      </c>
      <c r="F355" s="4">
        <f>SUM(E355/D355)</f>
        <v>4.105982142857143</v>
      </c>
      <c r="G355" t="s">
        <v>20</v>
      </c>
      <c r="H355">
        <v>1703</v>
      </c>
      <c r="I355" s="8">
        <f>IF(ISERROR(E355/H355),0,SUM(E355/H355))</f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_xlfn.TEXTSPLIT(P355,"/",,FALSE,1)</f>
        <v>theater</v>
      </c>
      <c r="R355" t="str">
        <v>plays</v>
      </c>
      <c r="S355" s="6">
        <f t="shared" si="10"/>
        <v>43651.208333333328</v>
      </c>
      <c r="T355" s="6">
        <f t="shared" si="11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 s="13">
        <v>6100</v>
      </c>
      <c r="E356" s="13">
        <v>7548</v>
      </c>
      <c r="F356" s="4">
        <f>SUM(E356/D356)</f>
        <v>1.2373770491803278</v>
      </c>
      <c r="G356" t="s">
        <v>20</v>
      </c>
      <c r="H356">
        <v>80</v>
      </c>
      <c r="I356" s="8">
        <f>IF(ISERROR(E356/H356),0,SUM(E356/H356))</f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_xlfn.TEXTSPLIT(P356,"/",,FALSE,1)</f>
        <v>film &amp; video</v>
      </c>
      <c r="R356" t="str">
        <v>documentary</v>
      </c>
      <c r="S356" s="6">
        <f t="shared" si="10"/>
        <v>41520.208333333336</v>
      </c>
      <c r="T356" s="6">
        <f t="shared" si="11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 s="13">
        <v>3800</v>
      </c>
      <c r="E357" s="13">
        <v>2241</v>
      </c>
      <c r="F357" s="4">
        <f>SUM(E357/D357)</f>
        <v>0.58973684210526311</v>
      </c>
      <c r="G357" t="s">
        <v>47</v>
      </c>
      <c r="H357">
        <v>86</v>
      </c>
      <c r="I357" s="8">
        <f>IF(ISERROR(E357/H357),0,SUM(E357/H357))</f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_xlfn.TEXTSPLIT(P357,"/",,FALSE,1)</f>
        <v>technology</v>
      </c>
      <c r="R357" t="str">
        <v>wearables</v>
      </c>
      <c r="S357" s="6">
        <f t="shared" si="10"/>
        <v>42757.25</v>
      </c>
      <c r="T357" s="6">
        <f t="shared" si="11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 s="13">
        <v>9300</v>
      </c>
      <c r="E358" s="13">
        <v>3431</v>
      </c>
      <c r="F358" s="4">
        <f>SUM(E358/D358)</f>
        <v>0.36892473118279567</v>
      </c>
      <c r="G358" t="s">
        <v>14</v>
      </c>
      <c r="H358">
        <v>40</v>
      </c>
      <c r="I358" s="8">
        <f>IF(ISERROR(E358/H358),0,SUM(E358/H358))</f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_xlfn.TEXTSPLIT(P358,"/",,FALSE,1)</f>
        <v>theater</v>
      </c>
      <c r="R358" t="str">
        <v>plays</v>
      </c>
      <c r="S358" s="6">
        <f t="shared" si="10"/>
        <v>40922.25</v>
      </c>
      <c r="T358" s="6">
        <f t="shared" si="11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 s="13">
        <v>2300</v>
      </c>
      <c r="E359" s="13">
        <v>4253</v>
      </c>
      <c r="F359" s="4">
        <f>SUM(E359/D359)</f>
        <v>1.8491304347826087</v>
      </c>
      <c r="G359" t="s">
        <v>20</v>
      </c>
      <c r="H359">
        <v>41</v>
      </c>
      <c r="I359" s="8">
        <f>IF(ISERROR(E359/H359),0,SUM(E359/H359))</f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_xlfn.TEXTSPLIT(P359,"/",,FALSE,1)</f>
        <v>games</v>
      </c>
      <c r="R359" t="str">
        <v>video games</v>
      </c>
      <c r="S359" s="6">
        <f t="shared" si="10"/>
        <v>42250.208333333328</v>
      </c>
      <c r="T359" s="6">
        <f t="shared" si="11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 s="13">
        <v>9700</v>
      </c>
      <c r="E360" s="13">
        <v>1146</v>
      </c>
      <c r="F360" s="4">
        <f>SUM(E360/D360)</f>
        <v>0.11814432989690722</v>
      </c>
      <c r="G360" t="s">
        <v>14</v>
      </c>
      <c r="H360">
        <v>23</v>
      </c>
      <c r="I360" s="8">
        <f>IF(ISERROR(E360/H360),0,SUM(E360/H360))</f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_xlfn.TEXTSPLIT(P360,"/",,FALSE,1)</f>
        <v>photography</v>
      </c>
      <c r="R360" t="str">
        <v>photography books</v>
      </c>
      <c r="S360" s="6">
        <f t="shared" si="10"/>
        <v>43322.208333333328</v>
      </c>
      <c r="T360" s="6">
        <f t="shared" si="11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 s="13">
        <v>4000</v>
      </c>
      <c r="E361" s="13">
        <v>11948</v>
      </c>
      <c r="F361" s="4">
        <f>SUM(E361/D361)</f>
        <v>2.9870000000000001</v>
      </c>
      <c r="G361" t="s">
        <v>20</v>
      </c>
      <c r="H361">
        <v>187</v>
      </c>
      <c r="I361" s="8">
        <f>IF(ISERROR(E361/H361),0,SUM(E361/H361))</f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_xlfn.TEXTSPLIT(P361,"/",,FALSE,1)</f>
        <v>film &amp; video</v>
      </c>
      <c r="R361" t="str">
        <v>animation</v>
      </c>
      <c r="S361" s="6">
        <f t="shared" si="10"/>
        <v>40782.208333333336</v>
      </c>
      <c r="T361" s="6">
        <f t="shared" si="11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 s="13">
        <v>59700</v>
      </c>
      <c r="E362" s="13">
        <v>135132</v>
      </c>
      <c r="F362" s="4">
        <f>SUM(E362/D362)</f>
        <v>2.2635175879396985</v>
      </c>
      <c r="G362" t="s">
        <v>20</v>
      </c>
      <c r="H362">
        <v>2875</v>
      </c>
      <c r="I362" s="8">
        <f>IF(ISERROR(E362/H362),0,SUM(E362/H362))</f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_xlfn.TEXTSPLIT(P362,"/",,FALSE,1)</f>
        <v>theater</v>
      </c>
      <c r="R362" t="str">
        <v>plays</v>
      </c>
      <c r="S362" s="6">
        <f t="shared" si="10"/>
        <v>40544.25</v>
      </c>
      <c r="T362" s="6">
        <f t="shared" si="11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 s="13">
        <v>5500</v>
      </c>
      <c r="E363" s="13">
        <v>9546</v>
      </c>
      <c r="F363" s="4">
        <f>SUM(E363/D363)</f>
        <v>1.7356363636363636</v>
      </c>
      <c r="G363" t="s">
        <v>20</v>
      </c>
      <c r="H363">
        <v>88</v>
      </c>
      <c r="I363" s="8">
        <f>IF(ISERROR(E363/H363),0,SUM(E363/H363))</f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_xlfn.TEXTSPLIT(P363,"/",,FALSE,1)</f>
        <v>theater</v>
      </c>
      <c r="R363" t="str">
        <v>plays</v>
      </c>
      <c r="S363" s="6">
        <f t="shared" si="10"/>
        <v>43015.208333333328</v>
      </c>
      <c r="T363" s="6">
        <f t="shared" si="11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 s="13">
        <v>3700</v>
      </c>
      <c r="E364" s="13">
        <v>13755</v>
      </c>
      <c r="F364" s="4">
        <f>SUM(E364/D364)</f>
        <v>3.7175675675675675</v>
      </c>
      <c r="G364" t="s">
        <v>20</v>
      </c>
      <c r="H364">
        <v>191</v>
      </c>
      <c r="I364" s="8">
        <f>IF(ISERROR(E364/H364),0,SUM(E364/H364))</f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_xlfn.TEXTSPLIT(P364,"/",,FALSE,1)</f>
        <v>music</v>
      </c>
      <c r="R364" t="str">
        <v>rock</v>
      </c>
      <c r="S364" s="6">
        <f t="shared" si="10"/>
        <v>40570.25</v>
      </c>
      <c r="T364" s="6">
        <f t="shared" si="11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 s="13">
        <v>5200</v>
      </c>
      <c r="E365" s="13">
        <v>8330</v>
      </c>
      <c r="F365" s="4">
        <f>SUM(E365/D365)</f>
        <v>1.601923076923077</v>
      </c>
      <c r="G365" t="s">
        <v>20</v>
      </c>
      <c r="H365">
        <v>139</v>
      </c>
      <c r="I365" s="8">
        <f>IF(ISERROR(E365/H365),0,SUM(E365/H365))</f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_xlfn.TEXTSPLIT(P365,"/",,FALSE,1)</f>
        <v>music</v>
      </c>
      <c r="R365" t="str">
        <v>rock</v>
      </c>
      <c r="S365" s="6">
        <f t="shared" si="10"/>
        <v>40904.25</v>
      </c>
      <c r="T365" s="6">
        <f t="shared" si="11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 s="13">
        <v>900</v>
      </c>
      <c r="E366" s="13">
        <v>14547</v>
      </c>
      <c r="F366" s="4">
        <f>SUM(E366/D366)</f>
        <v>16.163333333333334</v>
      </c>
      <c r="G366" t="s">
        <v>20</v>
      </c>
      <c r="H366">
        <v>186</v>
      </c>
      <c r="I366" s="8">
        <f>IF(ISERROR(E366/H366),0,SUM(E366/H366))</f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_xlfn.TEXTSPLIT(P366,"/",,FALSE,1)</f>
        <v>music</v>
      </c>
      <c r="R366" t="str">
        <v>indie rock</v>
      </c>
      <c r="S366" s="6">
        <f t="shared" si="10"/>
        <v>43164.25</v>
      </c>
      <c r="T366" s="6">
        <f t="shared" si="11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 s="13">
        <v>1600</v>
      </c>
      <c r="E367" s="13">
        <v>11735</v>
      </c>
      <c r="F367" s="4">
        <f>SUM(E367/D367)</f>
        <v>7.3343749999999996</v>
      </c>
      <c r="G367" t="s">
        <v>20</v>
      </c>
      <c r="H367">
        <v>112</v>
      </c>
      <c r="I367" s="8">
        <f>IF(ISERROR(E367/H367),0,SUM(E367/H367))</f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_xlfn.TEXTSPLIT(P367,"/",,FALSE,1)</f>
        <v>theater</v>
      </c>
      <c r="R367" t="str">
        <v>plays</v>
      </c>
      <c r="S367" s="6">
        <f t="shared" si="10"/>
        <v>42733.25</v>
      </c>
      <c r="T367" s="6">
        <f t="shared" si="11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 s="13">
        <v>1800</v>
      </c>
      <c r="E368" s="13">
        <v>10658</v>
      </c>
      <c r="F368" s="4">
        <f>SUM(E368/D368)</f>
        <v>5.9211111111111112</v>
      </c>
      <c r="G368" t="s">
        <v>20</v>
      </c>
      <c r="H368">
        <v>101</v>
      </c>
      <c r="I368" s="8">
        <f>IF(ISERROR(E368/H368),0,SUM(E368/H368))</f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_xlfn.TEXTSPLIT(P368,"/",,FALSE,1)</f>
        <v>theater</v>
      </c>
      <c r="R368" t="str">
        <v>plays</v>
      </c>
      <c r="S368" s="6">
        <f t="shared" si="10"/>
        <v>40546.25</v>
      </c>
      <c r="T368" s="6">
        <f t="shared" si="11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 s="13">
        <v>9900</v>
      </c>
      <c r="E369" s="13">
        <v>1870</v>
      </c>
      <c r="F369" s="4">
        <f>SUM(E369/D369)</f>
        <v>0.18888888888888888</v>
      </c>
      <c r="G369" t="s">
        <v>14</v>
      </c>
      <c r="H369">
        <v>75</v>
      </c>
      <c r="I369" s="8">
        <f>IF(ISERROR(E369/H369),0,SUM(E369/H369))</f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_xlfn.TEXTSPLIT(P369,"/",,FALSE,1)</f>
        <v>theater</v>
      </c>
      <c r="R369" t="str">
        <v>plays</v>
      </c>
      <c r="S369" s="6">
        <f t="shared" si="10"/>
        <v>41930.208333333336</v>
      </c>
      <c r="T369" s="6">
        <f t="shared" si="11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 s="13">
        <v>5200</v>
      </c>
      <c r="E370" s="13">
        <v>14394</v>
      </c>
      <c r="F370" s="4">
        <f>SUM(E370/D370)</f>
        <v>2.7680769230769231</v>
      </c>
      <c r="G370" t="s">
        <v>20</v>
      </c>
      <c r="H370">
        <v>206</v>
      </c>
      <c r="I370" s="8">
        <f>IF(ISERROR(E370/H370),0,SUM(E370/H370))</f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_xlfn.TEXTSPLIT(P370,"/",,FALSE,1)</f>
        <v>film &amp; video</v>
      </c>
      <c r="R370" t="str">
        <v>documentary</v>
      </c>
      <c r="S370" s="6">
        <f t="shared" si="10"/>
        <v>40464.208333333336</v>
      </c>
      <c r="T370" s="6">
        <f t="shared" si="11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 s="13">
        <v>5400</v>
      </c>
      <c r="E371" s="13">
        <v>14743</v>
      </c>
      <c r="F371" s="4">
        <f>SUM(E371/D371)</f>
        <v>2.730185185185185</v>
      </c>
      <c r="G371" t="s">
        <v>20</v>
      </c>
      <c r="H371">
        <v>154</v>
      </c>
      <c r="I371" s="8">
        <f>IF(ISERROR(E371/H371),0,SUM(E371/H371))</f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_xlfn.TEXTSPLIT(P371,"/",,FALSE,1)</f>
        <v>film &amp; video</v>
      </c>
      <c r="R371" t="str">
        <v>television</v>
      </c>
      <c r="S371" s="6">
        <f t="shared" si="10"/>
        <v>41308.25</v>
      </c>
      <c r="T371" s="6">
        <f t="shared" si="11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 s="13">
        <v>112300</v>
      </c>
      <c r="E372" s="13">
        <v>178965</v>
      </c>
      <c r="F372" s="4">
        <f>SUM(E372/D372)</f>
        <v>1.593633125556545</v>
      </c>
      <c r="G372" t="s">
        <v>20</v>
      </c>
      <c r="H372">
        <v>5966</v>
      </c>
      <c r="I372" s="8">
        <f>IF(ISERROR(E372/H372),0,SUM(E372/H372))</f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_xlfn.TEXTSPLIT(P372,"/",,FALSE,1)</f>
        <v>theater</v>
      </c>
      <c r="R372" t="str">
        <v>plays</v>
      </c>
      <c r="S372" s="6">
        <f t="shared" si="10"/>
        <v>43570.208333333328</v>
      </c>
      <c r="T372" s="6">
        <f t="shared" si="11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 s="13">
        <v>189200</v>
      </c>
      <c r="E373" s="13">
        <v>128410</v>
      </c>
      <c r="F373" s="4">
        <f>SUM(E373/D373)</f>
        <v>0.67869978858350954</v>
      </c>
      <c r="G373" t="s">
        <v>14</v>
      </c>
      <c r="H373">
        <v>2176</v>
      </c>
      <c r="I373" s="8">
        <f>IF(ISERROR(E373/H373),0,SUM(E373/H373))</f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_xlfn.TEXTSPLIT(P373,"/",,FALSE,1)</f>
        <v>theater</v>
      </c>
      <c r="R373" t="str">
        <v>plays</v>
      </c>
      <c r="S373" s="6">
        <f t="shared" si="10"/>
        <v>42043.25</v>
      </c>
      <c r="T373" s="6">
        <f t="shared" si="11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 s="13">
        <v>900</v>
      </c>
      <c r="E374" s="13">
        <v>14324</v>
      </c>
      <c r="F374" s="4">
        <f>SUM(E374/D374)</f>
        <v>15.915555555555555</v>
      </c>
      <c r="G374" t="s">
        <v>20</v>
      </c>
      <c r="H374">
        <v>169</v>
      </c>
      <c r="I374" s="8">
        <f>IF(ISERROR(E374/H374),0,SUM(E374/H374))</f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_xlfn.TEXTSPLIT(P374,"/",,FALSE,1)</f>
        <v>film &amp; video</v>
      </c>
      <c r="R374" t="str">
        <v>documentary</v>
      </c>
      <c r="S374" s="6">
        <f t="shared" si="10"/>
        <v>42012.25</v>
      </c>
      <c r="T374" s="6">
        <f t="shared" si="11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 s="13">
        <v>22500</v>
      </c>
      <c r="E375" s="13">
        <v>164291</v>
      </c>
      <c r="F375" s="4">
        <f>SUM(E375/D375)</f>
        <v>7.3018222222222224</v>
      </c>
      <c r="G375" t="s">
        <v>20</v>
      </c>
      <c r="H375">
        <v>2106</v>
      </c>
      <c r="I375" s="8">
        <f>IF(ISERROR(E375/H375),0,SUM(E375/H375))</f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_xlfn.TEXTSPLIT(P375,"/",,FALSE,1)</f>
        <v>theater</v>
      </c>
      <c r="R375" t="str">
        <v>plays</v>
      </c>
      <c r="S375" s="6">
        <f t="shared" si="10"/>
        <v>42964.208333333328</v>
      </c>
      <c r="T375" s="6">
        <f t="shared" si="11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 s="13">
        <v>167400</v>
      </c>
      <c r="E376" s="13">
        <v>22073</v>
      </c>
      <c r="F376" s="4">
        <f>SUM(E376/D376)</f>
        <v>0.13185782556750297</v>
      </c>
      <c r="G376" t="s">
        <v>14</v>
      </c>
      <c r="H376">
        <v>441</v>
      </c>
      <c r="I376" s="8">
        <f>IF(ISERROR(E376/H376),0,SUM(E376/H376))</f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_xlfn.TEXTSPLIT(P376,"/",,FALSE,1)</f>
        <v>film &amp; video</v>
      </c>
      <c r="R376" t="str">
        <v>documentary</v>
      </c>
      <c r="S376" s="6">
        <f t="shared" si="10"/>
        <v>43476.25</v>
      </c>
      <c r="T376" s="6">
        <f t="shared" si="11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 s="13">
        <v>2700</v>
      </c>
      <c r="E377" s="13">
        <v>1479</v>
      </c>
      <c r="F377" s="4">
        <f>SUM(E377/D377)</f>
        <v>0.54777777777777781</v>
      </c>
      <c r="G377" t="s">
        <v>14</v>
      </c>
      <c r="H377">
        <v>25</v>
      </c>
      <c r="I377" s="8">
        <f>IF(ISERROR(E377/H377),0,SUM(E377/H377))</f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_xlfn.TEXTSPLIT(P377,"/",,FALSE,1)</f>
        <v>music</v>
      </c>
      <c r="R377" t="str">
        <v>indie rock</v>
      </c>
      <c r="S377" s="6">
        <f t="shared" si="10"/>
        <v>42293.208333333328</v>
      </c>
      <c r="T377" s="6">
        <f t="shared" si="11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 s="13">
        <v>3400</v>
      </c>
      <c r="E378" s="13">
        <v>12275</v>
      </c>
      <c r="F378" s="4">
        <f>SUM(E378/D378)</f>
        <v>3.6102941176470589</v>
      </c>
      <c r="G378" t="s">
        <v>20</v>
      </c>
      <c r="H378">
        <v>131</v>
      </c>
      <c r="I378" s="8">
        <f>IF(ISERROR(E378/H378),0,SUM(E378/H378))</f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_xlfn.TEXTSPLIT(P378,"/",,FALSE,1)</f>
        <v>music</v>
      </c>
      <c r="R378" t="str">
        <v>rock</v>
      </c>
      <c r="S378" s="6">
        <f t="shared" si="10"/>
        <v>41826.208333333336</v>
      </c>
      <c r="T378" s="6">
        <f t="shared" si="11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 s="13">
        <v>49700</v>
      </c>
      <c r="E379" s="13">
        <v>5098</v>
      </c>
      <c r="F379" s="4">
        <f>SUM(E379/D379)</f>
        <v>0.10257545271629778</v>
      </c>
      <c r="G379" t="s">
        <v>14</v>
      </c>
      <c r="H379">
        <v>127</v>
      </c>
      <c r="I379" s="8">
        <f>IF(ISERROR(E379/H379),0,SUM(E379/H379))</f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_xlfn.TEXTSPLIT(P379,"/",,FALSE,1)</f>
        <v>theater</v>
      </c>
      <c r="R379" t="str">
        <v>plays</v>
      </c>
      <c r="S379" s="6">
        <f t="shared" si="10"/>
        <v>43760.208333333328</v>
      </c>
      <c r="T379" s="6">
        <f t="shared" si="11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 s="13">
        <v>178200</v>
      </c>
      <c r="E380" s="13">
        <v>24882</v>
      </c>
      <c r="F380" s="4">
        <f>SUM(E380/D380)</f>
        <v>0.13962962962962963</v>
      </c>
      <c r="G380" t="s">
        <v>14</v>
      </c>
      <c r="H380">
        <v>355</v>
      </c>
      <c r="I380" s="8">
        <f>IF(ISERROR(E380/H380),0,SUM(E380/H380))</f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_xlfn.TEXTSPLIT(P380,"/",,FALSE,1)</f>
        <v>film &amp; video</v>
      </c>
      <c r="R380" t="str">
        <v>documentary</v>
      </c>
      <c r="S380" s="6">
        <f t="shared" si="10"/>
        <v>43241.208333333328</v>
      </c>
      <c r="T380" s="6">
        <f t="shared" si="11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 s="13">
        <v>7200</v>
      </c>
      <c r="E381" s="13">
        <v>2912</v>
      </c>
      <c r="F381" s="4">
        <f>SUM(E381/D381)</f>
        <v>0.40444444444444444</v>
      </c>
      <c r="G381" t="s">
        <v>14</v>
      </c>
      <c r="H381">
        <v>44</v>
      </c>
      <c r="I381" s="8">
        <f>IF(ISERROR(E381/H381),0,SUM(E381/H381))</f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_xlfn.TEXTSPLIT(P381,"/",,FALSE,1)</f>
        <v>theater</v>
      </c>
      <c r="R381" t="str">
        <v>plays</v>
      </c>
      <c r="S381" s="6">
        <f t="shared" si="10"/>
        <v>40843.208333333336</v>
      </c>
      <c r="T381" s="6">
        <f t="shared" si="11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 s="13">
        <v>2500</v>
      </c>
      <c r="E382" s="13">
        <v>4008</v>
      </c>
      <c r="F382" s="4">
        <f>SUM(E382/D382)</f>
        <v>1.6032</v>
      </c>
      <c r="G382" t="s">
        <v>20</v>
      </c>
      <c r="H382">
        <v>84</v>
      </c>
      <c r="I382" s="8">
        <f>IF(ISERROR(E382/H382),0,SUM(E382/H382))</f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_xlfn.TEXTSPLIT(P382,"/",,FALSE,1)</f>
        <v>theater</v>
      </c>
      <c r="R382" t="str">
        <v>plays</v>
      </c>
      <c r="S382" s="6">
        <f t="shared" si="10"/>
        <v>41448.208333333336</v>
      </c>
      <c r="T382" s="6">
        <f t="shared" si="11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 s="13">
        <v>5300</v>
      </c>
      <c r="E383" s="13">
        <v>9749</v>
      </c>
      <c r="F383" s="4">
        <f>SUM(E383/D383)</f>
        <v>1.8394339622641509</v>
      </c>
      <c r="G383" t="s">
        <v>20</v>
      </c>
      <c r="H383">
        <v>155</v>
      </c>
      <c r="I383" s="8">
        <f>IF(ISERROR(E383/H383),0,SUM(E383/H383))</f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_xlfn.TEXTSPLIT(P383,"/",,FALSE,1)</f>
        <v>theater</v>
      </c>
      <c r="R383" t="str">
        <v>plays</v>
      </c>
      <c r="S383" s="6">
        <f t="shared" si="10"/>
        <v>42163.208333333328</v>
      </c>
      <c r="T383" s="6">
        <f t="shared" si="11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 s="13">
        <v>9100</v>
      </c>
      <c r="E384" s="13">
        <v>5803</v>
      </c>
      <c r="F384" s="4">
        <f>SUM(E384/D384)</f>
        <v>0.63769230769230767</v>
      </c>
      <c r="G384" t="s">
        <v>14</v>
      </c>
      <c r="H384">
        <v>67</v>
      </c>
      <c r="I384" s="8">
        <f>IF(ISERROR(E384/H384),0,SUM(E384/H384))</f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_xlfn.TEXTSPLIT(P384,"/",,FALSE,1)</f>
        <v>photography</v>
      </c>
      <c r="R384" t="str">
        <v>photography books</v>
      </c>
      <c r="S384" s="6">
        <f t="shared" si="10"/>
        <v>43024.208333333328</v>
      </c>
      <c r="T384" s="6">
        <f t="shared" si="11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 s="13">
        <v>6300</v>
      </c>
      <c r="E385" s="13">
        <v>14199</v>
      </c>
      <c r="F385" s="4">
        <f>SUM(E385/D385)</f>
        <v>2.2538095238095237</v>
      </c>
      <c r="G385" t="s">
        <v>20</v>
      </c>
      <c r="H385">
        <v>189</v>
      </c>
      <c r="I385" s="8">
        <f>IF(ISERROR(E385/H385),0,SUM(E385/H385))</f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_xlfn.TEXTSPLIT(P385,"/",,FALSE,1)</f>
        <v>food</v>
      </c>
      <c r="R385" t="str">
        <v>food trucks</v>
      </c>
      <c r="S385" s="6">
        <f t="shared" si="10"/>
        <v>43509.25</v>
      </c>
      <c r="T385" s="6">
        <f t="shared" si="11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 s="13">
        <v>114400</v>
      </c>
      <c r="E386" s="13">
        <v>196779</v>
      </c>
      <c r="F386" s="4">
        <f>SUM(E386/D386)</f>
        <v>1.7200961538461539</v>
      </c>
      <c r="G386" t="s">
        <v>20</v>
      </c>
      <c r="H386">
        <v>4799</v>
      </c>
      <c r="I386" s="8">
        <f>IF(ISERROR(E386/H386),0,SUM(E386/H386))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_xlfn.TEXTSPLIT(P386,"/",,FALSE,1)</f>
        <v>film &amp; video</v>
      </c>
      <c r="R386" t="str">
        <v>documentary</v>
      </c>
      <c r="S386" s="6">
        <f t="shared" si="10"/>
        <v>42776.25</v>
      </c>
      <c r="T386" s="6">
        <f t="shared" si="11"/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 s="13">
        <v>38900</v>
      </c>
      <c r="E387" s="13">
        <v>56859</v>
      </c>
      <c r="F387" s="4">
        <f>SUM(E387/D387)</f>
        <v>1.4616709511568124</v>
      </c>
      <c r="G387" t="s">
        <v>20</v>
      </c>
      <c r="H387">
        <v>1137</v>
      </c>
      <c r="I387" s="8">
        <f>IF(ISERROR(E387/H387),0,SUM(E387/H387))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_xlfn.TEXTSPLIT(P387,"/",,FALSE,1)</f>
        <v>publishing</v>
      </c>
      <c r="R387" t="str">
        <v>nonfiction</v>
      </c>
      <c r="S387" s="6">
        <f t="shared" ref="S387:S450" si="12">(((L387/60)/60/24+DATE(1970,1,1)))</f>
        <v>43553.208333333328</v>
      </c>
      <c r="T387" s="6">
        <f t="shared" ref="T387:T450" si="13">(((M387/60)/60/24)+DATE(1970,1,1))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 s="13">
        <v>135500</v>
      </c>
      <c r="E388" s="13">
        <v>103554</v>
      </c>
      <c r="F388" s="4">
        <f>SUM(E388/D388)</f>
        <v>0.76423616236162362</v>
      </c>
      <c r="G388" t="s">
        <v>14</v>
      </c>
      <c r="H388">
        <v>1068</v>
      </c>
      <c r="I388" s="8">
        <f>IF(ISERROR(E388/H388),0,SUM(E388/H388))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_xlfn.TEXTSPLIT(P388,"/",,FALSE,1)</f>
        <v>theater</v>
      </c>
      <c r="R388" t="str">
        <v>plays</v>
      </c>
      <c r="S388" s="6">
        <f t="shared" si="12"/>
        <v>40355.208333333336</v>
      </c>
      <c r="T388" s="6">
        <f t="shared" si="13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 s="13">
        <v>109000</v>
      </c>
      <c r="E389" s="13">
        <v>42795</v>
      </c>
      <c r="F389" s="4">
        <f>SUM(E389/D389)</f>
        <v>0.39261467889908258</v>
      </c>
      <c r="G389" t="s">
        <v>14</v>
      </c>
      <c r="H389">
        <v>424</v>
      </c>
      <c r="I389" s="8">
        <f>IF(ISERROR(E389/H389),0,SUM(E389/H389))</f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_xlfn.TEXTSPLIT(P389,"/",,FALSE,1)</f>
        <v>technology</v>
      </c>
      <c r="R389" t="str">
        <v>wearables</v>
      </c>
      <c r="S389" s="6">
        <f t="shared" si="12"/>
        <v>41072.208333333336</v>
      </c>
      <c r="T389" s="6">
        <f t="shared" si="13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 s="13">
        <v>114800</v>
      </c>
      <c r="E390" s="13">
        <v>12938</v>
      </c>
      <c r="F390" s="4">
        <f>SUM(E390/D390)</f>
        <v>0.11270034843205574</v>
      </c>
      <c r="G390" t="s">
        <v>74</v>
      </c>
      <c r="H390">
        <v>145</v>
      </c>
      <c r="I390" s="8">
        <f>IF(ISERROR(E390/H390),0,SUM(E390/H390))</f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_xlfn.TEXTSPLIT(P390,"/",,FALSE,1)</f>
        <v>music</v>
      </c>
      <c r="R390" t="str">
        <v>indie rock</v>
      </c>
      <c r="S390" s="6">
        <f t="shared" si="12"/>
        <v>40912.25</v>
      </c>
      <c r="T390" s="6">
        <f t="shared" si="13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 s="13">
        <v>83000</v>
      </c>
      <c r="E391" s="13">
        <v>101352</v>
      </c>
      <c r="F391" s="4">
        <f>SUM(E391/D391)</f>
        <v>1.2211084337349398</v>
      </c>
      <c r="G391" t="s">
        <v>20</v>
      </c>
      <c r="H391">
        <v>1152</v>
      </c>
      <c r="I391" s="8">
        <f>IF(ISERROR(E391/H391),0,SUM(E391/H391))</f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_xlfn.TEXTSPLIT(P391,"/",,FALSE,1)</f>
        <v>theater</v>
      </c>
      <c r="R391" t="str">
        <v>plays</v>
      </c>
      <c r="S391" s="6">
        <f t="shared" si="12"/>
        <v>40479.208333333336</v>
      </c>
      <c r="T391" s="6">
        <f t="shared" si="13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 s="13">
        <v>2400</v>
      </c>
      <c r="E392" s="13">
        <v>4477</v>
      </c>
      <c r="F392" s="4">
        <f>SUM(E392/D392)</f>
        <v>1.8654166666666667</v>
      </c>
      <c r="G392" t="s">
        <v>20</v>
      </c>
      <c r="H392">
        <v>50</v>
      </c>
      <c r="I392" s="8">
        <f>IF(ISERROR(E392/H392),0,SUM(E392/H392))</f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_xlfn.TEXTSPLIT(P392,"/",,FALSE,1)</f>
        <v>photography</v>
      </c>
      <c r="R392" t="str">
        <v>photography books</v>
      </c>
      <c r="S392" s="6">
        <f t="shared" si="12"/>
        <v>41530.208333333336</v>
      </c>
      <c r="T392" s="6">
        <f t="shared" si="13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 s="13">
        <v>60400</v>
      </c>
      <c r="E393" s="13">
        <v>4393</v>
      </c>
      <c r="F393" s="4">
        <f>SUM(E393/D393)</f>
        <v>7.27317880794702E-2</v>
      </c>
      <c r="G393" t="s">
        <v>14</v>
      </c>
      <c r="H393">
        <v>151</v>
      </c>
      <c r="I393" s="8">
        <f>IF(ISERROR(E393/H393),0,SUM(E393/H393))</f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_xlfn.TEXTSPLIT(P393,"/",,FALSE,1)</f>
        <v>publishing</v>
      </c>
      <c r="R393" t="str">
        <v>nonfiction</v>
      </c>
      <c r="S393" s="6">
        <f t="shared" si="12"/>
        <v>41653.25</v>
      </c>
      <c r="T393" s="6">
        <f t="shared" si="13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 s="13">
        <v>102900</v>
      </c>
      <c r="E394" s="13">
        <v>67546</v>
      </c>
      <c r="F394" s="4">
        <f>SUM(E394/D394)</f>
        <v>0.65642371234207963</v>
      </c>
      <c r="G394" t="s">
        <v>14</v>
      </c>
      <c r="H394">
        <v>1608</v>
      </c>
      <c r="I394" s="8">
        <f>IF(ISERROR(E394/H394),0,SUM(E394/H394))</f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_xlfn.TEXTSPLIT(P394,"/",,FALSE,1)</f>
        <v>technology</v>
      </c>
      <c r="R394" t="str">
        <v>wearables</v>
      </c>
      <c r="S394" s="6">
        <f t="shared" si="12"/>
        <v>40549.25</v>
      </c>
      <c r="T394" s="6">
        <f t="shared" si="13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 s="13">
        <v>62800</v>
      </c>
      <c r="E395" s="13">
        <v>143788</v>
      </c>
      <c r="F395" s="4">
        <f>SUM(E395/D395)</f>
        <v>2.2896178343949045</v>
      </c>
      <c r="G395" t="s">
        <v>20</v>
      </c>
      <c r="H395">
        <v>3059</v>
      </c>
      <c r="I395" s="8">
        <f>IF(ISERROR(E395/H395),0,SUM(E395/H395))</f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_xlfn.TEXTSPLIT(P395,"/",,FALSE,1)</f>
        <v>music</v>
      </c>
      <c r="R395" t="str">
        <v>jazz</v>
      </c>
      <c r="S395" s="6">
        <f t="shared" si="12"/>
        <v>42933.208333333328</v>
      </c>
      <c r="T395" s="6">
        <f t="shared" si="13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 s="13">
        <v>800</v>
      </c>
      <c r="E396" s="13">
        <v>3755</v>
      </c>
      <c r="F396" s="4">
        <f>SUM(E396/D396)</f>
        <v>4.6937499999999996</v>
      </c>
      <c r="G396" t="s">
        <v>20</v>
      </c>
      <c r="H396">
        <v>34</v>
      </c>
      <c r="I396" s="8">
        <f>IF(ISERROR(E396/H396),0,SUM(E396/H396))</f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_xlfn.TEXTSPLIT(P396,"/",,FALSE,1)</f>
        <v>film &amp; video</v>
      </c>
      <c r="R396" t="str">
        <v>documentary</v>
      </c>
      <c r="S396" s="6">
        <f t="shared" si="12"/>
        <v>41484.208333333336</v>
      </c>
      <c r="T396" s="6">
        <f t="shared" si="13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 s="13">
        <v>7100</v>
      </c>
      <c r="E397" s="13">
        <v>9238</v>
      </c>
      <c r="F397" s="4">
        <f>SUM(E397/D397)</f>
        <v>1.3011267605633803</v>
      </c>
      <c r="G397" t="s">
        <v>20</v>
      </c>
      <c r="H397">
        <v>220</v>
      </c>
      <c r="I397" s="8">
        <f>IF(ISERROR(E397/H397),0,SUM(E397/H397))</f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_xlfn.TEXTSPLIT(P397,"/",,FALSE,1)</f>
        <v>theater</v>
      </c>
      <c r="R397" t="str">
        <v>plays</v>
      </c>
      <c r="S397" s="6">
        <f t="shared" si="12"/>
        <v>40885.25</v>
      </c>
      <c r="T397" s="6">
        <f t="shared" si="13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 s="13">
        <v>46100</v>
      </c>
      <c r="E398" s="13">
        <v>77012</v>
      </c>
      <c r="F398" s="4">
        <f>SUM(E398/D398)</f>
        <v>1.6705422993492407</v>
      </c>
      <c r="G398" t="s">
        <v>20</v>
      </c>
      <c r="H398">
        <v>1604</v>
      </c>
      <c r="I398" s="8">
        <f>IF(ISERROR(E398/H398),0,SUM(E398/H398))</f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_xlfn.TEXTSPLIT(P398,"/",,FALSE,1)</f>
        <v>film &amp; video</v>
      </c>
      <c r="R398" t="str">
        <v>drama</v>
      </c>
      <c r="S398" s="6">
        <f t="shared" si="12"/>
        <v>43378.208333333328</v>
      </c>
      <c r="T398" s="6">
        <f t="shared" si="13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 s="13">
        <v>8100</v>
      </c>
      <c r="E399" s="13">
        <v>14083</v>
      </c>
      <c r="F399" s="4">
        <f>SUM(E399/D399)</f>
        <v>1.738641975308642</v>
      </c>
      <c r="G399" t="s">
        <v>20</v>
      </c>
      <c r="H399">
        <v>454</v>
      </c>
      <c r="I399" s="8">
        <f>IF(ISERROR(E399/H399),0,SUM(E399/H399))</f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_xlfn.TEXTSPLIT(P399,"/",,FALSE,1)</f>
        <v>music</v>
      </c>
      <c r="R399" t="str">
        <v>rock</v>
      </c>
      <c r="S399" s="6">
        <f t="shared" si="12"/>
        <v>41417.208333333336</v>
      </c>
      <c r="T399" s="6">
        <f t="shared" si="13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 s="13">
        <v>1700</v>
      </c>
      <c r="E400" s="13">
        <v>12202</v>
      </c>
      <c r="F400" s="4">
        <f>SUM(E400/D400)</f>
        <v>7.1776470588235295</v>
      </c>
      <c r="G400" t="s">
        <v>20</v>
      </c>
      <c r="H400">
        <v>123</v>
      </c>
      <c r="I400" s="8">
        <f>IF(ISERROR(E400/H400),0,SUM(E400/H400))</f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_xlfn.TEXTSPLIT(P400,"/",,FALSE,1)</f>
        <v>film &amp; video</v>
      </c>
      <c r="R400" t="str">
        <v>animation</v>
      </c>
      <c r="S400" s="6">
        <f t="shared" si="12"/>
        <v>43228.208333333328</v>
      </c>
      <c r="T400" s="6">
        <f t="shared" si="13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 s="13">
        <v>97300</v>
      </c>
      <c r="E401" s="13">
        <v>62127</v>
      </c>
      <c r="F401" s="4">
        <f>SUM(E401/D401)</f>
        <v>0.63850976361767731</v>
      </c>
      <c r="G401" t="s">
        <v>14</v>
      </c>
      <c r="H401">
        <v>941</v>
      </c>
      <c r="I401" s="8">
        <f>IF(ISERROR(E401/H401),0,SUM(E401/H401))</f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_xlfn.TEXTSPLIT(P401,"/",,FALSE,1)</f>
        <v>music</v>
      </c>
      <c r="R401" t="str">
        <v>indie rock</v>
      </c>
      <c r="S401" s="6">
        <f t="shared" si="12"/>
        <v>40576.25</v>
      </c>
      <c r="T401" s="6">
        <f t="shared" si="13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 s="13">
        <v>100</v>
      </c>
      <c r="E402" s="13">
        <v>2</v>
      </c>
      <c r="F402" s="4">
        <f>SUM(E402/D402)</f>
        <v>0.02</v>
      </c>
      <c r="G402" t="s">
        <v>14</v>
      </c>
      <c r="H402">
        <v>1</v>
      </c>
      <c r="I402" s="8">
        <f>IF(ISERROR(E402/H402),0,SUM(E402/H402))</f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_xlfn.TEXTSPLIT(P402,"/",,FALSE,1)</f>
        <v>photography</v>
      </c>
      <c r="R402" t="str">
        <v>photography books</v>
      </c>
      <c r="S402" s="6">
        <f t="shared" si="12"/>
        <v>41502.208333333336</v>
      </c>
      <c r="T402" s="6">
        <f t="shared" si="13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 s="13">
        <v>900</v>
      </c>
      <c r="E403" s="13">
        <v>13772</v>
      </c>
      <c r="F403" s="4">
        <f>SUM(E403/D403)</f>
        <v>15.302222222222222</v>
      </c>
      <c r="G403" t="s">
        <v>20</v>
      </c>
      <c r="H403">
        <v>299</v>
      </c>
      <c r="I403" s="8">
        <f>IF(ISERROR(E403/H403),0,SUM(E403/H403))</f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_xlfn.TEXTSPLIT(P403,"/",,FALSE,1)</f>
        <v>theater</v>
      </c>
      <c r="R403" t="str">
        <v>plays</v>
      </c>
      <c r="S403" s="6">
        <f t="shared" si="12"/>
        <v>43765.208333333328</v>
      </c>
      <c r="T403" s="6">
        <f t="shared" si="13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 s="13">
        <v>7300</v>
      </c>
      <c r="E404" s="13">
        <v>2946</v>
      </c>
      <c r="F404" s="4">
        <f>SUM(E404/D404)</f>
        <v>0.40356164383561643</v>
      </c>
      <c r="G404" t="s">
        <v>14</v>
      </c>
      <c r="H404">
        <v>40</v>
      </c>
      <c r="I404" s="8">
        <f>IF(ISERROR(E404/H404),0,SUM(E404/H404))</f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_xlfn.TEXTSPLIT(P404,"/",,FALSE,1)</f>
        <v>film &amp; video</v>
      </c>
      <c r="R404" t="str">
        <v>shorts</v>
      </c>
      <c r="S404" s="6">
        <f t="shared" si="12"/>
        <v>40914.25</v>
      </c>
      <c r="T404" s="6">
        <f t="shared" si="13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 s="13">
        <v>195800</v>
      </c>
      <c r="E405" s="13">
        <v>168820</v>
      </c>
      <c r="F405" s="4">
        <f>SUM(E405/D405)</f>
        <v>0.86220633299284988</v>
      </c>
      <c r="G405" t="s">
        <v>14</v>
      </c>
      <c r="H405">
        <v>3015</v>
      </c>
      <c r="I405" s="8">
        <f>IF(ISERROR(E405/H405),0,SUM(E405/H405))</f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_xlfn.TEXTSPLIT(P405,"/",,FALSE,1)</f>
        <v>theater</v>
      </c>
      <c r="R405" t="str">
        <v>plays</v>
      </c>
      <c r="S405" s="6">
        <f t="shared" si="12"/>
        <v>40310.208333333336</v>
      </c>
      <c r="T405" s="6">
        <f t="shared" si="13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 s="13">
        <v>48900</v>
      </c>
      <c r="E406" s="13">
        <v>154321</v>
      </c>
      <c r="F406" s="4">
        <f>SUM(E406/D406)</f>
        <v>3.1558486707566464</v>
      </c>
      <c r="G406" t="s">
        <v>20</v>
      </c>
      <c r="H406">
        <v>2237</v>
      </c>
      <c r="I406" s="8">
        <f>IF(ISERROR(E406/H406),0,SUM(E406/H406))</f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_xlfn.TEXTSPLIT(P406,"/",,FALSE,1)</f>
        <v>theater</v>
      </c>
      <c r="R406" t="str">
        <v>plays</v>
      </c>
      <c r="S406" s="6">
        <f t="shared" si="12"/>
        <v>43053.25</v>
      </c>
      <c r="T406" s="6">
        <f t="shared" si="13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 s="13">
        <v>29600</v>
      </c>
      <c r="E407" s="13">
        <v>26527</v>
      </c>
      <c r="F407" s="4">
        <f>SUM(E407/D407)</f>
        <v>0.89618243243243245</v>
      </c>
      <c r="G407" t="s">
        <v>14</v>
      </c>
      <c r="H407">
        <v>435</v>
      </c>
      <c r="I407" s="8">
        <f>IF(ISERROR(E407/H407),0,SUM(E407/H407))</f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_xlfn.TEXTSPLIT(P407,"/",,FALSE,1)</f>
        <v>theater</v>
      </c>
      <c r="R407" t="str">
        <v>plays</v>
      </c>
      <c r="S407" s="6">
        <f t="shared" si="12"/>
        <v>43255.208333333328</v>
      </c>
      <c r="T407" s="6">
        <f t="shared" si="13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 s="13">
        <v>39300</v>
      </c>
      <c r="E408" s="13">
        <v>71583</v>
      </c>
      <c r="F408" s="4">
        <f>SUM(E408/D408)</f>
        <v>1.8214503816793892</v>
      </c>
      <c r="G408" t="s">
        <v>20</v>
      </c>
      <c r="H408">
        <v>645</v>
      </c>
      <c r="I408" s="8">
        <f>IF(ISERROR(E408/H408),0,SUM(E408/H408))</f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_xlfn.TEXTSPLIT(P408,"/",,FALSE,1)</f>
        <v>film &amp; video</v>
      </c>
      <c r="R408" t="str">
        <v>documentary</v>
      </c>
      <c r="S408" s="6">
        <f t="shared" si="12"/>
        <v>41304.25</v>
      </c>
      <c r="T408" s="6">
        <f t="shared" si="13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 s="13">
        <v>3400</v>
      </c>
      <c r="E409" s="13">
        <v>12100</v>
      </c>
      <c r="F409" s="4">
        <f>SUM(E409/D409)</f>
        <v>3.5588235294117645</v>
      </c>
      <c r="G409" t="s">
        <v>20</v>
      </c>
      <c r="H409">
        <v>484</v>
      </c>
      <c r="I409" s="8">
        <f>IF(ISERROR(E409/H409),0,SUM(E409/H409))</f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_xlfn.TEXTSPLIT(P409,"/",,FALSE,1)</f>
        <v>theater</v>
      </c>
      <c r="R409" t="str">
        <v>plays</v>
      </c>
      <c r="S409" s="6">
        <f t="shared" si="12"/>
        <v>43751.208333333328</v>
      </c>
      <c r="T409" s="6">
        <f t="shared" si="13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 s="13">
        <v>9200</v>
      </c>
      <c r="E410" s="13">
        <v>12129</v>
      </c>
      <c r="F410" s="4">
        <f>SUM(E410/D410)</f>
        <v>1.3183695652173912</v>
      </c>
      <c r="G410" t="s">
        <v>20</v>
      </c>
      <c r="H410">
        <v>154</v>
      </c>
      <c r="I410" s="8">
        <f>IF(ISERROR(E410/H410),0,SUM(E410/H410))</f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_xlfn.TEXTSPLIT(P410,"/",,FALSE,1)</f>
        <v>film &amp; video</v>
      </c>
      <c r="R410" t="str">
        <v>documentary</v>
      </c>
      <c r="S410" s="6">
        <f t="shared" si="12"/>
        <v>42541.208333333328</v>
      </c>
      <c r="T410" s="6">
        <f t="shared" si="13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 s="13">
        <v>135600</v>
      </c>
      <c r="E411" s="13">
        <v>62804</v>
      </c>
      <c r="F411" s="4">
        <f>SUM(E411/D411)</f>
        <v>0.46315634218289087</v>
      </c>
      <c r="G411" t="s">
        <v>14</v>
      </c>
      <c r="H411">
        <v>714</v>
      </c>
      <c r="I411" s="8">
        <f>IF(ISERROR(E411/H411),0,SUM(E411/H411))</f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_xlfn.TEXTSPLIT(P411,"/",,FALSE,1)</f>
        <v>music</v>
      </c>
      <c r="R411" t="str">
        <v>rock</v>
      </c>
      <c r="S411" s="6">
        <f t="shared" si="12"/>
        <v>42843.208333333328</v>
      </c>
      <c r="T411" s="6">
        <f t="shared" si="13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 s="13">
        <v>153700</v>
      </c>
      <c r="E412" s="13">
        <v>55536</v>
      </c>
      <c r="F412" s="4">
        <f>SUM(E412/D412)</f>
        <v>0.36132726089785294</v>
      </c>
      <c r="G412" t="s">
        <v>47</v>
      </c>
      <c r="H412">
        <v>1111</v>
      </c>
      <c r="I412" s="8">
        <f>IF(ISERROR(E412/H412),0,SUM(E412/H412))</f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_xlfn.TEXTSPLIT(P412,"/",,FALSE,1)</f>
        <v>games</v>
      </c>
      <c r="R412" t="str">
        <v>mobile games</v>
      </c>
      <c r="S412" s="6">
        <f t="shared" si="12"/>
        <v>42122.208333333328</v>
      </c>
      <c r="T412" s="6">
        <f t="shared" si="13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 s="13">
        <v>7800</v>
      </c>
      <c r="E413" s="13">
        <v>8161</v>
      </c>
      <c r="F413" s="4">
        <f>SUM(E413/D413)</f>
        <v>1.0462820512820512</v>
      </c>
      <c r="G413" t="s">
        <v>20</v>
      </c>
      <c r="H413">
        <v>82</v>
      </c>
      <c r="I413" s="8">
        <f>IF(ISERROR(E413/H413),0,SUM(E413/H413))</f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_xlfn.TEXTSPLIT(P413,"/",,FALSE,1)</f>
        <v>theater</v>
      </c>
      <c r="R413" t="str">
        <v>plays</v>
      </c>
      <c r="S413" s="6">
        <f t="shared" si="12"/>
        <v>42884.208333333328</v>
      </c>
      <c r="T413" s="6">
        <f t="shared" si="13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 s="13">
        <v>2100</v>
      </c>
      <c r="E414" s="13">
        <v>14046</v>
      </c>
      <c r="F414" s="4">
        <f>SUM(E414/D414)</f>
        <v>6.6885714285714286</v>
      </c>
      <c r="G414" t="s">
        <v>20</v>
      </c>
      <c r="H414">
        <v>134</v>
      </c>
      <c r="I414" s="8">
        <f>IF(ISERROR(E414/H414),0,SUM(E414/H414))</f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_xlfn.TEXTSPLIT(P414,"/",,FALSE,1)</f>
        <v>publishing</v>
      </c>
      <c r="R414" t="str">
        <v>fiction</v>
      </c>
      <c r="S414" s="6">
        <f t="shared" si="12"/>
        <v>41642.25</v>
      </c>
      <c r="T414" s="6">
        <f t="shared" si="13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 s="13">
        <v>189500</v>
      </c>
      <c r="E415" s="13">
        <v>117628</v>
      </c>
      <c r="F415" s="4">
        <f>SUM(E415/D415)</f>
        <v>0.62072823218997364</v>
      </c>
      <c r="G415" t="s">
        <v>47</v>
      </c>
      <c r="H415">
        <v>1089</v>
      </c>
      <c r="I415" s="8">
        <f>IF(ISERROR(E415/H415),0,SUM(E415/H415))</f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_xlfn.TEXTSPLIT(P415,"/",,FALSE,1)</f>
        <v>film &amp; video</v>
      </c>
      <c r="R415" t="str">
        <v>animation</v>
      </c>
      <c r="S415" s="6">
        <f t="shared" si="12"/>
        <v>43431.25</v>
      </c>
      <c r="T415" s="6">
        <f t="shared" si="13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 s="13">
        <v>188200</v>
      </c>
      <c r="E416" s="13">
        <v>159405</v>
      </c>
      <c r="F416" s="4">
        <f>SUM(E416/D416)</f>
        <v>0.84699787460148779</v>
      </c>
      <c r="G416" t="s">
        <v>14</v>
      </c>
      <c r="H416">
        <v>5497</v>
      </c>
      <c r="I416" s="8">
        <f>IF(ISERROR(E416/H416),0,SUM(E416/H416))</f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_xlfn.TEXTSPLIT(P416,"/",,FALSE,1)</f>
        <v>food</v>
      </c>
      <c r="R416" t="str">
        <v>food trucks</v>
      </c>
      <c r="S416" s="6">
        <f t="shared" si="12"/>
        <v>40288.208333333336</v>
      </c>
      <c r="T416" s="6">
        <f t="shared" si="13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 s="13">
        <v>113500</v>
      </c>
      <c r="E417" s="13">
        <v>12552</v>
      </c>
      <c r="F417" s="4">
        <f>SUM(E417/D417)</f>
        <v>0.11059030837004405</v>
      </c>
      <c r="G417" t="s">
        <v>14</v>
      </c>
      <c r="H417">
        <v>418</v>
      </c>
      <c r="I417" s="8">
        <f>IF(ISERROR(E417/H417),0,SUM(E417/H417))</f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_xlfn.TEXTSPLIT(P417,"/",,FALSE,1)</f>
        <v>theater</v>
      </c>
      <c r="R417" t="str">
        <v>plays</v>
      </c>
      <c r="S417" s="6">
        <f t="shared" si="12"/>
        <v>40921.25</v>
      </c>
      <c r="T417" s="6">
        <f t="shared" si="13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 s="13">
        <v>134600</v>
      </c>
      <c r="E418" s="13">
        <v>59007</v>
      </c>
      <c r="F418" s="4">
        <f>SUM(E418/D418)</f>
        <v>0.43838781575037145</v>
      </c>
      <c r="G418" t="s">
        <v>14</v>
      </c>
      <c r="H418">
        <v>1439</v>
      </c>
      <c r="I418" s="8">
        <f>IF(ISERROR(E418/H418),0,SUM(E418/H418))</f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_xlfn.TEXTSPLIT(P418,"/",,FALSE,1)</f>
        <v>film &amp; video</v>
      </c>
      <c r="R418" t="str">
        <v>documentary</v>
      </c>
      <c r="S418" s="6">
        <f t="shared" si="12"/>
        <v>40560.25</v>
      </c>
      <c r="T418" s="6">
        <f t="shared" si="13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 s="13">
        <v>1700</v>
      </c>
      <c r="E419" s="13">
        <v>943</v>
      </c>
      <c r="F419" s="4">
        <f>SUM(E419/D419)</f>
        <v>0.55470588235294116</v>
      </c>
      <c r="G419" t="s">
        <v>14</v>
      </c>
      <c r="H419">
        <v>15</v>
      </c>
      <c r="I419" s="8">
        <f>IF(ISERROR(E419/H419),0,SUM(E419/H419))</f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_xlfn.TEXTSPLIT(P419,"/",,FALSE,1)</f>
        <v>theater</v>
      </c>
      <c r="R419" t="str">
        <v>plays</v>
      </c>
      <c r="S419" s="6">
        <f t="shared" si="12"/>
        <v>43407.208333333328</v>
      </c>
      <c r="T419" s="6">
        <f t="shared" si="13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 s="13">
        <v>163700</v>
      </c>
      <c r="E420" s="13">
        <v>93963</v>
      </c>
      <c r="F420" s="4">
        <f>SUM(E420/D420)</f>
        <v>0.57399511301160655</v>
      </c>
      <c r="G420" t="s">
        <v>14</v>
      </c>
      <c r="H420">
        <v>1999</v>
      </c>
      <c r="I420" s="8">
        <f>IF(ISERROR(E420/H420),0,SUM(E420/H420))</f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_xlfn.TEXTSPLIT(P420,"/",,FALSE,1)</f>
        <v>film &amp; video</v>
      </c>
      <c r="R420" t="str">
        <v>documentary</v>
      </c>
      <c r="S420" s="6">
        <f t="shared" si="12"/>
        <v>41035.208333333336</v>
      </c>
      <c r="T420" s="6">
        <f t="shared" si="13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 s="13">
        <v>113800</v>
      </c>
      <c r="E421" s="13">
        <v>140469</v>
      </c>
      <c r="F421" s="4">
        <f>SUM(E421/D421)</f>
        <v>1.2343497363796134</v>
      </c>
      <c r="G421" t="s">
        <v>20</v>
      </c>
      <c r="H421">
        <v>5203</v>
      </c>
      <c r="I421" s="8">
        <f>IF(ISERROR(E421/H421),0,SUM(E421/H421))</f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_xlfn.TEXTSPLIT(P421,"/",,FALSE,1)</f>
        <v>technology</v>
      </c>
      <c r="R421" t="str">
        <v>web</v>
      </c>
      <c r="S421" s="6">
        <f t="shared" si="12"/>
        <v>40899.25</v>
      </c>
      <c r="T421" s="6">
        <f t="shared" si="13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 s="13">
        <v>5000</v>
      </c>
      <c r="E422" s="13">
        <v>6423</v>
      </c>
      <c r="F422" s="4">
        <f>SUM(E422/D422)</f>
        <v>1.2846</v>
      </c>
      <c r="G422" t="s">
        <v>20</v>
      </c>
      <c r="H422">
        <v>94</v>
      </c>
      <c r="I422" s="8">
        <f>IF(ISERROR(E422/H422),0,SUM(E422/H422))</f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_xlfn.TEXTSPLIT(P422,"/",,FALSE,1)</f>
        <v>theater</v>
      </c>
      <c r="R422" t="str">
        <v>plays</v>
      </c>
      <c r="S422" s="6">
        <f t="shared" si="12"/>
        <v>42911.208333333328</v>
      </c>
      <c r="T422" s="6">
        <f t="shared" si="13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 s="13">
        <v>9400</v>
      </c>
      <c r="E423" s="13">
        <v>6015</v>
      </c>
      <c r="F423" s="4">
        <f>SUM(E423/D423)</f>
        <v>0.63989361702127656</v>
      </c>
      <c r="G423" t="s">
        <v>14</v>
      </c>
      <c r="H423">
        <v>118</v>
      </c>
      <c r="I423" s="8">
        <f>IF(ISERROR(E423/H423),0,SUM(E423/H423))</f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_xlfn.TEXTSPLIT(P423,"/",,FALSE,1)</f>
        <v>technology</v>
      </c>
      <c r="R423" t="str">
        <v>wearables</v>
      </c>
      <c r="S423" s="6">
        <f t="shared" si="12"/>
        <v>42915.208333333328</v>
      </c>
      <c r="T423" s="6">
        <f t="shared" si="13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 s="13">
        <v>8700</v>
      </c>
      <c r="E424" s="13">
        <v>11075</v>
      </c>
      <c r="F424" s="4">
        <f>SUM(E424/D424)</f>
        <v>1.2729885057471264</v>
      </c>
      <c r="G424" t="s">
        <v>20</v>
      </c>
      <c r="H424">
        <v>205</v>
      </c>
      <c r="I424" s="8">
        <f>IF(ISERROR(E424/H424),0,SUM(E424/H424))</f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_xlfn.TEXTSPLIT(P424,"/",,FALSE,1)</f>
        <v>theater</v>
      </c>
      <c r="R424" t="str">
        <v>plays</v>
      </c>
      <c r="S424" s="6">
        <f t="shared" si="12"/>
        <v>40285.208333333336</v>
      </c>
      <c r="T424" s="6">
        <f t="shared" si="13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 s="13">
        <v>147800</v>
      </c>
      <c r="E425" s="13">
        <v>15723</v>
      </c>
      <c r="F425" s="4">
        <f>SUM(E425/D425)</f>
        <v>0.10638024357239513</v>
      </c>
      <c r="G425" t="s">
        <v>14</v>
      </c>
      <c r="H425">
        <v>162</v>
      </c>
      <c r="I425" s="8">
        <f>IF(ISERROR(E425/H425),0,SUM(E425/H425))</f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_xlfn.TEXTSPLIT(P425,"/",,FALSE,1)</f>
        <v>food</v>
      </c>
      <c r="R425" t="str">
        <v>food trucks</v>
      </c>
      <c r="S425" s="6">
        <f t="shared" si="12"/>
        <v>40808.208333333336</v>
      </c>
      <c r="T425" s="6">
        <f t="shared" si="13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 s="13">
        <v>5100</v>
      </c>
      <c r="E426" s="13">
        <v>2064</v>
      </c>
      <c r="F426" s="4">
        <f>SUM(E426/D426)</f>
        <v>0.40470588235294119</v>
      </c>
      <c r="G426" t="s">
        <v>14</v>
      </c>
      <c r="H426">
        <v>83</v>
      </c>
      <c r="I426" s="8">
        <f>IF(ISERROR(E426/H426),0,SUM(E426/H426))</f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_xlfn.TEXTSPLIT(P426,"/",,FALSE,1)</f>
        <v>music</v>
      </c>
      <c r="R426" t="str">
        <v>indie rock</v>
      </c>
      <c r="S426" s="6">
        <f t="shared" si="12"/>
        <v>43208.208333333328</v>
      </c>
      <c r="T426" s="6">
        <f t="shared" si="13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 s="13">
        <v>2700</v>
      </c>
      <c r="E427" s="13">
        <v>7767</v>
      </c>
      <c r="F427" s="4">
        <f>SUM(E427/D427)</f>
        <v>2.8766666666666665</v>
      </c>
      <c r="G427" t="s">
        <v>20</v>
      </c>
      <c r="H427">
        <v>92</v>
      </c>
      <c r="I427" s="8">
        <f>IF(ISERROR(E427/H427),0,SUM(E427/H427))</f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_xlfn.TEXTSPLIT(P427,"/",,FALSE,1)</f>
        <v>photography</v>
      </c>
      <c r="R427" t="str">
        <v>photography books</v>
      </c>
      <c r="S427" s="6">
        <f t="shared" si="12"/>
        <v>42213.208333333328</v>
      </c>
      <c r="T427" s="6">
        <f t="shared" si="13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 s="13">
        <v>1800</v>
      </c>
      <c r="E428" s="13">
        <v>10313</v>
      </c>
      <c r="F428" s="4">
        <f>SUM(E428/D428)</f>
        <v>5.7294444444444448</v>
      </c>
      <c r="G428" t="s">
        <v>20</v>
      </c>
      <c r="H428">
        <v>219</v>
      </c>
      <c r="I428" s="8">
        <f>IF(ISERROR(E428/H428),0,SUM(E428/H428))</f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_xlfn.TEXTSPLIT(P428,"/",,FALSE,1)</f>
        <v>theater</v>
      </c>
      <c r="R428" t="str">
        <v>plays</v>
      </c>
      <c r="S428" s="6">
        <f t="shared" si="12"/>
        <v>41332.25</v>
      </c>
      <c r="T428" s="6">
        <f t="shared" si="13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 s="13">
        <v>174500</v>
      </c>
      <c r="E429" s="13">
        <v>197018</v>
      </c>
      <c r="F429" s="4">
        <f>SUM(E429/D429)</f>
        <v>1.1290429799426933</v>
      </c>
      <c r="G429" t="s">
        <v>20</v>
      </c>
      <c r="H429">
        <v>2526</v>
      </c>
      <c r="I429" s="8">
        <f>IF(ISERROR(E429/H429),0,SUM(E429/H429))</f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_xlfn.TEXTSPLIT(P429,"/",,FALSE,1)</f>
        <v>theater</v>
      </c>
      <c r="R429" t="str">
        <v>plays</v>
      </c>
      <c r="S429" s="6">
        <f t="shared" si="12"/>
        <v>41895.208333333336</v>
      </c>
      <c r="T429" s="6">
        <f t="shared" si="13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 s="13">
        <v>101400</v>
      </c>
      <c r="E430" s="13">
        <v>47037</v>
      </c>
      <c r="F430" s="4">
        <f>SUM(E430/D430)</f>
        <v>0.46387573964497042</v>
      </c>
      <c r="G430" t="s">
        <v>14</v>
      </c>
      <c r="H430">
        <v>747</v>
      </c>
      <c r="I430" s="8">
        <f>IF(ISERROR(E430/H430),0,SUM(E430/H430))</f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_xlfn.TEXTSPLIT(P430,"/",,FALSE,1)</f>
        <v>film &amp; video</v>
      </c>
      <c r="R430" t="str">
        <v>animation</v>
      </c>
      <c r="S430" s="6">
        <f t="shared" si="12"/>
        <v>40585.25</v>
      </c>
      <c r="T430" s="6">
        <f t="shared" si="13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 s="13">
        <v>191000</v>
      </c>
      <c r="E431" s="13">
        <v>173191</v>
      </c>
      <c r="F431" s="4">
        <f>SUM(E431/D431)</f>
        <v>0.90675916230366493</v>
      </c>
      <c r="G431" t="s">
        <v>74</v>
      </c>
      <c r="H431">
        <v>2138</v>
      </c>
      <c r="I431" s="8">
        <f>IF(ISERROR(E431/H431),0,SUM(E431/H431))</f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_xlfn.TEXTSPLIT(P431,"/",,FALSE,1)</f>
        <v>photography</v>
      </c>
      <c r="R431" t="str">
        <v>photography books</v>
      </c>
      <c r="S431" s="6">
        <f t="shared" si="12"/>
        <v>41680.25</v>
      </c>
      <c r="T431" s="6">
        <f t="shared" si="13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 s="13">
        <v>8100</v>
      </c>
      <c r="E432" s="13">
        <v>5487</v>
      </c>
      <c r="F432" s="4">
        <f>SUM(E432/D432)</f>
        <v>0.67740740740740746</v>
      </c>
      <c r="G432" t="s">
        <v>14</v>
      </c>
      <c r="H432">
        <v>84</v>
      </c>
      <c r="I432" s="8">
        <f>IF(ISERROR(E432/H432),0,SUM(E432/H432))</f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_xlfn.TEXTSPLIT(P432,"/",,FALSE,1)</f>
        <v>theater</v>
      </c>
      <c r="R432" t="str">
        <v>plays</v>
      </c>
      <c r="S432" s="6">
        <f t="shared" si="12"/>
        <v>43737.208333333328</v>
      </c>
      <c r="T432" s="6">
        <f t="shared" si="13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 s="13">
        <v>5100</v>
      </c>
      <c r="E433" s="13">
        <v>9817</v>
      </c>
      <c r="F433" s="4">
        <f>SUM(E433/D433)</f>
        <v>1.9249019607843136</v>
      </c>
      <c r="G433" t="s">
        <v>20</v>
      </c>
      <c r="H433">
        <v>94</v>
      </c>
      <c r="I433" s="8">
        <f>IF(ISERROR(E433/H433),0,SUM(E433/H433))</f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_xlfn.TEXTSPLIT(P433,"/",,FALSE,1)</f>
        <v>theater</v>
      </c>
      <c r="R433" t="str">
        <v>plays</v>
      </c>
      <c r="S433" s="6">
        <f t="shared" si="12"/>
        <v>43273.208333333328</v>
      </c>
      <c r="T433" s="6">
        <f t="shared" si="13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 s="13">
        <v>7700</v>
      </c>
      <c r="E434" s="13">
        <v>6369</v>
      </c>
      <c r="F434" s="4">
        <f>SUM(E434/D434)</f>
        <v>0.82714285714285718</v>
      </c>
      <c r="G434" t="s">
        <v>14</v>
      </c>
      <c r="H434">
        <v>91</v>
      </c>
      <c r="I434" s="8">
        <f>IF(ISERROR(E434/H434),0,SUM(E434/H434))</f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_xlfn.TEXTSPLIT(P434,"/",,FALSE,1)</f>
        <v>theater</v>
      </c>
      <c r="R434" t="str">
        <v>plays</v>
      </c>
      <c r="S434" s="6">
        <f t="shared" si="12"/>
        <v>41761.208333333336</v>
      </c>
      <c r="T434" s="6">
        <f t="shared" si="13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 s="13">
        <v>121400</v>
      </c>
      <c r="E435" s="13">
        <v>65755</v>
      </c>
      <c r="F435" s="4">
        <f>SUM(E435/D435)</f>
        <v>0.54163920922570019</v>
      </c>
      <c r="G435" t="s">
        <v>14</v>
      </c>
      <c r="H435">
        <v>792</v>
      </c>
      <c r="I435" s="8">
        <f>IF(ISERROR(E435/H435),0,SUM(E435/H435))</f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_xlfn.TEXTSPLIT(P435,"/",,FALSE,1)</f>
        <v>film &amp; video</v>
      </c>
      <c r="R435" t="str">
        <v>documentary</v>
      </c>
      <c r="S435" s="6">
        <f t="shared" si="12"/>
        <v>41603.25</v>
      </c>
      <c r="T435" s="6">
        <f t="shared" si="13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 s="13">
        <v>5400</v>
      </c>
      <c r="E436" s="13">
        <v>903</v>
      </c>
      <c r="F436" s="4">
        <f>SUM(E436/D436)</f>
        <v>0.16722222222222222</v>
      </c>
      <c r="G436" t="s">
        <v>74</v>
      </c>
      <c r="H436">
        <v>10</v>
      </c>
      <c r="I436" s="8">
        <f>IF(ISERROR(E436/H436),0,SUM(E436/H436))</f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_xlfn.TEXTSPLIT(P436,"/",,FALSE,1)</f>
        <v>theater</v>
      </c>
      <c r="R436" t="str">
        <v>plays</v>
      </c>
      <c r="S436" s="6">
        <f t="shared" si="12"/>
        <v>42705.25</v>
      </c>
      <c r="T436" s="6">
        <f t="shared" si="13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 s="13">
        <v>152400</v>
      </c>
      <c r="E437" s="13">
        <v>178120</v>
      </c>
      <c r="F437" s="4">
        <f>SUM(E437/D437)</f>
        <v>1.168766404199475</v>
      </c>
      <c r="G437" t="s">
        <v>20</v>
      </c>
      <c r="H437">
        <v>1713</v>
      </c>
      <c r="I437" s="8">
        <f>IF(ISERROR(E437/H437),0,SUM(E437/H437))</f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_xlfn.TEXTSPLIT(P437,"/",,FALSE,1)</f>
        <v>theater</v>
      </c>
      <c r="R437" t="str">
        <v>plays</v>
      </c>
      <c r="S437" s="6">
        <f t="shared" si="12"/>
        <v>41988.25</v>
      </c>
      <c r="T437" s="6">
        <f t="shared" si="13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 s="13">
        <v>1300</v>
      </c>
      <c r="E438" s="13">
        <v>13678</v>
      </c>
      <c r="F438" s="4">
        <f>SUM(E438/D438)</f>
        <v>10.521538461538462</v>
      </c>
      <c r="G438" t="s">
        <v>20</v>
      </c>
      <c r="H438">
        <v>249</v>
      </c>
      <c r="I438" s="8">
        <f>IF(ISERROR(E438/H438),0,SUM(E438/H438))</f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_xlfn.TEXTSPLIT(P438,"/",,FALSE,1)</f>
        <v>music</v>
      </c>
      <c r="R438" t="str">
        <v>jazz</v>
      </c>
      <c r="S438" s="6">
        <f t="shared" si="12"/>
        <v>43575.208333333328</v>
      </c>
      <c r="T438" s="6">
        <f t="shared" si="13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 s="13">
        <v>8100</v>
      </c>
      <c r="E439" s="13">
        <v>9969</v>
      </c>
      <c r="F439" s="4">
        <f>SUM(E439/D439)</f>
        <v>1.2307407407407407</v>
      </c>
      <c r="G439" t="s">
        <v>20</v>
      </c>
      <c r="H439">
        <v>192</v>
      </c>
      <c r="I439" s="8">
        <f>IF(ISERROR(E439/H439),0,SUM(E439/H439))</f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_xlfn.TEXTSPLIT(P439,"/",,FALSE,1)</f>
        <v>film &amp; video</v>
      </c>
      <c r="R439" t="str">
        <v>animation</v>
      </c>
      <c r="S439" s="6">
        <f t="shared" si="12"/>
        <v>42260.208333333328</v>
      </c>
      <c r="T439" s="6">
        <f t="shared" si="13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 s="13">
        <v>8300</v>
      </c>
      <c r="E440" s="13">
        <v>14827</v>
      </c>
      <c r="F440" s="4">
        <f>SUM(E440/D440)</f>
        <v>1.7863855421686747</v>
      </c>
      <c r="G440" t="s">
        <v>20</v>
      </c>
      <c r="H440">
        <v>247</v>
      </c>
      <c r="I440" s="8">
        <f>IF(ISERROR(E440/H440),0,SUM(E440/H440))</f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_xlfn.TEXTSPLIT(P440,"/",,FALSE,1)</f>
        <v>theater</v>
      </c>
      <c r="R440" t="str">
        <v>plays</v>
      </c>
      <c r="S440" s="6">
        <f t="shared" si="12"/>
        <v>41337.25</v>
      </c>
      <c r="T440" s="6">
        <f t="shared" si="13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 s="13">
        <v>28400</v>
      </c>
      <c r="E441" s="13">
        <v>100900</v>
      </c>
      <c r="F441" s="4">
        <f>SUM(E441/D441)</f>
        <v>3.5528169014084505</v>
      </c>
      <c r="G441" t="s">
        <v>20</v>
      </c>
      <c r="H441">
        <v>2293</v>
      </c>
      <c r="I441" s="8">
        <f>IF(ISERROR(E441/H441),0,SUM(E441/H441))</f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_xlfn.TEXTSPLIT(P441,"/",,FALSE,1)</f>
        <v>film &amp; video</v>
      </c>
      <c r="R441" t="str">
        <v>science fiction</v>
      </c>
      <c r="S441" s="6">
        <f t="shared" si="12"/>
        <v>42680.208333333328</v>
      </c>
      <c r="T441" s="6">
        <f t="shared" si="13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 s="13">
        <v>102500</v>
      </c>
      <c r="E442" s="13">
        <v>165954</v>
      </c>
      <c r="F442" s="4">
        <f>SUM(E442/D442)</f>
        <v>1.6190634146341463</v>
      </c>
      <c r="G442" t="s">
        <v>20</v>
      </c>
      <c r="H442">
        <v>3131</v>
      </c>
      <c r="I442" s="8">
        <f>IF(ISERROR(E442/H442),0,SUM(E442/H442))</f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_xlfn.TEXTSPLIT(P442,"/",,FALSE,1)</f>
        <v>film &amp; video</v>
      </c>
      <c r="R442" t="str">
        <v>television</v>
      </c>
      <c r="S442" s="6">
        <f t="shared" si="12"/>
        <v>42916.208333333328</v>
      </c>
      <c r="T442" s="6">
        <f t="shared" si="13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 s="13">
        <v>7000</v>
      </c>
      <c r="E443" s="13">
        <v>1744</v>
      </c>
      <c r="F443" s="4">
        <f>SUM(E443/D443)</f>
        <v>0.24914285714285714</v>
      </c>
      <c r="G443" t="s">
        <v>14</v>
      </c>
      <c r="H443">
        <v>32</v>
      </c>
      <c r="I443" s="8">
        <f>IF(ISERROR(E443/H443),0,SUM(E443/H443))</f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_xlfn.TEXTSPLIT(P443,"/",,FALSE,1)</f>
        <v>technology</v>
      </c>
      <c r="R443" t="str">
        <v>wearables</v>
      </c>
      <c r="S443" s="6">
        <f t="shared" si="12"/>
        <v>41025.208333333336</v>
      </c>
      <c r="T443" s="6">
        <f t="shared" si="13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 s="13">
        <v>5400</v>
      </c>
      <c r="E444" s="13">
        <v>10731</v>
      </c>
      <c r="F444" s="4">
        <f>SUM(E444/D444)</f>
        <v>1.9872222222222222</v>
      </c>
      <c r="G444" t="s">
        <v>20</v>
      </c>
      <c r="H444">
        <v>143</v>
      </c>
      <c r="I444" s="8">
        <f>IF(ISERROR(E444/H444),0,SUM(E444/H444))</f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_xlfn.TEXTSPLIT(P444,"/",,FALSE,1)</f>
        <v>theater</v>
      </c>
      <c r="R444" t="str">
        <v>plays</v>
      </c>
      <c r="S444" s="6">
        <f t="shared" si="12"/>
        <v>42980.208333333328</v>
      </c>
      <c r="T444" s="6">
        <f t="shared" si="13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 s="13">
        <v>9300</v>
      </c>
      <c r="E445" s="13">
        <v>3232</v>
      </c>
      <c r="F445" s="4">
        <f>SUM(E445/D445)</f>
        <v>0.34752688172043011</v>
      </c>
      <c r="G445" t="s">
        <v>74</v>
      </c>
      <c r="H445">
        <v>90</v>
      </c>
      <c r="I445" s="8">
        <f>IF(ISERROR(E445/H445),0,SUM(E445/H445))</f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_xlfn.TEXTSPLIT(P445,"/",,FALSE,1)</f>
        <v>theater</v>
      </c>
      <c r="R445" t="str">
        <v>plays</v>
      </c>
      <c r="S445" s="6">
        <f t="shared" si="12"/>
        <v>40451.208333333336</v>
      </c>
      <c r="T445" s="6">
        <f t="shared" si="13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 s="13">
        <v>6200</v>
      </c>
      <c r="E446" s="13">
        <v>10938</v>
      </c>
      <c r="F446" s="4">
        <f>SUM(E446/D446)</f>
        <v>1.7641935483870967</v>
      </c>
      <c r="G446" t="s">
        <v>20</v>
      </c>
      <c r="H446">
        <v>296</v>
      </c>
      <c r="I446" s="8">
        <f>IF(ISERROR(E446/H446),0,SUM(E446/H446))</f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_xlfn.TEXTSPLIT(P446,"/",,FALSE,1)</f>
        <v>music</v>
      </c>
      <c r="R446" t="str">
        <v>indie rock</v>
      </c>
      <c r="S446" s="6">
        <f t="shared" si="12"/>
        <v>40748.208333333336</v>
      </c>
      <c r="T446" s="6">
        <f t="shared" si="13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 s="13">
        <v>2100</v>
      </c>
      <c r="E447" s="13">
        <v>10739</v>
      </c>
      <c r="F447" s="4">
        <f>SUM(E447/D447)</f>
        <v>5.1138095238095236</v>
      </c>
      <c r="G447" t="s">
        <v>20</v>
      </c>
      <c r="H447">
        <v>170</v>
      </c>
      <c r="I447" s="8">
        <f>IF(ISERROR(E447/H447),0,SUM(E447/H447))</f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_xlfn.TEXTSPLIT(P447,"/",,FALSE,1)</f>
        <v>theater</v>
      </c>
      <c r="R447" t="str">
        <v>plays</v>
      </c>
      <c r="S447" s="6">
        <f t="shared" si="12"/>
        <v>40515.25</v>
      </c>
      <c r="T447" s="6">
        <f t="shared" si="13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 s="13">
        <v>6800</v>
      </c>
      <c r="E448" s="13">
        <v>5579</v>
      </c>
      <c r="F448" s="4">
        <f>SUM(E448/D448)</f>
        <v>0.82044117647058823</v>
      </c>
      <c r="G448" t="s">
        <v>14</v>
      </c>
      <c r="H448">
        <v>186</v>
      </c>
      <c r="I448" s="8">
        <f>IF(ISERROR(E448/H448),0,SUM(E448/H448))</f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_xlfn.TEXTSPLIT(P448,"/",,FALSE,1)</f>
        <v>technology</v>
      </c>
      <c r="R448" t="str">
        <v>wearables</v>
      </c>
      <c r="S448" s="6">
        <f t="shared" si="12"/>
        <v>41261.25</v>
      </c>
      <c r="T448" s="6">
        <f t="shared" si="13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 s="13">
        <v>155200</v>
      </c>
      <c r="E449" s="13">
        <v>37754</v>
      </c>
      <c r="F449" s="4">
        <f>SUM(E449/D449)</f>
        <v>0.24326030927835052</v>
      </c>
      <c r="G449" t="s">
        <v>74</v>
      </c>
      <c r="H449">
        <v>439</v>
      </c>
      <c r="I449" s="8">
        <f>IF(ISERROR(E449/H449),0,SUM(E449/H449))</f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_xlfn.TEXTSPLIT(P449,"/",,FALSE,1)</f>
        <v>film &amp; video</v>
      </c>
      <c r="R449" t="str">
        <v>television</v>
      </c>
      <c r="S449" s="6">
        <f t="shared" si="12"/>
        <v>43088.25</v>
      </c>
      <c r="T449" s="6">
        <f t="shared" si="13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 s="13">
        <v>89900</v>
      </c>
      <c r="E450" s="13">
        <v>45384</v>
      </c>
      <c r="F450" s="4">
        <f>SUM(E450/D450)</f>
        <v>0.50482758620689661</v>
      </c>
      <c r="G450" t="s">
        <v>14</v>
      </c>
      <c r="H450">
        <v>605</v>
      </c>
      <c r="I450" s="8">
        <f>IF(ISERROR(E450/H450),0,SUM(E450/H450))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_xlfn.TEXTSPLIT(P450,"/",,FALSE,1)</f>
        <v>games</v>
      </c>
      <c r="R450" t="str">
        <v>video games</v>
      </c>
      <c r="S450" s="6">
        <f t="shared" si="12"/>
        <v>41378.208333333336</v>
      </c>
      <c r="T450" s="6">
        <f t="shared" si="13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 s="13">
        <v>900</v>
      </c>
      <c r="E451" s="13">
        <v>8703</v>
      </c>
      <c r="F451" s="4">
        <f>SUM(E451/D451)</f>
        <v>9.67</v>
      </c>
      <c r="G451" t="s">
        <v>20</v>
      </c>
      <c r="H451">
        <v>86</v>
      </c>
      <c r="I451" s="8">
        <f>IF(ISERROR(E451/H451),0,SUM(E451/H451))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_xlfn.TEXTSPLIT(P451,"/",,FALSE,1)</f>
        <v>games</v>
      </c>
      <c r="R451" t="str">
        <v>video games</v>
      </c>
      <c r="S451" s="6">
        <f t="shared" ref="S451:S514" si="14">(((L451/60)/60/24+DATE(1970,1,1)))</f>
        <v>43530.25</v>
      </c>
      <c r="T451" s="6">
        <f t="shared" ref="T451:T514" si="15">(((M451/60)/60/24)+DATE(1970,1,1))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 s="13">
        <v>100</v>
      </c>
      <c r="E452" s="13">
        <v>4</v>
      </c>
      <c r="F452" s="4">
        <f>SUM(E452/D452)</f>
        <v>0.04</v>
      </c>
      <c r="G452" t="s">
        <v>14</v>
      </c>
      <c r="H452">
        <v>1</v>
      </c>
      <c r="I452" s="8">
        <f>IF(ISERROR(E452/H452),0,SUM(E452/H452))</f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_xlfn.TEXTSPLIT(P452,"/",,FALSE,1)</f>
        <v>film &amp; video</v>
      </c>
      <c r="R452" t="str">
        <v>animation</v>
      </c>
      <c r="S452" s="6">
        <f t="shared" si="14"/>
        <v>43394.208333333328</v>
      </c>
      <c r="T452" s="6">
        <f t="shared" si="15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 s="13">
        <v>148400</v>
      </c>
      <c r="E453" s="13">
        <v>182302</v>
      </c>
      <c r="F453" s="4">
        <f>SUM(E453/D453)</f>
        <v>1.2284501347708894</v>
      </c>
      <c r="G453" t="s">
        <v>20</v>
      </c>
      <c r="H453">
        <v>6286</v>
      </c>
      <c r="I453" s="8">
        <f>IF(ISERROR(E453/H453),0,SUM(E453/H453))</f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_xlfn.TEXTSPLIT(P453,"/",,FALSE,1)</f>
        <v>music</v>
      </c>
      <c r="R453" t="str">
        <v>rock</v>
      </c>
      <c r="S453" s="6">
        <f t="shared" si="14"/>
        <v>42935.208333333328</v>
      </c>
      <c r="T453" s="6">
        <f t="shared" si="15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 s="13">
        <v>4800</v>
      </c>
      <c r="E454" s="13">
        <v>3045</v>
      </c>
      <c r="F454" s="4">
        <f>SUM(E454/D454)</f>
        <v>0.63437500000000002</v>
      </c>
      <c r="G454" t="s">
        <v>14</v>
      </c>
      <c r="H454">
        <v>31</v>
      </c>
      <c r="I454" s="8">
        <f>IF(ISERROR(E454/H454),0,SUM(E454/H454))</f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_xlfn.TEXTSPLIT(P454,"/",,FALSE,1)</f>
        <v>film &amp; video</v>
      </c>
      <c r="R454" t="str">
        <v>drama</v>
      </c>
      <c r="S454" s="6">
        <f t="shared" si="14"/>
        <v>40365.208333333336</v>
      </c>
      <c r="T454" s="6">
        <f t="shared" si="15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 s="13">
        <v>182400</v>
      </c>
      <c r="E455" s="13">
        <v>102749</v>
      </c>
      <c r="F455" s="4">
        <f>SUM(E455/D455)</f>
        <v>0.56331688596491225</v>
      </c>
      <c r="G455" t="s">
        <v>14</v>
      </c>
      <c r="H455">
        <v>1181</v>
      </c>
      <c r="I455" s="8">
        <f>IF(ISERROR(E455/H455),0,SUM(E455/H455))</f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_xlfn.TEXTSPLIT(P455,"/",,FALSE,1)</f>
        <v>film &amp; video</v>
      </c>
      <c r="R455" t="str">
        <v>science fiction</v>
      </c>
      <c r="S455" s="6">
        <f t="shared" si="14"/>
        <v>42705.25</v>
      </c>
      <c r="T455" s="6">
        <f t="shared" si="15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 s="13">
        <v>4000</v>
      </c>
      <c r="E456" s="13">
        <v>1763</v>
      </c>
      <c r="F456" s="4">
        <f>SUM(E456/D456)</f>
        <v>0.44074999999999998</v>
      </c>
      <c r="G456" t="s">
        <v>14</v>
      </c>
      <c r="H456">
        <v>39</v>
      </c>
      <c r="I456" s="8">
        <f>IF(ISERROR(E456/H456),0,SUM(E456/H456))</f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_xlfn.TEXTSPLIT(P456,"/",,FALSE,1)</f>
        <v>film &amp; video</v>
      </c>
      <c r="R456" t="str">
        <v>drama</v>
      </c>
      <c r="S456" s="6">
        <f t="shared" si="14"/>
        <v>41568.208333333336</v>
      </c>
      <c r="T456" s="6">
        <f t="shared" si="15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 s="13">
        <v>116500</v>
      </c>
      <c r="E457" s="13">
        <v>137904</v>
      </c>
      <c r="F457" s="4">
        <f>SUM(E457/D457)</f>
        <v>1.1837253218884121</v>
      </c>
      <c r="G457" t="s">
        <v>20</v>
      </c>
      <c r="H457">
        <v>3727</v>
      </c>
      <c r="I457" s="8">
        <f>IF(ISERROR(E457/H457),0,SUM(E457/H457))</f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_xlfn.TEXTSPLIT(P457,"/",,FALSE,1)</f>
        <v>theater</v>
      </c>
      <c r="R457" t="str">
        <v>plays</v>
      </c>
      <c r="S457" s="6">
        <f t="shared" si="14"/>
        <v>40809.208333333336</v>
      </c>
      <c r="T457" s="6">
        <f t="shared" si="15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 s="13">
        <v>146400</v>
      </c>
      <c r="E458" s="13">
        <v>152438</v>
      </c>
      <c r="F458" s="4">
        <f>SUM(E458/D458)</f>
        <v>1.041243169398907</v>
      </c>
      <c r="G458" t="s">
        <v>20</v>
      </c>
      <c r="H458">
        <v>1605</v>
      </c>
      <c r="I458" s="8">
        <f>IF(ISERROR(E458/H458),0,SUM(E458/H458))</f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_xlfn.TEXTSPLIT(P458,"/",,FALSE,1)</f>
        <v>music</v>
      </c>
      <c r="R458" t="str">
        <v>indie rock</v>
      </c>
      <c r="S458" s="6">
        <f t="shared" si="14"/>
        <v>43141.25</v>
      </c>
      <c r="T458" s="6">
        <f t="shared" si="15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 s="13">
        <v>5000</v>
      </c>
      <c r="E459" s="13">
        <v>1332</v>
      </c>
      <c r="F459" s="4">
        <f>SUM(E459/D459)</f>
        <v>0.26640000000000003</v>
      </c>
      <c r="G459" t="s">
        <v>14</v>
      </c>
      <c r="H459">
        <v>46</v>
      </c>
      <c r="I459" s="8">
        <f>IF(ISERROR(E459/H459),0,SUM(E459/H459))</f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_xlfn.TEXTSPLIT(P459,"/",,FALSE,1)</f>
        <v>theater</v>
      </c>
      <c r="R459" t="str">
        <v>plays</v>
      </c>
      <c r="S459" s="6">
        <f t="shared" si="14"/>
        <v>42657.208333333328</v>
      </c>
      <c r="T459" s="6">
        <f t="shared" si="15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 s="13">
        <v>33800</v>
      </c>
      <c r="E460" s="13">
        <v>118706</v>
      </c>
      <c r="F460" s="4">
        <f>SUM(E460/D460)</f>
        <v>3.5120118343195266</v>
      </c>
      <c r="G460" t="s">
        <v>20</v>
      </c>
      <c r="H460">
        <v>2120</v>
      </c>
      <c r="I460" s="8">
        <f>IF(ISERROR(E460/H460),0,SUM(E460/H460))</f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_xlfn.TEXTSPLIT(P460,"/",,FALSE,1)</f>
        <v>theater</v>
      </c>
      <c r="R460" t="str">
        <v>plays</v>
      </c>
      <c r="S460" s="6">
        <f t="shared" si="14"/>
        <v>40265.208333333336</v>
      </c>
      <c r="T460" s="6">
        <f t="shared" si="15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 s="13">
        <v>6300</v>
      </c>
      <c r="E461" s="13">
        <v>5674</v>
      </c>
      <c r="F461" s="4">
        <f>SUM(E461/D461)</f>
        <v>0.90063492063492068</v>
      </c>
      <c r="G461" t="s">
        <v>14</v>
      </c>
      <c r="H461">
        <v>105</v>
      </c>
      <c r="I461" s="8">
        <f>IF(ISERROR(E461/H461),0,SUM(E461/H461))</f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_xlfn.TEXTSPLIT(P461,"/",,FALSE,1)</f>
        <v>film &amp; video</v>
      </c>
      <c r="R461" t="str">
        <v>documentary</v>
      </c>
      <c r="S461" s="6">
        <f t="shared" si="14"/>
        <v>42001.25</v>
      </c>
      <c r="T461" s="6">
        <f t="shared" si="15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 s="13">
        <v>2400</v>
      </c>
      <c r="E462" s="13">
        <v>4119</v>
      </c>
      <c r="F462" s="4">
        <f>SUM(E462/D462)</f>
        <v>1.7162500000000001</v>
      </c>
      <c r="G462" t="s">
        <v>20</v>
      </c>
      <c r="H462">
        <v>50</v>
      </c>
      <c r="I462" s="8">
        <f>IF(ISERROR(E462/H462),0,SUM(E462/H462))</f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_xlfn.TEXTSPLIT(P462,"/",,FALSE,1)</f>
        <v>theater</v>
      </c>
      <c r="R462" t="str">
        <v>plays</v>
      </c>
      <c r="S462" s="6">
        <f t="shared" si="14"/>
        <v>40399.208333333336</v>
      </c>
      <c r="T462" s="6">
        <f t="shared" si="15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 s="13">
        <v>98800</v>
      </c>
      <c r="E463" s="13">
        <v>139354</v>
      </c>
      <c r="F463" s="4">
        <f>SUM(E463/D463)</f>
        <v>1.4104655870445344</v>
      </c>
      <c r="G463" t="s">
        <v>20</v>
      </c>
      <c r="H463">
        <v>2080</v>
      </c>
      <c r="I463" s="8">
        <f>IF(ISERROR(E463/H463),0,SUM(E463/H463))</f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_xlfn.TEXTSPLIT(P463,"/",,FALSE,1)</f>
        <v>film &amp; video</v>
      </c>
      <c r="R463" t="str">
        <v>drama</v>
      </c>
      <c r="S463" s="6">
        <f t="shared" si="14"/>
        <v>41757.208333333336</v>
      </c>
      <c r="T463" s="6">
        <f t="shared" si="15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 s="13">
        <v>188800</v>
      </c>
      <c r="E464" s="13">
        <v>57734</v>
      </c>
      <c r="F464" s="4">
        <f>SUM(E464/D464)</f>
        <v>0.30579449152542371</v>
      </c>
      <c r="G464" t="s">
        <v>14</v>
      </c>
      <c r="H464">
        <v>535</v>
      </c>
      <c r="I464" s="8">
        <f>IF(ISERROR(E464/H464),0,SUM(E464/H464))</f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_xlfn.TEXTSPLIT(P464,"/",,FALSE,1)</f>
        <v>games</v>
      </c>
      <c r="R464" t="str">
        <v>mobile games</v>
      </c>
      <c r="S464" s="6">
        <f t="shared" si="14"/>
        <v>41304.25</v>
      </c>
      <c r="T464" s="6">
        <f t="shared" si="15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 s="13">
        <v>134300</v>
      </c>
      <c r="E465" s="13">
        <v>145265</v>
      </c>
      <c r="F465" s="4">
        <f>SUM(E465/D465)</f>
        <v>1.0816455696202532</v>
      </c>
      <c r="G465" t="s">
        <v>20</v>
      </c>
      <c r="H465">
        <v>2105</v>
      </c>
      <c r="I465" s="8">
        <f>IF(ISERROR(E465/H465),0,SUM(E465/H465))</f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_xlfn.TEXTSPLIT(P465,"/",,FALSE,1)</f>
        <v>film &amp; video</v>
      </c>
      <c r="R465" t="str">
        <v>animation</v>
      </c>
      <c r="S465" s="6">
        <f t="shared" si="14"/>
        <v>41639.25</v>
      </c>
      <c r="T465" s="6">
        <f t="shared" si="15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 s="13">
        <v>71200</v>
      </c>
      <c r="E466" s="13">
        <v>95020</v>
      </c>
      <c r="F466" s="4">
        <f>SUM(E466/D466)</f>
        <v>1.3345505617977529</v>
      </c>
      <c r="G466" t="s">
        <v>20</v>
      </c>
      <c r="H466">
        <v>2436</v>
      </c>
      <c r="I466" s="8">
        <f>IF(ISERROR(E466/H466),0,SUM(E466/H466))</f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_xlfn.TEXTSPLIT(P466,"/",,FALSE,1)</f>
        <v>theater</v>
      </c>
      <c r="R466" t="str">
        <v>plays</v>
      </c>
      <c r="S466" s="6">
        <f t="shared" si="14"/>
        <v>43142.25</v>
      </c>
      <c r="T466" s="6">
        <f t="shared" si="15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 s="13">
        <v>4700</v>
      </c>
      <c r="E467" s="13">
        <v>8829</v>
      </c>
      <c r="F467" s="4">
        <f>SUM(E467/D467)</f>
        <v>1.8785106382978722</v>
      </c>
      <c r="G467" t="s">
        <v>20</v>
      </c>
      <c r="H467">
        <v>80</v>
      </c>
      <c r="I467" s="8">
        <f>IF(ISERROR(E467/H467),0,SUM(E467/H467))</f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_xlfn.TEXTSPLIT(P467,"/",,FALSE,1)</f>
        <v>publishing</v>
      </c>
      <c r="R467" t="str">
        <v>translations</v>
      </c>
      <c r="S467" s="6">
        <f t="shared" si="14"/>
        <v>43127.25</v>
      </c>
      <c r="T467" s="6">
        <f t="shared" si="15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 s="13">
        <v>1200</v>
      </c>
      <c r="E468" s="13">
        <v>3984</v>
      </c>
      <c r="F468" s="4">
        <f>SUM(E468/D468)</f>
        <v>3.32</v>
      </c>
      <c r="G468" t="s">
        <v>20</v>
      </c>
      <c r="H468">
        <v>42</v>
      </c>
      <c r="I468" s="8">
        <f>IF(ISERROR(E468/H468),0,SUM(E468/H468))</f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_xlfn.TEXTSPLIT(P468,"/",,FALSE,1)</f>
        <v>technology</v>
      </c>
      <c r="R468" t="str">
        <v>wearables</v>
      </c>
      <c r="S468" s="6">
        <f t="shared" si="14"/>
        <v>41409.208333333336</v>
      </c>
      <c r="T468" s="6">
        <f t="shared" si="15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 s="13">
        <v>1400</v>
      </c>
      <c r="E469" s="13">
        <v>8053</v>
      </c>
      <c r="F469" s="4">
        <f>SUM(E469/D469)</f>
        <v>5.7521428571428572</v>
      </c>
      <c r="G469" t="s">
        <v>20</v>
      </c>
      <c r="H469">
        <v>139</v>
      </c>
      <c r="I469" s="8">
        <f>IF(ISERROR(E469/H469),0,SUM(E469/H469))</f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_xlfn.TEXTSPLIT(P469,"/",,FALSE,1)</f>
        <v>technology</v>
      </c>
      <c r="R469" t="str">
        <v>web</v>
      </c>
      <c r="S469" s="6">
        <f t="shared" si="14"/>
        <v>42331.25</v>
      </c>
      <c r="T469" s="6">
        <f t="shared" si="15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 s="13">
        <v>4000</v>
      </c>
      <c r="E470" s="13">
        <v>1620</v>
      </c>
      <c r="F470" s="4">
        <f>SUM(E470/D470)</f>
        <v>0.40500000000000003</v>
      </c>
      <c r="G470" t="s">
        <v>14</v>
      </c>
      <c r="H470">
        <v>16</v>
      </c>
      <c r="I470" s="8">
        <f>IF(ISERROR(E470/H470),0,SUM(E470/H470))</f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_xlfn.TEXTSPLIT(P470,"/",,FALSE,1)</f>
        <v>theater</v>
      </c>
      <c r="R470" t="str">
        <v>plays</v>
      </c>
      <c r="S470" s="6">
        <f t="shared" si="14"/>
        <v>43569.208333333328</v>
      </c>
      <c r="T470" s="6">
        <f t="shared" si="15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 s="13">
        <v>5600</v>
      </c>
      <c r="E471" s="13">
        <v>10328</v>
      </c>
      <c r="F471" s="4">
        <f>SUM(E471/D471)</f>
        <v>1.8442857142857143</v>
      </c>
      <c r="G471" t="s">
        <v>20</v>
      </c>
      <c r="H471">
        <v>159</v>
      </c>
      <c r="I471" s="8">
        <f>IF(ISERROR(E471/H471),0,SUM(E471/H471))</f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_xlfn.TEXTSPLIT(P471,"/",,FALSE,1)</f>
        <v>film &amp; video</v>
      </c>
      <c r="R471" t="str">
        <v>drama</v>
      </c>
      <c r="S471" s="6">
        <f t="shared" si="14"/>
        <v>42142.208333333328</v>
      </c>
      <c r="T471" s="6">
        <f t="shared" si="15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 s="13">
        <v>3600</v>
      </c>
      <c r="E472" s="13">
        <v>10289</v>
      </c>
      <c r="F472" s="4">
        <f>SUM(E472/D472)</f>
        <v>2.8580555555555556</v>
      </c>
      <c r="G472" t="s">
        <v>20</v>
      </c>
      <c r="H472">
        <v>381</v>
      </c>
      <c r="I472" s="8">
        <f>IF(ISERROR(E472/H472),0,SUM(E472/H472))</f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_xlfn.TEXTSPLIT(P472,"/",,FALSE,1)</f>
        <v>technology</v>
      </c>
      <c r="R472" t="str">
        <v>wearables</v>
      </c>
      <c r="S472" s="6">
        <f t="shared" si="14"/>
        <v>42716.25</v>
      </c>
      <c r="T472" s="6">
        <f t="shared" si="15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 s="13">
        <v>3100</v>
      </c>
      <c r="E473" s="13">
        <v>9889</v>
      </c>
      <c r="F473" s="4">
        <f>SUM(E473/D473)</f>
        <v>3.19</v>
      </c>
      <c r="G473" t="s">
        <v>20</v>
      </c>
      <c r="H473">
        <v>194</v>
      </c>
      <c r="I473" s="8">
        <f>IF(ISERROR(E473/H473),0,SUM(E473/H473))</f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_xlfn.TEXTSPLIT(P473,"/",,FALSE,1)</f>
        <v>food</v>
      </c>
      <c r="R473" t="str">
        <v>food trucks</v>
      </c>
      <c r="S473" s="6">
        <f t="shared" si="14"/>
        <v>41031.208333333336</v>
      </c>
      <c r="T473" s="6">
        <f t="shared" si="15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 s="13">
        <v>153800</v>
      </c>
      <c r="E474" s="13">
        <v>60342</v>
      </c>
      <c r="F474" s="4">
        <f>SUM(E474/D474)</f>
        <v>0.39234070221066319</v>
      </c>
      <c r="G474" t="s">
        <v>14</v>
      </c>
      <c r="H474">
        <v>575</v>
      </c>
      <c r="I474" s="8">
        <f>IF(ISERROR(E474/H474),0,SUM(E474/H474))</f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_xlfn.TEXTSPLIT(P474,"/",,FALSE,1)</f>
        <v>music</v>
      </c>
      <c r="R474" t="str">
        <v>rock</v>
      </c>
      <c r="S474" s="6">
        <f t="shared" si="14"/>
        <v>43535.208333333328</v>
      </c>
      <c r="T474" s="6">
        <f t="shared" si="15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 s="13">
        <v>5000</v>
      </c>
      <c r="E475" s="13">
        <v>8907</v>
      </c>
      <c r="F475" s="4">
        <f>SUM(E475/D475)</f>
        <v>1.7814000000000001</v>
      </c>
      <c r="G475" t="s">
        <v>20</v>
      </c>
      <c r="H475">
        <v>106</v>
      </c>
      <c r="I475" s="8">
        <f>IF(ISERROR(E475/H475),0,SUM(E475/H475))</f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_xlfn.TEXTSPLIT(P475,"/",,FALSE,1)</f>
        <v>music</v>
      </c>
      <c r="R475" t="str">
        <v>electric music</v>
      </c>
      <c r="S475" s="6">
        <f t="shared" si="14"/>
        <v>43277.208333333328</v>
      </c>
      <c r="T475" s="6">
        <f t="shared" si="15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 s="13">
        <v>4000</v>
      </c>
      <c r="E476" s="13">
        <v>14606</v>
      </c>
      <c r="F476" s="4">
        <f>SUM(E476/D476)</f>
        <v>3.6515</v>
      </c>
      <c r="G476" t="s">
        <v>20</v>
      </c>
      <c r="H476">
        <v>142</v>
      </c>
      <c r="I476" s="8">
        <f>IF(ISERROR(E476/H476),0,SUM(E476/H476))</f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_xlfn.TEXTSPLIT(P476,"/",,FALSE,1)</f>
        <v>film &amp; video</v>
      </c>
      <c r="R476" t="str">
        <v>television</v>
      </c>
      <c r="S476" s="6">
        <f t="shared" si="14"/>
        <v>41989.25</v>
      </c>
      <c r="T476" s="6">
        <f t="shared" si="15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 s="13">
        <v>7400</v>
      </c>
      <c r="E477" s="13">
        <v>8432</v>
      </c>
      <c r="F477" s="4">
        <f>SUM(E477/D477)</f>
        <v>1.1394594594594594</v>
      </c>
      <c r="G477" t="s">
        <v>20</v>
      </c>
      <c r="H477">
        <v>211</v>
      </c>
      <c r="I477" s="8">
        <f>IF(ISERROR(E477/H477),0,SUM(E477/H477))</f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_xlfn.TEXTSPLIT(P477,"/",,FALSE,1)</f>
        <v>publishing</v>
      </c>
      <c r="R477" t="str">
        <v>translations</v>
      </c>
      <c r="S477" s="6">
        <f t="shared" si="14"/>
        <v>41450.208333333336</v>
      </c>
      <c r="T477" s="6">
        <f t="shared" si="15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 s="13">
        <v>191500</v>
      </c>
      <c r="E478" s="13">
        <v>57122</v>
      </c>
      <c r="F478" s="4">
        <f>SUM(E478/D478)</f>
        <v>0.29828720626631855</v>
      </c>
      <c r="G478" t="s">
        <v>14</v>
      </c>
      <c r="H478">
        <v>1120</v>
      </c>
      <c r="I478" s="8">
        <f>IF(ISERROR(E478/H478),0,SUM(E478/H478))</f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_xlfn.TEXTSPLIT(P478,"/",,FALSE,1)</f>
        <v>publishing</v>
      </c>
      <c r="R478" t="str">
        <v>fiction</v>
      </c>
      <c r="S478" s="6">
        <f t="shared" si="14"/>
        <v>43322.208333333328</v>
      </c>
      <c r="T478" s="6">
        <f t="shared" si="15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 s="13">
        <v>8500</v>
      </c>
      <c r="E479" s="13">
        <v>4613</v>
      </c>
      <c r="F479" s="4">
        <f>SUM(E479/D479)</f>
        <v>0.54270588235294115</v>
      </c>
      <c r="G479" t="s">
        <v>14</v>
      </c>
      <c r="H479">
        <v>113</v>
      </c>
      <c r="I479" s="8">
        <f>IF(ISERROR(E479/H479),0,SUM(E479/H479))</f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_xlfn.TEXTSPLIT(P479,"/",,FALSE,1)</f>
        <v>film &amp; video</v>
      </c>
      <c r="R479" t="str">
        <v>science fiction</v>
      </c>
      <c r="S479" s="6">
        <f t="shared" si="14"/>
        <v>40720.208333333336</v>
      </c>
      <c r="T479" s="6">
        <f t="shared" si="15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 s="13">
        <v>68800</v>
      </c>
      <c r="E480" s="13">
        <v>162603</v>
      </c>
      <c r="F480" s="4">
        <f>SUM(E480/D480)</f>
        <v>2.3634156976744185</v>
      </c>
      <c r="G480" t="s">
        <v>20</v>
      </c>
      <c r="H480">
        <v>2756</v>
      </c>
      <c r="I480" s="8">
        <f>IF(ISERROR(E480/H480),0,SUM(E480/H480))</f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_xlfn.TEXTSPLIT(P480,"/",,FALSE,1)</f>
        <v>technology</v>
      </c>
      <c r="R480" t="str">
        <v>wearables</v>
      </c>
      <c r="S480" s="6">
        <f t="shared" si="14"/>
        <v>42072.208333333328</v>
      </c>
      <c r="T480" s="6">
        <f t="shared" si="15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 s="13">
        <v>2400</v>
      </c>
      <c r="E481" s="13">
        <v>12310</v>
      </c>
      <c r="F481" s="4">
        <f>SUM(E481/D481)</f>
        <v>5.1291666666666664</v>
      </c>
      <c r="G481" t="s">
        <v>20</v>
      </c>
      <c r="H481">
        <v>173</v>
      </c>
      <c r="I481" s="8">
        <f>IF(ISERROR(E481/H481),0,SUM(E481/H481))</f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_xlfn.TEXTSPLIT(P481,"/",,FALSE,1)</f>
        <v>food</v>
      </c>
      <c r="R481" t="str">
        <v>food trucks</v>
      </c>
      <c r="S481" s="6">
        <f t="shared" si="14"/>
        <v>42945.208333333328</v>
      </c>
      <c r="T481" s="6">
        <f t="shared" si="15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 s="13">
        <v>8600</v>
      </c>
      <c r="E482" s="13">
        <v>8656</v>
      </c>
      <c r="F482" s="4">
        <f>SUM(E482/D482)</f>
        <v>1.0065116279069768</v>
      </c>
      <c r="G482" t="s">
        <v>20</v>
      </c>
      <c r="H482">
        <v>87</v>
      </c>
      <c r="I482" s="8">
        <f>IF(ISERROR(E482/H482),0,SUM(E482/H482))</f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_xlfn.TEXTSPLIT(P482,"/",,FALSE,1)</f>
        <v>photography</v>
      </c>
      <c r="R482" t="str">
        <v>photography books</v>
      </c>
      <c r="S482" s="6">
        <f t="shared" si="14"/>
        <v>40248.25</v>
      </c>
      <c r="T482" s="6">
        <f t="shared" si="15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 s="13">
        <v>196600</v>
      </c>
      <c r="E483" s="13">
        <v>159931</v>
      </c>
      <c r="F483" s="4">
        <f>SUM(E483/D483)</f>
        <v>0.81348423194303154</v>
      </c>
      <c r="G483" t="s">
        <v>14</v>
      </c>
      <c r="H483">
        <v>1538</v>
      </c>
      <c r="I483" s="8">
        <f>IF(ISERROR(E483/H483),0,SUM(E483/H483))</f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_xlfn.TEXTSPLIT(P483,"/",,FALSE,1)</f>
        <v>theater</v>
      </c>
      <c r="R483" t="str">
        <v>plays</v>
      </c>
      <c r="S483" s="6">
        <f t="shared" si="14"/>
        <v>41913.208333333336</v>
      </c>
      <c r="T483" s="6">
        <f t="shared" si="15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 s="13">
        <v>4200</v>
      </c>
      <c r="E484" s="13">
        <v>689</v>
      </c>
      <c r="F484" s="4">
        <f>SUM(E484/D484)</f>
        <v>0.16404761904761905</v>
      </c>
      <c r="G484" t="s">
        <v>14</v>
      </c>
      <c r="H484">
        <v>9</v>
      </c>
      <c r="I484" s="8">
        <f>IF(ISERROR(E484/H484),0,SUM(E484/H484))</f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_xlfn.TEXTSPLIT(P484,"/",,FALSE,1)</f>
        <v>publishing</v>
      </c>
      <c r="R484" t="str">
        <v>fiction</v>
      </c>
      <c r="S484" s="6">
        <f t="shared" si="14"/>
        <v>40963.25</v>
      </c>
      <c r="T484" s="6">
        <f t="shared" si="15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 s="13">
        <v>91400</v>
      </c>
      <c r="E485" s="13">
        <v>48236</v>
      </c>
      <c r="F485" s="4">
        <f>SUM(E485/D485)</f>
        <v>0.52774617067833696</v>
      </c>
      <c r="G485" t="s">
        <v>14</v>
      </c>
      <c r="H485">
        <v>554</v>
      </c>
      <c r="I485" s="8">
        <f>IF(ISERROR(E485/H485),0,SUM(E485/H485))</f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_xlfn.TEXTSPLIT(P485,"/",,FALSE,1)</f>
        <v>theater</v>
      </c>
      <c r="R485" t="str">
        <v>plays</v>
      </c>
      <c r="S485" s="6">
        <f t="shared" si="14"/>
        <v>43811.25</v>
      </c>
      <c r="T485" s="6">
        <f t="shared" si="15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 s="13">
        <v>29600</v>
      </c>
      <c r="E486" s="13">
        <v>77021</v>
      </c>
      <c r="F486" s="4">
        <f>SUM(E486/D486)</f>
        <v>2.6020608108108108</v>
      </c>
      <c r="G486" t="s">
        <v>20</v>
      </c>
      <c r="H486">
        <v>1572</v>
      </c>
      <c r="I486" s="8">
        <f>IF(ISERROR(E486/H486),0,SUM(E486/H486))</f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_xlfn.TEXTSPLIT(P486,"/",,FALSE,1)</f>
        <v>food</v>
      </c>
      <c r="R486" t="str">
        <v>food trucks</v>
      </c>
      <c r="S486" s="6">
        <f t="shared" si="14"/>
        <v>41855.208333333336</v>
      </c>
      <c r="T486" s="6">
        <f t="shared" si="15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 s="13">
        <v>90600</v>
      </c>
      <c r="E487" s="13">
        <v>27844</v>
      </c>
      <c r="F487" s="4">
        <f>SUM(E487/D487)</f>
        <v>0.30732891832229581</v>
      </c>
      <c r="G487" t="s">
        <v>14</v>
      </c>
      <c r="H487">
        <v>648</v>
      </c>
      <c r="I487" s="8">
        <f>IF(ISERROR(E487/H487),0,SUM(E487/H487))</f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_xlfn.TEXTSPLIT(P487,"/",,FALSE,1)</f>
        <v>theater</v>
      </c>
      <c r="R487" t="str">
        <v>plays</v>
      </c>
      <c r="S487" s="6">
        <f t="shared" si="14"/>
        <v>43626.208333333328</v>
      </c>
      <c r="T487" s="6">
        <f t="shared" si="15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 s="13">
        <v>5200</v>
      </c>
      <c r="E488" s="13">
        <v>702</v>
      </c>
      <c r="F488" s="4">
        <f>SUM(E488/D488)</f>
        <v>0.13500000000000001</v>
      </c>
      <c r="G488" t="s">
        <v>14</v>
      </c>
      <c r="H488">
        <v>21</v>
      </c>
      <c r="I488" s="8">
        <f>IF(ISERROR(E488/H488),0,SUM(E488/H488))</f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_xlfn.TEXTSPLIT(P488,"/",,FALSE,1)</f>
        <v>publishing</v>
      </c>
      <c r="R488" t="str">
        <v>translations</v>
      </c>
      <c r="S488" s="6">
        <f t="shared" si="14"/>
        <v>43168.25</v>
      </c>
      <c r="T488" s="6">
        <f t="shared" si="15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 s="13">
        <v>110300</v>
      </c>
      <c r="E489" s="13">
        <v>197024</v>
      </c>
      <c r="F489" s="4">
        <f>SUM(E489/D489)</f>
        <v>1.7862556663644606</v>
      </c>
      <c r="G489" t="s">
        <v>20</v>
      </c>
      <c r="H489">
        <v>2346</v>
      </c>
      <c r="I489" s="8">
        <f>IF(ISERROR(E489/H489),0,SUM(E489/H489))</f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_xlfn.TEXTSPLIT(P489,"/",,FALSE,1)</f>
        <v>theater</v>
      </c>
      <c r="R489" t="str">
        <v>plays</v>
      </c>
      <c r="S489" s="6">
        <f t="shared" si="14"/>
        <v>42845.208333333328</v>
      </c>
      <c r="T489" s="6">
        <f t="shared" si="15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 s="13">
        <v>5300</v>
      </c>
      <c r="E490" s="13">
        <v>11663</v>
      </c>
      <c r="F490" s="4">
        <f>SUM(E490/D490)</f>
        <v>2.2005660377358489</v>
      </c>
      <c r="G490" t="s">
        <v>20</v>
      </c>
      <c r="H490">
        <v>115</v>
      </c>
      <c r="I490" s="8">
        <f>IF(ISERROR(E490/H490),0,SUM(E490/H490))</f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_xlfn.TEXTSPLIT(P490,"/",,FALSE,1)</f>
        <v>theater</v>
      </c>
      <c r="R490" t="str">
        <v>plays</v>
      </c>
      <c r="S490" s="6">
        <f t="shared" si="14"/>
        <v>42403.25</v>
      </c>
      <c r="T490" s="6">
        <f t="shared" si="15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 s="13">
        <v>9200</v>
      </c>
      <c r="E491" s="13">
        <v>9339</v>
      </c>
      <c r="F491" s="4">
        <f>SUM(E491/D491)</f>
        <v>1.015108695652174</v>
      </c>
      <c r="G491" t="s">
        <v>20</v>
      </c>
      <c r="H491">
        <v>85</v>
      </c>
      <c r="I491" s="8">
        <f>IF(ISERROR(E491/H491),0,SUM(E491/H491))</f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_xlfn.TEXTSPLIT(P491,"/",,FALSE,1)</f>
        <v>technology</v>
      </c>
      <c r="R491" t="str">
        <v>wearables</v>
      </c>
      <c r="S491" s="6">
        <f t="shared" si="14"/>
        <v>40406.208333333336</v>
      </c>
      <c r="T491" s="6">
        <f t="shared" si="15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 s="13">
        <v>2400</v>
      </c>
      <c r="E492" s="13">
        <v>4596</v>
      </c>
      <c r="F492" s="4">
        <f>SUM(E492/D492)</f>
        <v>1.915</v>
      </c>
      <c r="G492" t="s">
        <v>20</v>
      </c>
      <c r="H492">
        <v>144</v>
      </c>
      <c r="I492" s="8">
        <f>IF(ISERROR(E492/H492),0,SUM(E492/H492))</f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_xlfn.TEXTSPLIT(P492,"/",,FALSE,1)</f>
        <v>journalism</v>
      </c>
      <c r="R492" t="str">
        <v>audio</v>
      </c>
      <c r="S492" s="6">
        <f t="shared" si="14"/>
        <v>43786.25</v>
      </c>
      <c r="T492" s="6">
        <f t="shared" si="15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 s="13">
        <v>56800</v>
      </c>
      <c r="E493" s="13">
        <v>173437</v>
      </c>
      <c r="F493" s="4">
        <f>SUM(E493/D493)</f>
        <v>3.0534683098591549</v>
      </c>
      <c r="G493" t="s">
        <v>20</v>
      </c>
      <c r="H493">
        <v>2443</v>
      </c>
      <c r="I493" s="8">
        <f>IF(ISERROR(E493/H493),0,SUM(E493/H493))</f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_xlfn.TEXTSPLIT(P493,"/",,FALSE,1)</f>
        <v>food</v>
      </c>
      <c r="R493" t="str">
        <v>food trucks</v>
      </c>
      <c r="S493" s="6">
        <f t="shared" si="14"/>
        <v>41456.208333333336</v>
      </c>
      <c r="T493" s="6">
        <f t="shared" si="15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 s="13">
        <v>191000</v>
      </c>
      <c r="E494" s="13">
        <v>45831</v>
      </c>
      <c r="F494" s="4">
        <f>SUM(E494/D494)</f>
        <v>0.23995287958115183</v>
      </c>
      <c r="G494" t="s">
        <v>74</v>
      </c>
      <c r="H494">
        <v>595</v>
      </c>
      <c r="I494" s="8">
        <f>IF(ISERROR(E494/H494),0,SUM(E494/H494))</f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_xlfn.TEXTSPLIT(P494,"/",,FALSE,1)</f>
        <v>film &amp; video</v>
      </c>
      <c r="R494" t="str">
        <v>shorts</v>
      </c>
      <c r="S494" s="6">
        <f t="shared" si="14"/>
        <v>40336.208333333336</v>
      </c>
      <c r="T494" s="6">
        <f t="shared" si="15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 s="13">
        <v>900</v>
      </c>
      <c r="E495" s="13">
        <v>6514</v>
      </c>
      <c r="F495" s="4">
        <f>SUM(E495/D495)</f>
        <v>7.2377777777777776</v>
      </c>
      <c r="G495" t="s">
        <v>20</v>
      </c>
      <c r="H495">
        <v>64</v>
      </c>
      <c r="I495" s="8">
        <f>IF(ISERROR(E495/H495),0,SUM(E495/H495))</f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_xlfn.TEXTSPLIT(P495,"/",,FALSE,1)</f>
        <v>photography</v>
      </c>
      <c r="R495" t="str">
        <v>photography books</v>
      </c>
      <c r="S495" s="6">
        <f t="shared" si="14"/>
        <v>43645.208333333328</v>
      </c>
      <c r="T495" s="6">
        <f t="shared" si="15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 s="13">
        <v>2500</v>
      </c>
      <c r="E496" s="13">
        <v>13684</v>
      </c>
      <c r="F496" s="4">
        <f>SUM(E496/D496)</f>
        <v>5.4736000000000002</v>
      </c>
      <c r="G496" t="s">
        <v>20</v>
      </c>
      <c r="H496">
        <v>268</v>
      </c>
      <c r="I496" s="8">
        <f>IF(ISERROR(E496/H496),0,SUM(E496/H496))</f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_xlfn.TEXTSPLIT(P496,"/",,FALSE,1)</f>
        <v>technology</v>
      </c>
      <c r="R496" t="str">
        <v>wearables</v>
      </c>
      <c r="S496" s="6">
        <f t="shared" si="14"/>
        <v>40990.208333333336</v>
      </c>
      <c r="T496" s="6">
        <f t="shared" si="15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 s="13">
        <v>3200</v>
      </c>
      <c r="E497" s="13">
        <v>13264</v>
      </c>
      <c r="F497" s="4">
        <f>SUM(E497/D497)</f>
        <v>4.1449999999999996</v>
      </c>
      <c r="G497" t="s">
        <v>20</v>
      </c>
      <c r="H497">
        <v>195</v>
      </c>
      <c r="I497" s="8">
        <f>IF(ISERROR(E497/H497),0,SUM(E497/H497))</f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_xlfn.TEXTSPLIT(P497,"/",,FALSE,1)</f>
        <v>theater</v>
      </c>
      <c r="R497" t="str">
        <v>plays</v>
      </c>
      <c r="S497" s="6">
        <f t="shared" si="14"/>
        <v>41800.208333333336</v>
      </c>
      <c r="T497" s="6">
        <f t="shared" si="15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 s="13">
        <v>183800</v>
      </c>
      <c r="E498" s="13">
        <v>1667</v>
      </c>
      <c r="F498" s="4">
        <f>SUM(E498/D498)</f>
        <v>9.0696409140369975E-3</v>
      </c>
      <c r="G498" t="s">
        <v>14</v>
      </c>
      <c r="H498">
        <v>54</v>
      </c>
      <c r="I498" s="8">
        <f>IF(ISERROR(E498/H498),0,SUM(E498/H498))</f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_xlfn.TEXTSPLIT(P498,"/",,FALSE,1)</f>
        <v>film &amp; video</v>
      </c>
      <c r="R498" t="str">
        <v>animation</v>
      </c>
      <c r="S498" s="6">
        <f t="shared" si="14"/>
        <v>42876.208333333328</v>
      </c>
      <c r="T498" s="6">
        <f t="shared" si="15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 s="13">
        <v>9800</v>
      </c>
      <c r="E499" s="13">
        <v>3349</v>
      </c>
      <c r="F499" s="4">
        <f>SUM(E499/D499)</f>
        <v>0.34173469387755101</v>
      </c>
      <c r="G499" t="s">
        <v>14</v>
      </c>
      <c r="H499">
        <v>120</v>
      </c>
      <c r="I499" s="8">
        <f>IF(ISERROR(E499/H499),0,SUM(E499/H499))</f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_xlfn.TEXTSPLIT(P499,"/",,FALSE,1)</f>
        <v>technology</v>
      </c>
      <c r="R499" t="str">
        <v>wearables</v>
      </c>
      <c r="S499" s="6">
        <f t="shared" si="14"/>
        <v>42724.25</v>
      </c>
      <c r="T499" s="6">
        <f t="shared" si="15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 s="13">
        <v>193400</v>
      </c>
      <c r="E500" s="13">
        <v>46317</v>
      </c>
      <c r="F500" s="4">
        <f>SUM(E500/D500)</f>
        <v>0.239488107549121</v>
      </c>
      <c r="G500" t="s">
        <v>14</v>
      </c>
      <c r="H500">
        <v>579</v>
      </c>
      <c r="I500" s="8">
        <f>IF(ISERROR(E500/H500),0,SUM(E500/H500))</f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_xlfn.TEXTSPLIT(P500,"/",,FALSE,1)</f>
        <v>technology</v>
      </c>
      <c r="R500" t="str">
        <v>web</v>
      </c>
      <c r="S500" s="6">
        <f t="shared" si="14"/>
        <v>42005.25</v>
      </c>
      <c r="T500" s="6">
        <f t="shared" si="15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 s="13">
        <v>163800</v>
      </c>
      <c r="E501" s="13">
        <v>78743</v>
      </c>
      <c r="F501" s="4">
        <f>SUM(E501/D501)</f>
        <v>0.48072649572649573</v>
      </c>
      <c r="G501" t="s">
        <v>14</v>
      </c>
      <c r="H501">
        <v>2072</v>
      </c>
      <c r="I501" s="8">
        <f>IF(ISERROR(E501/H501),0,SUM(E501/H501))</f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_xlfn.TEXTSPLIT(P501,"/",,FALSE,1)</f>
        <v>film &amp; video</v>
      </c>
      <c r="R501" t="str">
        <v>documentary</v>
      </c>
      <c r="S501" s="6">
        <f t="shared" si="14"/>
        <v>42444.208333333328</v>
      </c>
      <c r="T501" s="6">
        <f t="shared" si="15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 s="13">
        <v>100</v>
      </c>
      <c r="E502" s="13">
        <v>0</v>
      </c>
      <c r="F502" s="4">
        <f>SUM(E502/D502)</f>
        <v>0</v>
      </c>
      <c r="G502" t="s">
        <v>14</v>
      </c>
      <c r="H502">
        <v>0</v>
      </c>
      <c r="I502" s="8">
        <f>IF(ISERROR(E502/H502),0,SUM(E502/H502))</f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_xlfn.TEXTSPLIT(P502,"/",,FALSE,1)</f>
        <v>theater</v>
      </c>
      <c r="R502" t="str">
        <v>plays</v>
      </c>
      <c r="S502" s="6">
        <f t="shared" si="14"/>
        <v>41395.208333333336</v>
      </c>
      <c r="T502" s="6">
        <f t="shared" si="15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 s="13">
        <v>153600</v>
      </c>
      <c r="E503" s="13">
        <v>107743</v>
      </c>
      <c r="F503" s="4">
        <f>SUM(E503/D503)</f>
        <v>0.70145182291666663</v>
      </c>
      <c r="G503" t="s">
        <v>14</v>
      </c>
      <c r="H503">
        <v>1796</v>
      </c>
      <c r="I503" s="8">
        <f>IF(ISERROR(E503/H503),0,SUM(E503/H503))</f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_xlfn.TEXTSPLIT(P503,"/",,FALSE,1)</f>
        <v>film &amp; video</v>
      </c>
      <c r="R503" t="str">
        <v>documentary</v>
      </c>
      <c r="S503" s="6">
        <f t="shared" si="14"/>
        <v>41345.208333333336</v>
      </c>
      <c r="T503" s="6">
        <f t="shared" si="15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 s="13">
        <v>1300</v>
      </c>
      <c r="E504" s="13">
        <v>6889</v>
      </c>
      <c r="F504" s="4">
        <f>SUM(E504/D504)</f>
        <v>5.2992307692307694</v>
      </c>
      <c r="G504" t="s">
        <v>20</v>
      </c>
      <c r="H504">
        <v>186</v>
      </c>
      <c r="I504" s="8">
        <f>IF(ISERROR(E504/H504),0,SUM(E504/H504))</f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_xlfn.TEXTSPLIT(P504,"/",,FALSE,1)</f>
        <v>games</v>
      </c>
      <c r="R504" t="str">
        <v>video games</v>
      </c>
      <c r="S504" s="6">
        <f t="shared" si="14"/>
        <v>41117.208333333336</v>
      </c>
      <c r="T504" s="6">
        <f t="shared" si="15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 s="13">
        <v>25500</v>
      </c>
      <c r="E505" s="13">
        <v>45983</v>
      </c>
      <c r="F505" s="4">
        <f>SUM(E505/D505)</f>
        <v>1.8032549019607844</v>
      </c>
      <c r="G505" t="s">
        <v>20</v>
      </c>
      <c r="H505">
        <v>460</v>
      </c>
      <c r="I505" s="8">
        <f>IF(ISERROR(E505/H505),0,SUM(E505/H505))</f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_xlfn.TEXTSPLIT(P505,"/",,FALSE,1)</f>
        <v>film &amp; video</v>
      </c>
      <c r="R505" t="str">
        <v>drama</v>
      </c>
      <c r="S505" s="6">
        <f t="shared" si="14"/>
        <v>42186.208333333328</v>
      </c>
      <c r="T505" s="6">
        <f t="shared" si="15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 s="13">
        <v>7500</v>
      </c>
      <c r="E506" s="13">
        <v>6924</v>
      </c>
      <c r="F506" s="4">
        <f>SUM(E506/D506)</f>
        <v>0.92320000000000002</v>
      </c>
      <c r="G506" t="s">
        <v>14</v>
      </c>
      <c r="H506">
        <v>62</v>
      </c>
      <c r="I506" s="8">
        <f>IF(ISERROR(E506/H506),0,SUM(E506/H506))</f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_xlfn.TEXTSPLIT(P506,"/",,FALSE,1)</f>
        <v>music</v>
      </c>
      <c r="R506" t="str">
        <v>rock</v>
      </c>
      <c r="S506" s="6">
        <f t="shared" si="14"/>
        <v>42142.208333333328</v>
      </c>
      <c r="T506" s="6">
        <f t="shared" si="15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 s="13">
        <v>89900</v>
      </c>
      <c r="E507" s="13">
        <v>12497</v>
      </c>
      <c r="F507" s="4">
        <f>SUM(E507/D507)</f>
        <v>0.13901001112347053</v>
      </c>
      <c r="G507" t="s">
        <v>14</v>
      </c>
      <c r="H507">
        <v>347</v>
      </c>
      <c r="I507" s="8">
        <f>IF(ISERROR(E507/H507),0,SUM(E507/H507))</f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_xlfn.TEXTSPLIT(P507,"/",,FALSE,1)</f>
        <v>publishing</v>
      </c>
      <c r="R507" t="str">
        <v>radio &amp; podcasts</v>
      </c>
      <c r="S507" s="6">
        <f t="shared" si="14"/>
        <v>41341.25</v>
      </c>
      <c r="T507" s="6">
        <f t="shared" si="15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 s="13">
        <v>18000</v>
      </c>
      <c r="E508" s="13">
        <v>166874</v>
      </c>
      <c r="F508" s="4">
        <f>SUM(E508/D508)</f>
        <v>9.2707777777777771</v>
      </c>
      <c r="G508" t="s">
        <v>20</v>
      </c>
      <c r="H508">
        <v>2528</v>
      </c>
      <c r="I508" s="8">
        <f>IF(ISERROR(E508/H508),0,SUM(E508/H508))</f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_xlfn.TEXTSPLIT(P508,"/",,FALSE,1)</f>
        <v>theater</v>
      </c>
      <c r="R508" t="str">
        <v>plays</v>
      </c>
      <c r="S508" s="6">
        <f t="shared" si="14"/>
        <v>43062.25</v>
      </c>
      <c r="T508" s="6">
        <f t="shared" si="15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 s="13">
        <v>2100</v>
      </c>
      <c r="E509" s="13">
        <v>837</v>
      </c>
      <c r="F509" s="4">
        <f>SUM(E509/D509)</f>
        <v>0.39857142857142858</v>
      </c>
      <c r="G509" t="s">
        <v>14</v>
      </c>
      <c r="H509">
        <v>19</v>
      </c>
      <c r="I509" s="8">
        <f>IF(ISERROR(E509/H509),0,SUM(E509/H509))</f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_xlfn.TEXTSPLIT(P509,"/",,FALSE,1)</f>
        <v>technology</v>
      </c>
      <c r="R509" t="str">
        <v>web</v>
      </c>
      <c r="S509" s="6">
        <f t="shared" si="14"/>
        <v>41373.208333333336</v>
      </c>
      <c r="T509" s="6">
        <f t="shared" si="15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 s="13">
        <v>172700</v>
      </c>
      <c r="E510" s="13">
        <v>193820</v>
      </c>
      <c r="F510" s="4">
        <f>SUM(E510/D510)</f>
        <v>1.1222929936305732</v>
      </c>
      <c r="G510" t="s">
        <v>20</v>
      </c>
      <c r="H510">
        <v>3657</v>
      </c>
      <c r="I510" s="8">
        <f>IF(ISERROR(E510/H510),0,SUM(E510/H510))</f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_xlfn.TEXTSPLIT(P510,"/",,FALSE,1)</f>
        <v>theater</v>
      </c>
      <c r="R510" t="str">
        <v>plays</v>
      </c>
      <c r="S510" s="6">
        <f t="shared" si="14"/>
        <v>43310.208333333328</v>
      </c>
      <c r="T510" s="6">
        <f t="shared" si="15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 s="13">
        <v>168500</v>
      </c>
      <c r="E511" s="13">
        <v>119510</v>
      </c>
      <c r="F511" s="4">
        <f>SUM(E511/D511)</f>
        <v>0.70925816023738875</v>
      </c>
      <c r="G511" t="s">
        <v>14</v>
      </c>
      <c r="H511">
        <v>1258</v>
      </c>
      <c r="I511" s="8">
        <f>IF(ISERROR(E511/H511),0,SUM(E511/H511))</f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_xlfn.TEXTSPLIT(P511,"/",,FALSE,1)</f>
        <v>theater</v>
      </c>
      <c r="R511" t="str">
        <v>plays</v>
      </c>
      <c r="S511" s="6">
        <f t="shared" si="14"/>
        <v>41034.208333333336</v>
      </c>
      <c r="T511" s="6">
        <f t="shared" si="15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 s="13">
        <v>7800</v>
      </c>
      <c r="E512" s="13">
        <v>9289</v>
      </c>
      <c r="F512" s="4">
        <f>SUM(E512/D512)</f>
        <v>1.1908974358974358</v>
      </c>
      <c r="G512" t="s">
        <v>20</v>
      </c>
      <c r="H512">
        <v>131</v>
      </c>
      <c r="I512" s="8">
        <f>IF(ISERROR(E512/H512),0,SUM(E512/H512))</f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_xlfn.TEXTSPLIT(P512,"/",,FALSE,1)</f>
        <v>film &amp; video</v>
      </c>
      <c r="R512" t="str">
        <v>drama</v>
      </c>
      <c r="S512" s="6">
        <f t="shared" si="14"/>
        <v>43251.208333333328</v>
      </c>
      <c r="T512" s="6">
        <f t="shared" si="15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 s="13">
        <v>147800</v>
      </c>
      <c r="E513" s="13">
        <v>35498</v>
      </c>
      <c r="F513" s="4">
        <f>SUM(E513/D513)</f>
        <v>0.24017591339648173</v>
      </c>
      <c r="G513" t="s">
        <v>14</v>
      </c>
      <c r="H513">
        <v>362</v>
      </c>
      <c r="I513" s="8">
        <f>IF(ISERROR(E513/H513),0,SUM(E513/H513))</f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_xlfn.TEXTSPLIT(P513,"/",,FALSE,1)</f>
        <v>theater</v>
      </c>
      <c r="R513" t="str">
        <v>plays</v>
      </c>
      <c r="S513" s="6">
        <f t="shared" si="14"/>
        <v>43671.208333333328</v>
      </c>
      <c r="T513" s="6">
        <f t="shared" si="15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 s="13">
        <v>9100</v>
      </c>
      <c r="E514" s="13">
        <v>12678</v>
      </c>
      <c r="F514" s="4">
        <f>SUM(E514/D514)</f>
        <v>1.3931868131868133</v>
      </c>
      <c r="G514" t="s">
        <v>20</v>
      </c>
      <c r="H514">
        <v>239</v>
      </c>
      <c r="I514" s="8">
        <f>IF(ISERROR(E514/H514),0,SUM(E514/H514))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_xlfn.TEXTSPLIT(P514,"/",,FALSE,1)</f>
        <v>games</v>
      </c>
      <c r="R514" t="str">
        <v>video games</v>
      </c>
      <c r="S514" s="6">
        <f t="shared" si="14"/>
        <v>41825.208333333336</v>
      </c>
      <c r="T514" s="6">
        <f t="shared" si="15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 s="13">
        <v>8300</v>
      </c>
      <c r="E515" s="13">
        <v>3260</v>
      </c>
      <c r="F515" s="4">
        <f>SUM(E515/D515)</f>
        <v>0.39277108433734942</v>
      </c>
      <c r="G515" t="s">
        <v>74</v>
      </c>
      <c r="H515">
        <v>35</v>
      </c>
      <c r="I515" s="8">
        <f>IF(ISERROR(E515/H515),0,SUM(E515/H515))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_xlfn.TEXTSPLIT(P515,"/",,FALSE,1)</f>
        <v>film &amp; video</v>
      </c>
      <c r="R515" t="str">
        <v>television</v>
      </c>
      <c r="S515" s="6">
        <f t="shared" ref="S515:S578" si="16">(((L515/60)/60/24+DATE(1970,1,1)))</f>
        <v>40430.208333333336</v>
      </c>
      <c r="T515" s="6">
        <f t="shared" ref="T515:T578" si="17">(((M515/60)/60/24)+DATE(1970,1,1))</f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 s="13">
        <v>138700</v>
      </c>
      <c r="E516" s="13">
        <v>31123</v>
      </c>
      <c r="F516" s="4">
        <f>SUM(E516/D516)</f>
        <v>0.22439077144917088</v>
      </c>
      <c r="G516" t="s">
        <v>74</v>
      </c>
      <c r="H516">
        <v>528</v>
      </c>
      <c r="I516" s="8">
        <f>IF(ISERROR(E516/H516),0,SUM(E516/H516))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_xlfn.TEXTSPLIT(P516,"/",,FALSE,1)</f>
        <v>music</v>
      </c>
      <c r="R516" t="str">
        <v>rock</v>
      </c>
      <c r="S516" s="6">
        <f t="shared" si="16"/>
        <v>41614.25</v>
      </c>
      <c r="T516" s="6">
        <f t="shared" si="17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 s="13">
        <v>8600</v>
      </c>
      <c r="E517" s="13">
        <v>4797</v>
      </c>
      <c r="F517" s="4">
        <f>SUM(E517/D517)</f>
        <v>0.55779069767441858</v>
      </c>
      <c r="G517" t="s">
        <v>14</v>
      </c>
      <c r="H517">
        <v>133</v>
      </c>
      <c r="I517" s="8">
        <f>IF(ISERROR(E517/H517),0,SUM(E517/H517))</f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_xlfn.TEXTSPLIT(P517,"/",,FALSE,1)</f>
        <v>theater</v>
      </c>
      <c r="R517" t="str">
        <v>plays</v>
      </c>
      <c r="S517" s="6">
        <f t="shared" si="16"/>
        <v>40900.25</v>
      </c>
      <c r="T517" s="6">
        <f t="shared" si="17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 s="13">
        <v>125400</v>
      </c>
      <c r="E518" s="13">
        <v>53324</v>
      </c>
      <c r="F518" s="4">
        <f>SUM(E518/D518)</f>
        <v>0.42523125996810207</v>
      </c>
      <c r="G518" t="s">
        <v>14</v>
      </c>
      <c r="H518">
        <v>846</v>
      </c>
      <c r="I518" s="8">
        <f>IF(ISERROR(E518/H518),0,SUM(E518/H518))</f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_xlfn.TEXTSPLIT(P518,"/",,FALSE,1)</f>
        <v>publishing</v>
      </c>
      <c r="R518" t="str">
        <v>nonfiction</v>
      </c>
      <c r="S518" s="6">
        <f t="shared" si="16"/>
        <v>40396.208333333336</v>
      </c>
      <c r="T518" s="6">
        <f t="shared" si="17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 s="13">
        <v>5900</v>
      </c>
      <c r="E519" s="13">
        <v>6608</v>
      </c>
      <c r="F519" s="4">
        <f>SUM(E519/D519)</f>
        <v>1.1200000000000001</v>
      </c>
      <c r="G519" t="s">
        <v>20</v>
      </c>
      <c r="H519">
        <v>78</v>
      </c>
      <c r="I519" s="8">
        <f>IF(ISERROR(E519/H519),0,SUM(E519/H519))</f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_xlfn.TEXTSPLIT(P519,"/",,FALSE,1)</f>
        <v>food</v>
      </c>
      <c r="R519" t="str">
        <v>food trucks</v>
      </c>
      <c r="S519" s="6">
        <f t="shared" si="16"/>
        <v>42860.208333333328</v>
      </c>
      <c r="T519" s="6">
        <f t="shared" si="17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 s="13">
        <v>8800</v>
      </c>
      <c r="E520" s="13">
        <v>622</v>
      </c>
      <c r="F520" s="4">
        <f>SUM(E520/D520)</f>
        <v>7.0681818181818179E-2</v>
      </c>
      <c r="G520" t="s">
        <v>14</v>
      </c>
      <c r="H520">
        <v>10</v>
      </c>
      <c r="I520" s="8">
        <f>IF(ISERROR(E520/H520),0,SUM(E520/H520))</f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_xlfn.TEXTSPLIT(P520,"/",,FALSE,1)</f>
        <v>film &amp; video</v>
      </c>
      <c r="R520" t="str">
        <v>animation</v>
      </c>
      <c r="S520" s="6">
        <f t="shared" si="16"/>
        <v>43154.25</v>
      </c>
      <c r="T520" s="6">
        <f t="shared" si="17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 s="13">
        <v>177700</v>
      </c>
      <c r="E521" s="13">
        <v>180802</v>
      </c>
      <c r="F521" s="4">
        <f>SUM(E521/D521)</f>
        <v>1.0174563871693867</v>
      </c>
      <c r="G521" t="s">
        <v>20</v>
      </c>
      <c r="H521">
        <v>1773</v>
      </c>
      <c r="I521" s="8">
        <f>IF(ISERROR(E521/H521),0,SUM(E521/H521))</f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_xlfn.TEXTSPLIT(P521,"/",,FALSE,1)</f>
        <v>music</v>
      </c>
      <c r="R521" t="str">
        <v>rock</v>
      </c>
      <c r="S521" s="6">
        <f t="shared" si="16"/>
        <v>42012.25</v>
      </c>
      <c r="T521" s="6">
        <f t="shared" si="17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 s="13">
        <v>800</v>
      </c>
      <c r="E522" s="13">
        <v>3406</v>
      </c>
      <c r="F522" s="4">
        <f>SUM(E522/D522)</f>
        <v>4.2575000000000003</v>
      </c>
      <c r="G522" t="s">
        <v>20</v>
      </c>
      <c r="H522">
        <v>32</v>
      </c>
      <c r="I522" s="8">
        <f>IF(ISERROR(E522/H522),0,SUM(E522/H522))</f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_xlfn.TEXTSPLIT(P522,"/",,FALSE,1)</f>
        <v>theater</v>
      </c>
      <c r="R522" t="str">
        <v>plays</v>
      </c>
      <c r="S522" s="6">
        <f t="shared" si="16"/>
        <v>43574.208333333328</v>
      </c>
      <c r="T522" s="6">
        <f t="shared" si="17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 s="13">
        <v>7600</v>
      </c>
      <c r="E523" s="13">
        <v>11061</v>
      </c>
      <c r="F523" s="4">
        <f>SUM(E523/D523)</f>
        <v>1.4553947368421052</v>
      </c>
      <c r="G523" t="s">
        <v>20</v>
      </c>
      <c r="H523">
        <v>369</v>
      </c>
      <c r="I523" s="8">
        <f>IF(ISERROR(E523/H523),0,SUM(E523/H523))</f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_xlfn.TEXTSPLIT(P523,"/",,FALSE,1)</f>
        <v>film &amp; video</v>
      </c>
      <c r="R523" t="str">
        <v>drama</v>
      </c>
      <c r="S523" s="6">
        <f t="shared" si="16"/>
        <v>42605.208333333328</v>
      </c>
      <c r="T523" s="6">
        <f t="shared" si="17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 s="13">
        <v>50500</v>
      </c>
      <c r="E524" s="13">
        <v>16389</v>
      </c>
      <c r="F524" s="4">
        <f>SUM(E524/D524)</f>
        <v>0.32453465346534655</v>
      </c>
      <c r="G524" t="s">
        <v>14</v>
      </c>
      <c r="H524">
        <v>191</v>
      </c>
      <c r="I524" s="8">
        <f>IF(ISERROR(E524/H524),0,SUM(E524/H524))</f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_xlfn.TEXTSPLIT(P524,"/",,FALSE,1)</f>
        <v>film &amp; video</v>
      </c>
      <c r="R524" t="str">
        <v>shorts</v>
      </c>
      <c r="S524" s="6">
        <f t="shared" si="16"/>
        <v>41093.208333333336</v>
      </c>
      <c r="T524" s="6">
        <f t="shared" si="17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 s="13">
        <v>900</v>
      </c>
      <c r="E525" s="13">
        <v>6303</v>
      </c>
      <c r="F525" s="4">
        <f>SUM(E525/D525)</f>
        <v>7.003333333333333</v>
      </c>
      <c r="G525" t="s">
        <v>20</v>
      </c>
      <c r="H525">
        <v>89</v>
      </c>
      <c r="I525" s="8">
        <f>IF(ISERROR(E525/H525),0,SUM(E525/H525))</f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_xlfn.TEXTSPLIT(P525,"/",,FALSE,1)</f>
        <v>film &amp; video</v>
      </c>
      <c r="R525" t="str">
        <v>shorts</v>
      </c>
      <c r="S525" s="6">
        <f t="shared" si="16"/>
        <v>40241.25</v>
      </c>
      <c r="T525" s="6">
        <f t="shared" si="17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 s="13">
        <v>96700</v>
      </c>
      <c r="E526" s="13">
        <v>81136</v>
      </c>
      <c r="F526" s="4">
        <f>SUM(E526/D526)</f>
        <v>0.83904860392967939</v>
      </c>
      <c r="G526" t="s">
        <v>14</v>
      </c>
      <c r="H526">
        <v>1979</v>
      </c>
      <c r="I526" s="8">
        <f>IF(ISERROR(E526/H526),0,SUM(E526/H526))</f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_xlfn.TEXTSPLIT(P526,"/",,FALSE,1)</f>
        <v>theater</v>
      </c>
      <c r="R526" t="str">
        <v>plays</v>
      </c>
      <c r="S526" s="6">
        <f t="shared" si="16"/>
        <v>40294.208333333336</v>
      </c>
      <c r="T526" s="6">
        <f t="shared" si="17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 s="13">
        <v>2100</v>
      </c>
      <c r="E527" s="13">
        <v>1768</v>
      </c>
      <c r="F527" s="4">
        <f>SUM(E527/D527)</f>
        <v>0.84190476190476193</v>
      </c>
      <c r="G527" t="s">
        <v>14</v>
      </c>
      <c r="H527">
        <v>63</v>
      </c>
      <c r="I527" s="8">
        <f>IF(ISERROR(E527/H527),0,SUM(E527/H527))</f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_xlfn.TEXTSPLIT(P527,"/",,FALSE,1)</f>
        <v>technology</v>
      </c>
      <c r="R527" t="str">
        <v>wearables</v>
      </c>
      <c r="S527" s="6">
        <f t="shared" si="16"/>
        <v>40505.25</v>
      </c>
      <c r="T527" s="6">
        <f t="shared" si="17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 s="13">
        <v>8300</v>
      </c>
      <c r="E528" s="13">
        <v>12944</v>
      </c>
      <c r="F528" s="4">
        <f>SUM(E528/D528)</f>
        <v>1.5595180722891566</v>
      </c>
      <c r="G528" t="s">
        <v>20</v>
      </c>
      <c r="H528">
        <v>147</v>
      </c>
      <c r="I528" s="8">
        <f>IF(ISERROR(E528/H528),0,SUM(E528/H528))</f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_xlfn.TEXTSPLIT(P528,"/",,FALSE,1)</f>
        <v>theater</v>
      </c>
      <c r="R528" t="str">
        <v>plays</v>
      </c>
      <c r="S528" s="6">
        <f t="shared" si="16"/>
        <v>42364.25</v>
      </c>
      <c r="T528" s="6">
        <f t="shared" si="17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 s="13">
        <v>189200</v>
      </c>
      <c r="E529" s="13">
        <v>188480</v>
      </c>
      <c r="F529" s="4">
        <f>SUM(E529/D529)</f>
        <v>0.99619450317124736</v>
      </c>
      <c r="G529" t="s">
        <v>14</v>
      </c>
      <c r="H529">
        <v>6080</v>
      </c>
      <c r="I529" s="8">
        <f>IF(ISERROR(E529/H529),0,SUM(E529/H529))</f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_xlfn.TEXTSPLIT(P529,"/",,FALSE,1)</f>
        <v>film &amp; video</v>
      </c>
      <c r="R529" t="str">
        <v>animation</v>
      </c>
      <c r="S529" s="6">
        <f t="shared" si="16"/>
        <v>42405.25</v>
      </c>
      <c r="T529" s="6">
        <f t="shared" si="17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 s="13">
        <v>9000</v>
      </c>
      <c r="E530" s="13">
        <v>7227</v>
      </c>
      <c r="F530" s="4">
        <f>SUM(E530/D530)</f>
        <v>0.80300000000000005</v>
      </c>
      <c r="G530" t="s">
        <v>14</v>
      </c>
      <c r="H530">
        <v>80</v>
      </c>
      <c r="I530" s="8">
        <f>IF(ISERROR(E530/H530),0,SUM(E530/H530))</f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_xlfn.TEXTSPLIT(P530,"/",,FALSE,1)</f>
        <v>music</v>
      </c>
      <c r="R530" t="str">
        <v>indie rock</v>
      </c>
      <c r="S530" s="6">
        <f t="shared" si="16"/>
        <v>41601.25</v>
      </c>
      <c r="T530" s="6">
        <f t="shared" si="17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 s="13">
        <v>5100</v>
      </c>
      <c r="E531" s="13">
        <v>574</v>
      </c>
      <c r="F531" s="4">
        <f>SUM(E531/D531)</f>
        <v>0.11254901960784314</v>
      </c>
      <c r="G531" t="s">
        <v>14</v>
      </c>
      <c r="H531">
        <v>9</v>
      </c>
      <c r="I531" s="8">
        <f>IF(ISERROR(E531/H531),0,SUM(E531/H531))</f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_xlfn.TEXTSPLIT(P531,"/",,FALSE,1)</f>
        <v>games</v>
      </c>
      <c r="R531" t="str">
        <v>video games</v>
      </c>
      <c r="S531" s="6">
        <f t="shared" si="16"/>
        <v>41769.208333333336</v>
      </c>
      <c r="T531" s="6">
        <f t="shared" si="17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 s="13">
        <v>105000</v>
      </c>
      <c r="E532" s="13">
        <v>96328</v>
      </c>
      <c r="F532" s="4">
        <f>SUM(E532/D532)</f>
        <v>0.91740952380952379</v>
      </c>
      <c r="G532" t="s">
        <v>14</v>
      </c>
      <c r="H532">
        <v>1784</v>
      </c>
      <c r="I532" s="8">
        <f>IF(ISERROR(E532/H532),0,SUM(E532/H532))</f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_xlfn.TEXTSPLIT(P532,"/",,FALSE,1)</f>
        <v>publishing</v>
      </c>
      <c r="R532" t="str">
        <v>fiction</v>
      </c>
      <c r="S532" s="6">
        <f t="shared" si="16"/>
        <v>40421.208333333336</v>
      </c>
      <c r="T532" s="6">
        <f t="shared" si="17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 s="13">
        <v>186700</v>
      </c>
      <c r="E533" s="13">
        <v>178338</v>
      </c>
      <c r="F533" s="4">
        <f>SUM(E533/D533)</f>
        <v>0.95521156936261387</v>
      </c>
      <c r="G533" t="s">
        <v>47</v>
      </c>
      <c r="H533">
        <v>3640</v>
      </c>
      <c r="I533" s="8">
        <f>IF(ISERROR(E533/H533),0,SUM(E533/H533))</f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_xlfn.TEXTSPLIT(P533,"/",,FALSE,1)</f>
        <v>games</v>
      </c>
      <c r="R533" t="str">
        <v>video games</v>
      </c>
      <c r="S533" s="6">
        <f t="shared" si="16"/>
        <v>41589.25</v>
      </c>
      <c r="T533" s="6">
        <f t="shared" si="17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 s="13">
        <v>1600</v>
      </c>
      <c r="E534" s="13">
        <v>8046</v>
      </c>
      <c r="F534" s="4">
        <f>SUM(E534/D534)</f>
        <v>5.0287499999999996</v>
      </c>
      <c r="G534" t="s">
        <v>20</v>
      </c>
      <c r="H534">
        <v>126</v>
      </c>
      <c r="I534" s="8">
        <f>IF(ISERROR(E534/H534),0,SUM(E534/H534))</f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_xlfn.TEXTSPLIT(P534,"/",,FALSE,1)</f>
        <v>theater</v>
      </c>
      <c r="R534" t="str">
        <v>plays</v>
      </c>
      <c r="S534" s="6">
        <f t="shared" si="16"/>
        <v>43125.25</v>
      </c>
      <c r="T534" s="6">
        <f t="shared" si="17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 s="13">
        <v>115600</v>
      </c>
      <c r="E535" s="13">
        <v>184086</v>
      </c>
      <c r="F535" s="4">
        <f>SUM(E535/D535)</f>
        <v>1.5924394463667819</v>
      </c>
      <c r="G535" t="s">
        <v>20</v>
      </c>
      <c r="H535">
        <v>2218</v>
      </c>
      <c r="I535" s="8">
        <f>IF(ISERROR(E535/H535),0,SUM(E535/H535))</f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_xlfn.TEXTSPLIT(P535,"/",,FALSE,1)</f>
        <v>music</v>
      </c>
      <c r="R535" t="str">
        <v>indie rock</v>
      </c>
      <c r="S535" s="6">
        <f t="shared" si="16"/>
        <v>41479.208333333336</v>
      </c>
      <c r="T535" s="6">
        <f t="shared" si="17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 s="13">
        <v>89100</v>
      </c>
      <c r="E536" s="13">
        <v>13385</v>
      </c>
      <c r="F536" s="4">
        <f>SUM(E536/D536)</f>
        <v>0.15022446689113356</v>
      </c>
      <c r="G536" t="s">
        <v>14</v>
      </c>
      <c r="H536">
        <v>243</v>
      </c>
      <c r="I536" s="8">
        <f>IF(ISERROR(E536/H536),0,SUM(E536/H536))</f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_xlfn.TEXTSPLIT(P536,"/",,FALSE,1)</f>
        <v>film &amp; video</v>
      </c>
      <c r="R536" t="str">
        <v>drama</v>
      </c>
      <c r="S536" s="6">
        <f t="shared" si="16"/>
        <v>43329.208333333328</v>
      </c>
      <c r="T536" s="6">
        <f t="shared" si="17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 s="13">
        <v>2600</v>
      </c>
      <c r="E537" s="13">
        <v>12533</v>
      </c>
      <c r="F537" s="4">
        <f>SUM(E537/D537)</f>
        <v>4.820384615384615</v>
      </c>
      <c r="G537" t="s">
        <v>20</v>
      </c>
      <c r="H537">
        <v>202</v>
      </c>
      <c r="I537" s="8">
        <f>IF(ISERROR(E537/H537),0,SUM(E537/H537))</f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_xlfn.TEXTSPLIT(P537,"/",,FALSE,1)</f>
        <v>theater</v>
      </c>
      <c r="R537" t="str">
        <v>plays</v>
      </c>
      <c r="S537" s="6">
        <f t="shared" si="16"/>
        <v>43259.208333333328</v>
      </c>
      <c r="T537" s="6">
        <f t="shared" si="17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 s="13">
        <v>9800</v>
      </c>
      <c r="E538" s="13">
        <v>14697</v>
      </c>
      <c r="F538" s="4">
        <f>SUM(E538/D538)</f>
        <v>1.4996938775510205</v>
      </c>
      <c r="G538" t="s">
        <v>20</v>
      </c>
      <c r="H538">
        <v>140</v>
      </c>
      <c r="I538" s="8">
        <f>IF(ISERROR(E538/H538),0,SUM(E538/H538))</f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_xlfn.TEXTSPLIT(P538,"/",,FALSE,1)</f>
        <v>publishing</v>
      </c>
      <c r="R538" t="str">
        <v>fiction</v>
      </c>
      <c r="S538" s="6">
        <f t="shared" si="16"/>
        <v>40414.208333333336</v>
      </c>
      <c r="T538" s="6">
        <f t="shared" si="17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 s="13">
        <v>84400</v>
      </c>
      <c r="E539" s="13">
        <v>98935</v>
      </c>
      <c r="F539" s="4">
        <f>SUM(E539/D539)</f>
        <v>1.1722156398104266</v>
      </c>
      <c r="G539" t="s">
        <v>20</v>
      </c>
      <c r="H539">
        <v>1052</v>
      </c>
      <c r="I539" s="8">
        <f>IF(ISERROR(E539/H539),0,SUM(E539/H539))</f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_xlfn.TEXTSPLIT(P539,"/",,FALSE,1)</f>
        <v>film &amp; video</v>
      </c>
      <c r="R539" t="str">
        <v>documentary</v>
      </c>
      <c r="S539" s="6">
        <f t="shared" si="16"/>
        <v>43342.208333333328</v>
      </c>
      <c r="T539" s="6">
        <f t="shared" si="17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 s="13">
        <v>151300</v>
      </c>
      <c r="E540" s="13">
        <v>57034</v>
      </c>
      <c r="F540" s="4">
        <f>SUM(E540/D540)</f>
        <v>0.37695968274950431</v>
      </c>
      <c r="G540" t="s">
        <v>14</v>
      </c>
      <c r="H540">
        <v>1296</v>
      </c>
      <c r="I540" s="8">
        <f>IF(ISERROR(E540/H540),0,SUM(E540/H540))</f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_xlfn.TEXTSPLIT(P540,"/",,FALSE,1)</f>
        <v>games</v>
      </c>
      <c r="R540" t="str">
        <v>mobile games</v>
      </c>
      <c r="S540" s="6">
        <f t="shared" si="16"/>
        <v>41539.208333333336</v>
      </c>
      <c r="T540" s="6">
        <f t="shared" si="17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 s="13">
        <v>9800</v>
      </c>
      <c r="E541" s="13">
        <v>7120</v>
      </c>
      <c r="F541" s="4">
        <f>SUM(E541/D541)</f>
        <v>0.72653061224489801</v>
      </c>
      <c r="G541" t="s">
        <v>14</v>
      </c>
      <c r="H541">
        <v>77</v>
      </c>
      <c r="I541" s="8">
        <f>IF(ISERROR(E541/H541),0,SUM(E541/H541))</f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_xlfn.TEXTSPLIT(P541,"/",,FALSE,1)</f>
        <v>food</v>
      </c>
      <c r="R541" t="str">
        <v>food trucks</v>
      </c>
      <c r="S541" s="6">
        <f t="shared" si="16"/>
        <v>43647.208333333328</v>
      </c>
      <c r="T541" s="6">
        <f t="shared" si="17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 s="13">
        <v>5300</v>
      </c>
      <c r="E542" s="13">
        <v>14097</v>
      </c>
      <c r="F542" s="4">
        <f>SUM(E542/D542)</f>
        <v>2.6598113207547169</v>
      </c>
      <c r="G542" t="s">
        <v>20</v>
      </c>
      <c r="H542">
        <v>247</v>
      </c>
      <c r="I542" s="8">
        <f>IF(ISERROR(E542/H542),0,SUM(E542/H542))</f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_xlfn.TEXTSPLIT(P542,"/",,FALSE,1)</f>
        <v>photography</v>
      </c>
      <c r="R542" t="str">
        <v>photography books</v>
      </c>
      <c r="S542" s="6">
        <f t="shared" si="16"/>
        <v>43225.208333333328</v>
      </c>
      <c r="T542" s="6">
        <f t="shared" si="17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 s="13">
        <v>178000</v>
      </c>
      <c r="E543" s="13">
        <v>43086</v>
      </c>
      <c r="F543" s="4">
        <f>SUM(E543/D543)</f>
        <v>0.24205617977528091</v>
      </c>
      <c r="G543" t="s">
        <v>14</v>
      </c>
      <c r="H543">
        <v>395</v>
      </c>
      <c r="I543" s="8">
        <f>IF(ISERROR(E543/H543),0,SUM(E543/H543))</f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_xlfn.TEXTSPLIT(P543,"/",,FALSE,1)</f>
        <v>games</v>
      </c>
      <c r="R543" t="str">
        <v>mobile games</v>
      </c>
      <c r="S543" s="6">
        <f t="shared" si="16"/>
        <v>42165.208333333328</v>
      </c>
      <c r="T543" s="6">
        <f t="shared" si="17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 s="13">
        <v>77000</v>
      </c>
      <c r="E544" s="13">
        <v>1930</v>
      </c>
      <c r="F544" s="4">
        <f>SUM(E544/D544)</f>
        <v>2.5064935064935064E-2</v>
      </c>
      <c r="G544" t="s">
        <v>14</v>
      </c>
      <c r="H544">
        <v>49</v>
      </c>
      <c r="I544" s="8">
        <f>IF(ISERROR(E544/H544),0,SUM(E544/H544))</f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_xlfn.TEXTSPLIT(P544,"/",,FALSE,1)</f>
        <v>music</v>
      </c>
      <c r="R544" t="str">
        <v>indie rock</v>
      </c>
      <c r="S544" s="6">
        <f t="shared" si="16"/>
        <v>42391.25</v>
      </c>
      <c r="T544" s="6">
        <f t="shared" si="17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 s="13">
        <v>84900</v>
      </c>
      <c r="E545" s="13">
        <v>13864</v>
      </c>
      <c r="F545" s="4">
        <f>SUM(E545/D545)</f>
        <v>0.1632979976442874</v>
      </c>
      <c r="G545" t="s">
        <v>14</v>
      </c>
      <c r="H545">
        <v>180</v>
      </c>
      <c r="I545" s="8">
        <f>IF(ISERROR(E545/H545),0,SUM(E545/H545))</f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_xlfn.TEXTSPLIT(P545,"/",,FALSE,1)</f>
        <v>games</v>
      </c>
      <c r="R545" t="str">
        <v>video games</v>
      </c>
      <c r="S545" s="6">
        <f t="shared" si="16"/>
        <v>41528.208333333336</v>
      </c>
      <c r="T545" s="6">
        <f t="shared" si="17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 s="13">
        <v>2800</v>
      </c>
      <c r="E546" s="13">
        <v>7742</v>
      </c>
      <c r="F546" s="4">
        <f>SUM(E546/D546)</f>
        <v>2.7650000000000001</v>
      </c>
      <c r="G546" t="s">
        <v>20</v>
      </c>
      <c r="H546">
        <v>84</v>
      </c>
      <c r="I546" s="8">
        <f>IF(ISERROR(E546/H546),0,SUM(E546/H546))</f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_xlfn.TEXTSPLIT(P546,"/",,FALSE,1)</f>
        <v>music</v>
      </c>
      <c r="R546" t="str">
        <v>rock</v>
      </c>
      <c r="S546" s="6">
        <f t="shared" si="16"/>
        <v>42377.25</v>
      </c>
      <c r="T546" s="6">
        <f t="shared" si="17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 s="13">
        <v>184800</v>
      </c>
      <c r="E547" s="13">
        <v>164109</v>
      </c>
      <c r="F547" s="4">
        <f>SUM(E547/D547)</f>
        <v>0.88803571428571426</v>
      </c>
      <c r="G547" t="s">
        <v>14</v>
      </c>
      <c r="H547">
        <v>2690</v>
      </c>
      <c r="I547" s="8">
        <f>IF(ISERROR(E547/H547),0,SUM(E547/H547))</f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_xlfn.TEXTSPLIT(P547,"/",,FALSE,1)</f>
        <v>theater</v>
      </c>
      <c r="R547" t="str">
        <v>plays</v>
      </c>
      <c r="S547" s="6">
        <f t="shared" si="16"/>
        <v>43824.25</v>
      </c>
      <c r="T547" s="6">
        <f t="shared" si="17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 s="13">
        <v>4200</v>
      </c>
      <c r="E548" s="13">
        <v>6870</v>
      </c>
      <c r="F548" s="4">
        <f>SUM(E548/D548)</f>
        <v>1.6357142857142857</v>
      </c>
      <c r="G548" t="s">
        <v>20</v>
      </c>
      <c r="H548">
        <v>88</v>
      </c>
      <c r="I548" s="8">
        <f>IF(ISERROR(E548/H548),0,SUM(E548/H548))</f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_xlfn.TEXTSPLIT(P548,"/",,FALSE,1)</f>
        <v>theater</v>
      </c>
      <c r="R548" t="str">
        <v>plays</v>
      </c>
      <c r="S548" s="6">
        <f t="shared" si="16"/>
        <v>43360.208333333328</v>
      </c>
      <c r="T548" s="6">
        <f t="shared" si="17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 s="13">
        <v>1300</v>
      </c>
      <c r="E549" s="13">
        <v>12597</v>
      </c>
      <c r="F549" s="4">
        <f>SUM(E549/D549)</f>
        <v>9.69</v>
      </c>
      <c r="G549" t="s">
        <v>20</v>
      </c>
      <c r="H549">
        <v>156</v>
      </c>
      <c r="I549" s="8">
        <f>IF(ISERROR(E549/H549),0,SUM(E549/H549))</f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_xlfn.TEXTSPLIT(P549,"/",,FALSE,1)</f>
        <v>film &amp; video</v>
      </c>
      <c r="R549" t="str">
        <v>drama</v>
      </c>
      <c r="S549" s="6">
        <f t="shared" si="16"/>
        <v>42029.25</v>
      </c>
      <c r="T549" s="6">
        <f t="shared" si="17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 s="13">
        <v>66100</v>
      </c>
      <c r="E550" s="13">
        <v>179074</v>
      </c>
      <c r="F550" s="4">
        <f>SUM(E550/D550)</f>
        <v>2.7091376701966716</v>
      </c>
      <c r="G550" t="s">
        <v>20</v>
      </c>
      <c r="H550">
        <v>2985</v>
      </c>
      <c r="I550" s="8">
        <f>IF(ISERROR(E550/H550),0,SUM(E550/H550))</f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_xlfn.TEXTSPLIT(P550,"/",,FALSE,1)</f>
        <v>theater</v>
      </c>
      <c r="R550" t="str">
        <v>plays</v>
      </c>
      <c r="S550" s="6">
        <f t="shared" si="16"/>
        <v>42461.208333333328</v>
      </c>
      <c r="T550" s="6">
        <f t="shared" si="17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 s="13">
        <v>29500</v>
      </c>
      <c r="E551" s="13">
        <v>83843</v>
      </c>
      <c r="F551" s="4">
        <f>SUM(E551/D551)</f>
        <v>2.8421355932203389</v>
      </c>
      <c r="G551" t="s">
        <v>20</v>
      </c>
      <c r="H551">
        <v>762</v>
      </c>
      <c r="I551" s="8">
        <f>IF(ISERROR(E551/H551),0,SUM(E551/H551))</f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_xlfn.TEXTSPLIT(P551,"/",,FALSE,1)</f>
        <v>technology</v>
      </c>
      <c r="R551" t="str">
        <v>wearables</v>
      </c>
      <c r="S551" s="6">
        <f t="shared" si="16"/>
        <v>41422.208333333336</v>
      </c>
      <c r="T551" s="6">
        <f t="shared" si="17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 s="13">
        <v>100</v>
      </c>
      <c r="E552" s="13">
        <v>4</v>
      </c>
      <c r="F552" s="4">
        <f>SUM(E552/D552)</f>
        <v>0.04</v>
      </c>
      <c r="G552" t="s">
        <v>74</v>
      </c>
      <c r="H552">
        <v>1</v>
      </c>
      <c r="I552" s="8">
        <f>IF(ISERROR(E552/H552),0,SUM(E552/H552))</f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_xlfn.TEXTSPLIT(P552,"/",,FALSE,1)</f>
        <v>music</v>
      </c>
      <c r="R552" t="str">
        <v>indie rock</v>
      </c>
      <c r="S552" s="6">
        <f t="shared" si="16"/>
        <v>40968.25</v>
      </c>
      <c r="T552" s="6">
        <f t="shared" si="17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 s="13">
        <v>180100</v>
      </c>
      <c r="E553" s="13">
        <v>105598</v>
      </c>
      <c r="F553" s="4">
        <f>SUM(E553/D553)</f>
        <v>0.58632981676846196</v>
      </c>
      <c r="G553" t="s">
        <v>14</v>
      </c>
      <c r="H553">
        <v>2779</v>
      </c>
      <c r="I553" s="8">
        <f>IF(ISERROR(E553/H553),0,SUM(E553/H553))</f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_xlfn.TEXTSPLIT(P553,"/",,FALSE,1)</f>
        <v>technology</v>
      </c>
      <c r="R553" t="str">
        <v>web</v>
      </c>
      <c r="S553" s="6">
        <f t="shared" si="16"/>
        <v>41993.25</v>
      </c>
      <c r="T553" s="6">
        <f t="shared" si="17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 s="13">
        <v>9000</v>
      </c>
      <c r="E554" s="13">
        <v>8866</v>
      </c>
      <c r="F554" s="4">
        <f>SUM(E554/D554)</f>
        <v>0.98511111111111116</v>
      </c>
      <c r="G554" t="s">
        <v>14</v>
      </c>
      <c r="H554">
        <v>92</v>
      </c>
      <c r="I554" s="8">
        <f>IF(ISERROR(E554/H554),0,SUM(E554/H554))</f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_xlfn.TEXTSPLIT(P554,"/",,FALSE,1)</f>
        <v>theater</v>
      </c>
      <c r="R554" t="str">
        <v>plays</v>
      </c>
      <c r="S554" s="6">
        <f t="shared" si="16"/>
        <v>42700.25</v>
      </c>
      <c r="T554" s="6">
        <f t="shared" si="17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 s="13">
        <v>170600</v>
      </c>
      <c r="E555" s="13">
        <v>75022</v>
      </c>
      <c r="F555" s="4">
        <f>SUM(E555/D555)</f>
        <v>0.43975381008206332</v>
      </c>
      <c r="G555" t="s">
        <v>14</v>
      </c>
      <c r="H555">
        <v>1028</v>
      </c>
      <c r="I555" s="8">
        <f>IF(ISERROR(E555/H555),0,SUM(E555/H555))</f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_xlfn.TEXTSPLIT(P555,"/",,FALSE,1)</f>
        <v>music</v>
      </c>
      <c r="R555" t="str">
        <v>rock</v>
      </c>
      <c r="S555" s="6">
        <f t="shared" si="16"/>
        <v>40545.25</v>
      </c>
      <c r="T555" s="6">
        <f t="shared" si="17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 s="13">
        <v>9500</v>
      </c>
      <c r="E556" s="13">
        <v>14408</v>
      </c>
      <c r="F556" s="4">
        <f>SUM(E556/D556)</f>
        <v>1.5166315789473683</v>
      </c>
      <c r="G556" t="s">
        <v>20</v>
      </c>
      <c r="H556">
        <v>554</v>
      </c>
      <c r="I556" s="8">
        <f>IF(ISERROR(E556/H556),0,SUM(E556/H556))</f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_xlfn.TEXTSPLIT(P556,"/",,FALSE,1)</f>
        <v>music</v>
      </c>
      <c r="R556" t="str">
        <v>indie rock</v>
      </c>
      <c r="S556" s="6">
        <f t="shared" si="16"/>
        <v>42723.25</v>
      </c>
      <c r="T556" s="6">
        <f t="shared" si="17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 s="13">
        <v>6300</v>
      </c>
      <c r="E557" s="13">
        <v>14089</v>
      </c>
      <c r="F557" s="4">
        <f>SUM(E557/D557)</f>
        <v>2.2363492063492063</v>
      </c>
      <c r="G557" t="s">
        <v>20</v>
      </c>
      <c r="H557">
        <v>135</v>
      </c>
      <c r="I557" s="8">
        <f>IF(ISERROR(E557/H557),0,SUM(E557/H557))</f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_xlfn.TEXTSPLIT(P557,"/",,FALSE,1)</f>
        <v>music</v>
      </c>
      <c r="R557" t="str">
        <v>rock</v>
      </c>
      <c r="S557" s="6">
        <f t="shared" si="16"/>
        <v>41731.208333333336</v>
      </c>
      <c r="T557" s="6">
        <f t="shared" si="17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 s="13">
        <v>5200</v>
      </c>
      <c r="E558" s="13">
        <v>12467</v>
      </c>
      <c r="F558" s="4">
        <f>SUM(E558/D558)</f>
        <v>2.3975</v>
      </c>
      <c r="G558" t="s">
        <v>20</v>
      </c>
      <c r="H558">
        <v>122</v>
      </c>
      <c r="I558" s="8">
        <f>IF(ISERROR(E558/H558),0,SUM(E558/H558))</f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_xlfn.TEXTSPLIT(P558,"/",,FALSE,1)</f>
        <v>publishing</v>
      </c>
      <c r="R558" t="str">
        <v>translations</v>
      </c>
      <c r="S558" s="6">
        <f t="shared" si="16"/>
        <v>40792.208333333336</v>
      </c>
      <c r="T558" s="6">
        <f t="shared" si="17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 s="13">
        <v>6000</v>
      </c>
      <c r="E559" s="13">
        <v>11960</v>
      </c>
      <c r="F559" s="4">
        <f>SUM(E559/D559)</f>
        <v>1.9933333333333334</v>
      </c>
      <c r="G559" t="s">
        <v>20</v>
      </c>
      <c r="H559">
        <v>221</v>
      </c>
      <c r="I559" s="8">
        <f>IF(ISERROR(E559/H559),0,SUM(E559/H559))</f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_xlfn.TEXTSPLIT(P559,"/",,FALSE,1)</f>
        <v>film &amp; video</v>
      </c>
      <c r="R559" t="str">
        <v>science fiction</v>
      </c>
      <c r="S559" s="6">
        <f t="shared" si="16"/>
        <v>42279.208333333328</v>
      </c>
      <c r="T559" s="6">
        <f t="shared" si="17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 s="13">
        <v>5800</v>
      </c>
      <c r="E560" s="13">
        <v>7966</v>
      </c>
      <c r="F560" s="4">
        <f>SUM(E560/D560)</f>
        <v>1.373448275862069</v>
      </c>
      <c r="G560" t="s">
        <v>20</v>
      </c>
      <c r="H560">
        <v>126</v>
      </c>
      <c r="I560" s="8">
        <f>IF(ISERROR(E560/H560),0,SUM(E560/H560))</f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_xlfn.TEXTSPLIT(P560,"/",,FALSE,1)</f>
        <v>theater</v>
      </c>
      <c r="R560" t="str">
        <v>plays</v>
      </c>
      <c r="S560" s="6">
        <f t="shared" si="16"/>
        <v>42424.25</v>
      </c>
      <c r="T560" s="6">
        <f t="shared" si="17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 s="13">
        <v>105300</v>
      </c>
      <c r="E561" s="13">
        <v>106321</v>
      </c>
      <c r="F561" s="4">
        <f>SUM(E561/D561)</f>
        <v>1.009696106362773</v>
      </c>
      <c r="G561" t="s">
        <v>20</v>
      </c>
      <c r="H561">
        <v>1022</v>
      </c>
      <c r="I561" s="8">
        <f>IF(ISERROR(E561/H561),0,SUM(E561/H561))</f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_xlfn.TEXTSPLIT(P561,"/",,FALSE,1)</f>
        <v>theater</v>
      </c>
      <c r="R561" t="str">
        <v>plays</v>
      </c>
      <c r="S561" s="6">
        <f t="shared" si="16"/>
        <v>42584.208333333328</v>
      </c>
      <c r="T561" s="6">
        <f t="shared" si="17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 s="13">
        <v>20000</v>
      </c>
      <c r="E562" s="13">
        <v>158832</v>
      </c>
      <c r="F562" s="4">
        <f>SUM(E562/D562)</f>
        <v>7.9416000000000002</v>
      </c>
      <c r="G562" t="s">
        <v>20</v>
      </c>
      <c r="H562">
        <v>3177</v>
      </c>
      <c r="I562" s="8">
        <f>IF(ISERROR(E562/H562),0,SUM(E562/H562))</f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_xlfn.TEXTSPLIT(P562,"/",,FALSE,1)</f>
        <v>film &amp; video</v>
      </c>
      <c r="R562" t="str">
        <v>animation</v>
      </c>
      <c r="S562" s="6">
        <f t="shared" si="16"/>
        <v>40865.25</v>
      </c>
      <c r="T562" s="6">
        <f t="shared" si="17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 s="13">
        <v>3000</v>
      </c>
      <c r="E563" s="13">
        <v>11091</v>
      </c>
      <c r="F563" s="4">
        <f>SUM(E563/D563)</f>
        <v>3.6970000000000001</v>
      </c>
      <c r="G563" t="s">
        <v>20</v>
      </c>
      <c r="H563">
        <v>198</v>
      </c>
      <c r="I563" s="8">
        <f>IF(ISERROR(E563/H563),0,SUM(E563/H563))</f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_xlfn.TEXTSPLIT(P563,"/",,FALSE,1)</f>
        <v>theater</v>
      </c>
      <c r="R563" t="str">
        <v>plays</v>
      </c>
      <c r="S563" s="6">
        <f t="shared" si="16"/>
        <v>40833.208333333336</v>
      </c>
      <c r="T563" s="6">
        <f t="shared" si="17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 s="13">
        <v>9900</v>
      </c>
      <c r="E564" s="13">
        <v>1269</v>
      </c>
      <c r="F564" s="4">
        <f>SUM(E564/D564)</f>
        <v>0.12818181818181817</v>
      </c>
      <c r="G564" t="s">
        <v>14</v>
      </c>
      <c r="H564">
        <v>26</v>
      </c>
      <c r="I564" s="8">
        <f>IF(ISERROR(E564/H564),0,SUM(E564/H564))</f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_xlfn.TEXTSPLIT(P564,"/",,FALSE,1)</f>
        <v>music</v>
      </c>
      <c r="R564" t="str">
        <v>rock</v>
      </c>
      <c r="S564" s="6">
        <f t="shared" si="16"/>
        <v>43536.208333333328</v>
      </c>
      <c r="T564" s="6">
        <f t="shared" si="17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 s="13">
        <v>3700</v>
      </c>
      <c r="E565" s="13">
        <v>5107</v>
      </c>
      <c r="F565" s="4">
        <f>SUM(E565/D565)</f>
        <v>1.3802702702702703</v>
      </c>
      <c r="G565" t="s">
        <v>20</v>
      </c>
      <c r="H565">
        <v>85</v>
      </c>
      <c r="I565" s="8">
        <f>IF(ISERROR(E565/H565),0,SUM(E565/H565))</f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_xlfn.TEXTSPLIT(P565,"/",,FALSE,1)</f>
        <v>film &amp; video</v>
      </c>
      <c r="R565" t="str">
        <v>documentary</v>
      </c>
      <c r="S565" s="6">
        <f t="shared" si="16"/>
        <v>43417.25</v>
      </c>
      <c r="T565" s="6">
        <f t="shared" si="17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 s="13">
        <v>168700</v>
      </c>
      <c r="E566" s="13">
        <v>141393</v>
      </c>
      <c r="F566" s="4">
        <f>SUM(E566/D566)</f>
        <v>0.83813278008298753</v>
      </c>
      <c r="G566" t="s">
        <v>14</v>
      </c>
      <c r="H566">
        <v>1790</v>
      </c>
      <c r="I566" s="8">
        <f>IF(ISERROR(E566/H566),0,SUM(E566/H566))</f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_xlfn.TEXTSPLIT(P566,"/",,FALSE,1)</f>
        <v>theater</v>
      </c>
      <c r="R566" t="str">
        <v>plays</v>
      </c>
      <c r="S566" s="6">
        <f t="shared" si="16"/>
        <v>42078.208333333328</v>
      </c>
      <c r="T566" s="6">
        <f t="shared" si="17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 s="13">
        <v>94900</v>
      </c>
      <c r="E567" s="13">
        <v>194166</v>
      </c>
      <c r="F567" s="4">
        <f>SUM(E567/D567)</f>
        <v>2.0460063224446787</v>
      </c>
      <c r="G567" t="s">
        <v>20</v>
      </c>
      <c r="H567">
        <v>3596</v>
      </c>
      <c r="I567" s="8">
        <f>IF(ISERROR(E567/H567),0,SUM(E567/H567))</f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_xlfn.TEXTSPLIT(P567,"/",,FALSE,1)</f>
        <v>theater</v>
      </c>
      <c r="R567" t="str">
        <v>plays</v>
      </c>
      <c r="S567" s="6">
        <f t="shared" si="16"/>
        <v>40862.25</v>
      </c>
      <c r="T567" s="6">
        <f t="shared" si="17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 s="13">
        <v>9300</v>
      </c>
      <c r="E568" s="13">
        <v>4124</v>
      </c>
      <c r="F568" s="4">
        <f>SUM(E568/D568)</f>
        <v>0.44344086021505374</v>
      </c>
      <c r="G568" t="s">
        <v>14</v>
      </c>
      <c r="H568">
        <v>37</v>
      </c>
      <c r="I568" s="8">
        <f>IF(ISERROR(E568/H568),0,SUM(E568/H568))</f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_xlfn.TEXTSPLIT(P568,"/",,FALSE,1)</f>
        <v>music</v>
      </c>
      <c r="R568" t="str">
        <v>electric music</v>
      </c>
      <c r="S568" s="6">
        <f t="shared" si="16"/>
        <v>42424.25</v>
      </c>
      <c r="T568" s="6">
        <f t="shared" si="17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 s="13">
        <v>6800</v>
      </c>
      <c r="E569" s="13">
        <v>14865</v>
      </c>
      <c r="F569" s="4">
        <f>SUM(E569/D569)</f>
        <v>2.1860294117647059</v>
      </c>
      <c r="G569" t="s">
        <v>20</v>
      </c>
      <c r="H569">
        <v>244</v>
      </c>
      <c r="I569" s="8">
        <f>IF(ISERROR(E569/H569),0,SUM(E569/H569))</f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_xlfn.TEXTSPLIT(P569,"/",,FALSE,1)</f>
        <v>music</v>
      </c>
      <c r="R569" t="str">
        <v>rock</v>
      </c>
      <c r="S569" s="6">
        <f t="shared" si="16"/>
        <v>41830.208333333336</v>
      </c>
      <c r="T569" s="6">
        <f t="shared" si="17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 s="13">
        <v>72400</v>
      </c>
      <c r="E570" s="13">
        <v>134688</v>
      </c>
      <c r="F570" s="4">
        <f>SUM(E570/D570)</f>
        <v>1.8603314917127072</v>
      </c>
      <c r="G570" t="s">
        <v>20</v>
      </c>
      <c r="H570">
        <v>5180</v>
      </c>
      <c r="I570" s="8">
        <f>IF(ISERROR(E570/H570),0,SUM(E570/H570))</f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_xlfn.TEXTSPLIT(P570,"/",,FALSE,1)</f>
        <v>theater</v>
      </c>
      <c r="R570" t="str">
        <v>plays</v>
      </c>
      <c r="S570" s="6">
        <f t="shared" si="16"/>
        <v>40374.208333333336</v>
      </c>
      <c r="T570" s="6">
        <f t="shared" si="17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 s="13">
        <v>20100</v>
      </c>
      <c r="E571" s="13">
        <v>47705</v>
      </c>
      <c r="F571" s="4">
        <f>SUM(E571/D571)</f>
        <v>2.3733830845771142</v>
      </c>
      <c r="G571" t="s">
        <v>20</v>
      </c>
      <c r="H571">
        <v>589</v>
      </c>
      <c r="I571" s="8">
        <f>IF(ISERROR(E571/H571),0,SUM(E571/H571))</f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_xlfn.TEXTSPLIT(P571,"/",,FALSE,1)</f>
        <v>film &amp; video</v>
      </c>
      <c r="R571" t="str">
        <v>animation</v>
      </c>
      <c r="S571" s="6">
        <f t="shared" si="16"/>
        <v>40554.25</v>
      </c>
      <c r="T571" s="6">
        <f t="shared" si="17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 s="13">
        <v>31200</v>
      </c>
      <c r="E572" s="13">
        <v>95364</v>
      </c>
      <c r="F572" s="4">
        <f>SUM(E572/D572)</f>
        <v>3.0565384615384614</v>
      </c>
      <c r="G572" t="s">
        <v>20</v>
      </c>
      <c r="H572">
        <v>2725</v>
      </c>
      <c r="I572" s="8">
        <f>IF(ISERROR(E572/H572),0,SUM(E572/H572))</f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_xlfn.TEXTSPLIT(P572,"/",,FALSE,1)</f>
        <v>music</v>
      </c>
      <c r="R572" t="str">
        <v>rock</v>
      </c>
      <c r="S572" s="6">
        <f t="shared" si="16"/>
        <v>41993.25</v>
      </c>
      <c r="T572" s="6">
        <f t="shared" si="17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 s="13">
        <v>3500</v>
      </c>
      <c r="E573" s="13">
        <v>3295</v>
      </c>
      <c r="F573" s="4">
        <f>SUM(E573/D573)</f>
        <v>0.94142857142857139</v>
      </c>
      <c r="G573" t="s">
        <v>14</v>
      </c>
      <c r="H573">
        <v>35</v>
      </c>
      <c r="I573" s="8">
        <f>IF(ISERROR(E573/H573),0,SUM(E573/H573))</f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_xlfn.TEXTSPLIT(P573,"/",,FALSE,1)</f>
        <v>film &amp; video</v>
      </c>
      <c r="R573" t="str">
        <v>shorts</v>
      </c>
      <c r="S573" s="6">
        <f t="shared" si="16"/>
        <v>42174.208333333328</v>
      </c>
      <c r="T573" s="6">
        <f t="shared" si="17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 s="13">
        <v>9000</v>
      </c>
      <c r="E574" s="13">
        <v>4896</v>
      </c>
      <c r="F574" s="4">
        <f>SUM(E574/D574)</f>
        <v>0.54400000000000004</v>
      </c>
      <c r="G574" t="s">
        <v>74</v>
      </c>
      <c r="H574">
        <v>94</v>
      </c>
      <c r="I574" s="8">
        <f>IF(ISERROR(E574/H574),0,SUM(E574/H574))</f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_xlfn.TEXTSPLIT(P574,"/",,FALSE,1)</f>
        <v>music</v>
      </c>
      <c r="R574" t="str">
        <v>rock</v>
      </c>
      <c r="S574" s="6">
        <f t="shared" si="16"/>
        <v>42275.208333333328</v>
      </c>
      <c r="T574" s="6">
        <f t="shared" si="17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 s="13">
        <v>6700</v>
      </c>
      <c r="E575" s="13">
        <v>7496</v>
      </c>
      <c r="F575" s="4">
        <f>SUM(E575/D575)</f>
        <v>1.1188059701492536</v>
      </c>
      <c r="G575" t="s">
        <v>20</v>
      </c>
      <c r="H575">
        <v>300</v>
      </c>
      <c r="I575" s="8">
        <f>IF(ISERROR(E575/H575),0,SUM(E575/H575))</f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_xlfn.TEXTSPLIT(P575,"/",,FALSE,1)</f>
        <v>journalism</v>
      </c>
      <c r="R575" t="str">
        <v>audio</v>
      </c>
      <c r="S575" s="6">
        <f t="shared" si="16"/>
        <v>41761.208333333336</v>
      </c>
      <c r="T575" s="6">
        <f t="shared" si="17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 s="13">
        <v>2700</v>
      </c>
      <c r="E576" s="13">
        <v>9967</v>
      </c>
      <c r="F576" s="4">
        <f>SUM(E576/D576)</f>
        <v>3.6914814814814814</v>
      </c>
      <c r="G576" t="s">
        <v>20</v>
      </c>
      <c r="H576">
        <v>144</v>
      </c>
      <c r="I576" s="8">
        <f>IF(ISERROR(E576/H576),0,SUM(E576/H576))</f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_xlfn.TEXTSPLIT(P576,"/",,FALSE,1)</f>
        <v>food</v>
      </c>
      <c r="R576" t="str">
        <v>food trucks</v>
      </c>
      <c r="S576" s="6">
        <f t="shared" si="16"/>
        <v>43806.25</v>
      </c>
      <c r="T576" s="6">
        <f t="shared" si="17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 s="13">
        <v>83300</v>
      </c>
      <c r="E577" s="13">
        <v>52421</v>
      </c>
      <c r="F577" s="4">
        <f>SUM(E577/D577)</f>
        <v>0.62930372148859548</v>
      </c>
      <c r="G577" t="s">
        <v>14</v>
      </c>
      <c r="H577">
        <v>558</v>
      </c>
      <c r="I577" s="8">
        <f>IF(ISERROR(E577/H577),0,SUM(E577/H577))</f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_xlfn.TEXTSPLIT(P577,"/",,FALSE,1)</f>
        <v>theater</v>
      </c>
      <c r="R577" t="str">
        <v>plays</v>
      </c>
      <c r="S577" s="6">
        <f t="shared" si="16"/>
        <v>41779.208333333336</v>
      </c>
      <c r="T577" s="6">
        <f t="shared" si="17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 s="13">
        <v>9700</v>
      </c>
      <c r="E578" s="13">
        <v>6298</v>
      </c>
      <c r="F578" s="4">
        <f>SUM(E578/D578)</f>
        <v>0.6492783505154639</v>
      </c>
      <c r="G578" t="s">
        <v>14</v>
      </c>
      <c r="H578">
        <v>64</v>
      </c>
      <c r="I578" s="8">
        <f>IF(ISERROR(E578/H578),0,SUM(E578/H578))</f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_xlfn.TEXTSPLIT(P578,"/",,FALSE,1)</f>
        <v>theater</v>
      </c>
      <c r="R578" t="str">
        <v>plays</v>
      </c>
      <c r="S578" s="6">
        <f t="shared" si="16"/>
        <v>43040.208333333328</v>
      </c>
      <c r="T578" s="6">
        <f t="shared" si="17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 s="13">
        <v>8200</v>
      </c>
      <c r="E579" s="13">
        <v>1546</v>
      </c>
      <c r="F579" s="4">
        <f>SUM(E579/D579)</f>
        <v>0.18853658536585366</v>
      </c>
      <c r="G579" t="s">
        <v>74</v>
      </c>
      <c r="H579">
        <v>37</v>
      </c>
      <c r="I579" s="8">
        <f>IF(ISERROR(E579/H579),0,SUM(E579/H579))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_xlfn.TEXTSPLIT(P579,"/",,FALSE,1)</f>
        <v>music</v>
      </c>
      <c r="R579" t="str">
        <v>jazz</v>
      </c>
      <c r="S579" s="6">
        <f t="shared" ref="S579:S642" si="18">(((L579/60)/60/24+DATE(1970,1,1)))</f>
        <v>40613.25</v>
      </c>
      <c r="T579" s="6">
        <f t="shared" ref="T579:T642" si="19">(((M579/60)/60/24)+DATE(1970,1,1))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 s="13">
        <v>96500</v>
      </c>
      <c r="E580" s="13">
        <v>16168</v>
      </c>
      <c r="F580" s="4">
        <f>SUM(E580/D580)</f>
        <v>0.1675440414507772</v>
      </c>
      <c r="G580" t="s">
        <v>14</v>
      </c>
      <c r="H580">
        <v>245</v>
      </c>
      <c r="I580" s="8">
        <f>IF(ISERROR(E580/H580),0,SUM(E580/H580))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_xlfn.TEXTSPLIT(P580,"/",,FALSE,1)</f>
        <v>film &amp; video</v>
      </c>
      <c r="R580" t="str">
        <v>science fiction</v>
      </c>
      <c r="S580" s="6">
        <f t="shared" si="18"/>
        <v>40878.25</v>
      </c>
      <c r="T580" s="6">
        <f t="shared" si="19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 s="13">
        <v>6200</v>
      </c>
      <c r="E581" s="13">
        <v>6269</v>
      </c>
      <c r="F581" s="4">
        <f>SUM(E581/D581)</f>
        <v>1.0111290322580646</v>
      </c>
      <c r="G581" t="s">
        <v>20</v>
      </c>
      <c r="H581">
        <v>87</v>
      </c>
      <c r="I581" s="8">
        <f>IF(ISERROR(E581/H581),0,SUM(E581/H581))</f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_xlfn.TEXTSPLIT(P581,"/",,FALSE,1)</f>
        <v>music</v>
      </c>
      <c r="R581" t="str">
        <v>jazz</v>
      </c>
      <c r="S581" s="6">
        <f t="shared" si="18"/>
        <v>40762.208333333336</v>
      </c>
      <c r="T581" s="6">
        <f t="shared" si="19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 s="13">
        <v>43800</v>
      </c>
      <c r="E582" s="13">
        <v>149578</v>
      </c>
      <c r="F582" s="4">
        <f>SUM(E582/D582)</f>
        <v>3.4150228310502282</v>
      </c>
      <c r="G582" t="s">
        <v>20</v>
      </c>
      <c r="H582">
        <v>3116</v>
      </c>
      <c r="I582" s="8">
        <f>IF(ISERROR(E582/H582),0,SUM(E582/H582))</f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_xlfn.TEXTSPLIT(P582,"/",,FALSE,1)</f>
        <v>theater</v>
      </c>
      <c r="R582" t="str">
        <v>plays</v>
      </c>
      <c r="S582" s="6">
        <f t="shared" si="18"/>
        <v>41696.25</v>
      </c>
      <c r="T582" s="6">
        <f t="shared" si="19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 s="13">
        <v>6000</v>
      </c>
      <c r="E583" s="13">
        <v>3841</v>
      </c>
      <c r="F583" s="4">
        <f>SUM(E583/D583)</f>
        <v>0.64016666666666666</v>
      </c>
      <c r="G583" t="s">
        <v>14</v>
      </c>
      <c r="H583">
        <v>71</v>
      </c>
      <c r="I583" s="8">
        <f>IF(ISERROR(E583/H583),0,SUM(E583/H583))</f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_xlfn.TEXTSPLIT(P583,"/",,FALSE,1)</f>
        <v>technology</v>
      </c>
      <c r="R583" t="str">
        <v>web</v>
      </c>
      <c r="S583" s="6">
        <f t="shared" si="18"/>
        <v>40662.208333333336</v>
      </c>
      <c r="T583" s="6">
        <f t="shared" si="19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 s="13">
        <v>8700</v>
      </c>
      <c r="E584" s="13">
        <v>4531</v>
      </c>
      <c r="F584" s="4">
        <f>SUM(E584/D584)</f>
        <v>0.5208045977011494</v>
      </c>
      <c r="G584" t="s">
        <v>14</v>
      </c>
      <c r="H584">
        <v>42</v>
      </c>
      <c r="I584" s="8">
        <f>IF(ISERROR(E584/H584),0,SUM(E584/H584))</f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_xlfn.TEXTSPLIT(P584,"/",,FALSE,1)</f>
        <v>games</v>
      </c>
      <c r="R584" t="str">
        <v>video games</v>
      </c>
      <c r="S584" s="6">
        <f t="shared" si="18"/>
        <v>42165.208333333328</v>
      </c>
      <c r="T584" s="6">
        <f t="shared" si="19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 s="13">
        <v>18900</v>
      </c>
      <c r="E585" s="13">
        <v>60934</v>
      </c>
      <c r="F585" s="4">
        <f>SUM(E585/D585)</f>
        <v>3.2240211640211642</v>
      </c>
      <c r="G585" t="s">
        <v>20</v>
      </c>
      <c r="H585">
        <v>909</v>
      </c>
      <c r="I585" s="8">
        <f>IF(ISERROR(E585/H585),0,SUM(E585/H585))</f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_xlfn.TEXTSPLIT(P585,"/",,FALSE,1)</f>
        <v>film &amp; video</v>
      </c>
      <c r="R585" t="str">
        <v>documentary</v>
      </c>
      <c r="S585" s="6">
        <f t="shared" si="18"/>
        <v>40959.25</v>
      </c>
      <c r="T585" s="6">
        <f t="shared" si="19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 s="13">
        <v>86400</v>
      </c>
      <c r="E586" s="13">
        <v>103255</v>
      </c>
      <c r="F586" s="4">
        <f>SUM(E586/D586)</f>
        <v>1.1950810185185186</v>
      </c>
      <c r="G586" t="s">
        <v>20</v>
      </c>
      <c r="H586">
        <v>1613</v>
      </c>
      <c r="I586" s="8">
        <f>IF(ISERROR(E586/H586),0,SUM(E586/H586))</f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_xlfn.TEXTSPLIT(P586,"/",,FALSE,1)</f>
        <v>technology</v>
      </c>
      <c r="R586" t="str">
        <v>web</v>
      </c>
      <c r="S586" s="6">
        <f t="shared" si="18"/>
        <v>41024.208333333336</v>
      </c>
      <c r="T586" s="6">
        <f t="shared" si="19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 s="13">
        <v>8900</v>
      </c>
      <c r="E587" s="13">
        <v>13065</v>
      </c>
      <c r="F587" s="4">
        <f>SUM(E587/D587)</f>
        <v>1.4679775280898877</v>
      </c>
      <c r="G587" t="s">
        <v>20</v>
      </c>
      <c r="H587">
        <v>136</v>
      </c>
      <c r="I587" s="8">
        <f>IF(ISERROR(E587/H587),0,SUM(E587/H587))</f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_xlfn.TEXTSPLIT(P587,"/",,FALSE,1)</f>
        <v>publishing</v>
      </c>
      <c r="R587" t="str">
        <v>translations</v>
      </c>
      <c r="S587" s="6">
        <f t="shared" si="18"/>
        <v>40255.208333333336</v>
      </c>
      <c r="T587" s="6">
        <f t="shared" si="19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 s="13">
        <v>700</v>
      </c>
      <c r="E588" s="13">
        <v>6654</v>
      </c>
      <c r="F588" s="4">
        <f>SUM(E588/D588)</f>
        <v>9.5057142857142853</v>
      </c>
      <c r="G588" t="s">
        <v>20</v>
      </c>
      <c r="H588">
        <v>130</v>
      </c>
      <c r="I588" s="8">
        <f>IF(ISERROR(E588/H588),0,SUM(E588/H588))</f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_xlfn.TEXTSPLIT(P588,"/",,FALSE,1)</f>
        <v>music</v>
      </c>
      <c r="R588" t="str">
        <v>rock</v>
      </c>
      <c r="S588" s="6">
        <f t="shared" si="18"/>
        <v>40499.25</v>
      </c>
      <c r="T588" s="6">
        <f t="shared" si="19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 s="13">
        <v>9400</v>
      </c>
      <c r="E589" s="13">
        <v>6852</v>
      </c>
      <c r="F589" s="4">
        <f>SUM(E589/D589)</f>
        <v>0.72893617021276591</v>
      </c>
      <c r="G589" t="s">
        <v>14</v>
      </c>
      <c r="H589">
        <v>156</v>
      </c>
      <c r="I589" s="8">
        <f>IF(ISERROR(E589/H589),0,SUM(E589/H589))</f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_xlfn.TEXTSPLIT(P589,"/",,FALSE,1)</f>
        <v>food</v>
      </c>
      <c r="R589" t="str">
        <v>food trucks</v>
      </c>
      <c r="S589" s="6">
        <f t="shared" si="18"/>
        <v>43484.25</v>
      </c>
      <c r="T589" s="6">
        <f t="shared" si="19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 s="13">
        <v>157600</v>
      </c>
      <c r="E590" s="13">
        <v>124517</v>
      </c>
      <c r="F590" s="4">
        <f>SUM(E590/D590)</f>
        <v>0.7900824873096447</v>
      </c>
      <c r="G590" t="s">
        <v>14</v>
      </c>
      <c r="H590">
        <v>1368</v>
      </c>
      <c r="I590" s="8">
        <f>IF(ISERROR(E590/H590),0,SUM(E590/H590))</f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_xlfn.TEXTSPLIT(P590,"/",,FALSE,1)</f>
        <v>theater</v>
      </c>
      <c r="R590" t="str">
        <v>plays</v>
      </c>
      <c r="S590" s="6">
        <f t="shared" si="18"/>
        <v>40262.208333333336</v>
      </c>
      <c r="T590" s="6">
        <f t="shared" si="19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 s="13">
        <v>7900</v>
      </c>
      <c r="E591" s="13">
        <v>5113</v>
      </c>
      <c r="F591" s="4">
        <f>SUM(E591/D591)</f>
        <v>0.64721518987341775</v>
      </c>
      <c r="G591" t="s">
        <v>14</v>
      </c>
      <c r="H591">
        <v>102</v>
      </c>
      <c r="I591" s="8">
        <f>IF(ISERROR(E591/H591),0,SUM(E591/H591))</f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_xlfn.TEXTSPLIT(P591,"/",,FALSE,1)</f>
        <v>film &amp; video</v>
      </c>
      <c r="R591" t="str">
        <v>documentary</v>
      </c>
      <c r="S591" s="6">
        <f t="shared" si="18"/>
        <v>42190.208333333328</v>
      </c>
      <c r="T591" s="6">
        <f t="shared" si="19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 s="13">
        <v>7100</v>
      </c>
      <c r="E592" s="13">
        <v>5824</v>
      </c>
      <c r="F592" s="4">
        <f>SUM(E592/D592)</f>
        <v>0.82028169014084507</v>
      </c>
      <c r="G592" t="s">
        <v>14</v>
      </c>
      <c r="H592">
        <v>86</v>
      </c>
      <c r="I592" s="8">
        <f>IF(ISERROR(E592/H592),0,SUM(E592/H592))</f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_xlfn.TEXTSPLIT(P592,"/",,FALSE,1)</f>
        <v>publishing</v>
      </c>
      <c r="R592" t="str">
        <v>radio &amp; podcasts</v>
      </c>
      <c r="S592" s="6">
        <f t="shared" si="18"/>
        <v>41994.25</v>
      </c>
      <c r="T592" s="6">
        <f t="shared" si="19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 s="13">
        <v>600</v>
      </c>
      <c r="E593" s="13">
        <v>6226</v>
      </c>
      <c r="F593" s="4">
        <f>SUM(E593/D593)</f>
        <v>10.376666666666667</v>
      </c>
      <c r="G593" t="s">
        <v>20</v>
      </c>
      <c r="H593">
        <v>102</v>
      </c>
      <c r="I593" s="8">
        <f>IF(ISERROR(E593/H593),0,SUM(E593/H593))</f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_xlfn.TEXTSPLIT(P593,"/",,FALSE,1)</f>
        <v>games</v>
      </c>
      <c r="R593" t="str">
        <v>video games</v>
      </c>
      <c r="S593" s="6">
        <f t="shared" si="18"/>
        <v>40373.208333333336</v>
      </c>
      <c r="T593" s="6">
        <f t="shared" si="19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 s="13">
        <v>156800</v>
      </c>
      <c r="E594" s="13">
        <v>20243</v>
      </c>
      <c r="F594" s="4">
        <f>SUM(E594/D594)</f>
        <v>0.12910076530612244</v>
      </c>
      <c r="G594" t="s">
        <v>14</v>
      </c>
      <c r="H594">
        <v>253</v>
      </c>
      <c r="I594" s="8">
        <f>IF(ISERROR(E594/H594),0,SUM(E594/H594))</f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_xlfn.TEXTSPLIT(P594,"/",,FALSE,1)</f>
        <v>theater</v>
      </c>
      <c r="R594" t="str">
        <v>plays</v>
      </c>
      <c r="S594" s="6">
        <f t="shared" si="18"/>
        <v>41789.208333333336</v>
      </c>
      <c r="T594" s="6">
        <f t="shared" si="19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 s="13">
        <v>121600</v>
      </c>
      <c r="E595" s="13">
        <v>188288</v>
      </c>
      <c r="F595" s="4">
        <f>SUM(E595/D595)</f>
        <v>1.5484210526315789</v>
      </c>
      <c r="G595" t="s">
        <v>20</v>
      </c>
      <c r="H595">
        <v>4006</v>
      </c>
      <c r="I595" s="8">
        <f>IF(ISERROR(E595/H595),0,SUM(E595/H595))</f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_xlfn.TEXTSPLIT(P595,"/",,FALSE,1)</f>
        <v>film &amp; video</v>
      </c>
      <c r="R595" t="str">
        <v>animation</v>
      </c>
      <c r="S595" s="6">
        <f t="shared" si="18"/>
        <v>41724.208333333336</v>
      </c>
      <c r="T595" s="6">
        <f t="shared" si="19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 s="13">
        <v>157300</v>
      </c>
      <c r="E596" s="13">
        <v>11167</v>
      </c>
      <c r="F596" s="4">
        <f>SUM(E596/D596)</f>
        <v>7.0991735537190084E-2</v>
      </c>
      <c r="G596" t="s">
        <v>14</v>
      </c>
      <c r="H596">
        <v>157</v>
      </c>
      <c r="I596" s="8">
        <f>IF(ISERROR(E596/H596),0,SUM(E596/H596))</f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_xlfn.TEXTSPLIT(P596,"/",,FALSE,1)</f>
        <v>theater</v>
      </c>
      <c r="R596" t="str">
        <v>plays</v>
      </c>
      <c r="S596" s="6">
        <f t="shared" si="18"/>
        <v>42548.208333333328</v>
      </c>
      <c r="T596" s="6">
        <f t="shared" si="19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 s="13">
        <v>70300</v>
      </c>
      <c r="E597" s="13">
        <v>146595</v>
      </c>
      <c r="F597" s="4">
        <f>SUM(E597/D597)</f>
        <v>2.0852773826458035</v>
      </c>
      <c r="G597" t="s">
        <v>20</v>
      </c>
      <c r="H597">
        <v>1629</v>
      </c>
      <c r="I597" s="8">
        <f>IF(ISERROR(E597/H597),0,SUM(E597/H597))</f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_xlfn.TEXTSPLIT(P597,"/",,FALSE,1)</f>
        <v>theater</v>
      </c>
      <c r="R597" t="str">
        <v>plays</v>
      </c>
      <c r="S597" s="6">
        <f t="shared" si="18"/>
        <v>40253.208333333336</v>
      </c>
      <c r="T597" s="6">
        <f t="shared" si="19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 s="13">
        <v>7900</v>
      </c>
      <c r="E598" s="13">
        <v>7875</v>
      </c>
      <c r="F598" s="4">
        <f>SUM(E598/D598)</f>
        <v>0.99683544303797467</v>
      </c>
      <c r="G598" t="s">
        <v>14</v>
      </c>
      <c r="H598">
        <v>183</v>
      </c>
      <c r="I598" s="8">
        <f>IF(ISERROR(E598/H598),0,SUM(E598/H598))</f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_xlfn.TEXTSPLIT(P598,"/",,FALSE,1)</f>
        <v>film &amp; video</v>
      </c>
      <c r="R598" t="str">
        <v>drama</v>
      </c>
      <c r="S598" s="6">
        <f t="shared" si="18"/>
        <v>42434.25</v>
      </c>
      <c r="T598" s="6">
        <f t="shared" si="19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 s="13">
        <v>73800</v>
      </c>
      <c r="E599" s="13">
        <v>148779</v>
      </c>
      <c r="F599" s="4">
        <f>SUM(E599/D599)</f>
        <v>2.0159756097560977</v>
      </c>
      <c r="G599" t="s">
        <v>20</v>
      </c>
      <c r="H599">
        <v>2188</v>
      </c>
      <c r="I599" s="8">
        <f>IF(ISERROR(E599/H599),0,SUM(E599/H599))</f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_xlfn.TEXTSPLIT(P599,"/",,FALSE,1)</f>
        <v>theater</v>
      </c>
      <c r="R599" t="str">
        <v>plays</v>
      </c>
      <c r="S599" s="6">
        <f t="shared" si="18"/>
        <v>43786.25</v>
      </c>
      <c r="T599" s="6">
        <f t="shared" si="19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 s="13">
        <v>108500</v>
      </c>
      <c r="E600" s="13">
        <v>175868</v>
      </c>
      <c r="F600" s="4">
        <f>SUM(E600/D600)</f>
        <v>1.6209032258064515</v>
      </c>
      <c r="G600" t="s">
        <v>20</v>
      </c>
      <c r="H600">
        <v>2409</v>
      </c>
      <c r="I600" s="8">
        <f>IF(ISERROR(E600/H600),0,SUM(E600/H600))</f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_xlfn.TEXTSPLIT(P600,"/",,FALSE,1)</f>
        <v>music</v>
      </c>
      <c r="R600" t="str">
        <v>rock</v>
      </c>
      <c r="S600" s="6">
        <f t="shared" si="18"/>
        <v>40344.208333333336</v>
      </c>
      <c r="T600" s="6">
        <f t="shared" si="19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 s="13">
        <v>140300</v>
      </c>
      <c r="E601" s="13">
        <v>5112</v>
      </c>
      <c r="F601" s="4">
        <f>SUM(E601/D601)</f>
        <v>3.6436208125445471E-2</v>
      </c>
      <c r="G601" t="s">
        <v>14</v>
      </c>
      <c r="H601">
        <v>82</v>
      </c>
      <c r="I601" s="8">
        <f>IF(ISERROR(E601/H601),0,SUM(E601/H601))</f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_xlfn.TEXTSPLIT(P601,"/",,FALSE,1)</f>
        <v>film &amp; video</v>
      </c>
      <c r="R601" t="str">
        <v>documentary</v>
      </c>
      <c r="S601" s="6">
        <f t="shared" si="18"/>
        <v>42047.25</v>
      </c>
      <c r="T601" s="6">
        <f t="shared" si="19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 s="13">
        <v>100</v>
      </c>
      <c r="E602" s="13">
        <v>5</v>
      </c>
      <c r="F602" s="4">
        <f>SUM(E602/D602)</f>
        <v>0.05</v>
      </c>
      <c r="G602" t="s">
        <v>14</v>
      </c>
      <c r="H602">
        <v>1</v>
      </c>
      <c r="I602" s="8">
        <f>IF(ISERROR(E602/H602),0,SUM(E602/H602))</f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_xlfn.TEXTSPLIT(P602,"/",,FALSE,1)</f>
        <v>food</v>
      </c>
      <c r="R602" t="str">
        <v>food trucks</v>
      </c>
      <c r="S602" s="6">
        <f t="shared" si="18"/>
        <v>41485.208333333336</v>
      </c>
      <c r="T602" s="6">
        <f t="shared" si="19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 s="13">
        <v>6300</v>
      </c>
      <c r="E603" s="13">
        <v>13018</v>
      </c>
      <c r="F603" s="4">
        <f>SUM(E603/D603)</f>
        <v>2.0663492063492064</v>
      </c>
      <c r="G603" t="s">
        <v>20</v>
      </c>
      <c r="H603">
        <v>194</v>
      </c>
      <c r="I603" s="8">
        <f>IF(ISERROR(E603/H603),0,SUM(E603/H603))</f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_xlfn.TEXTSPLIT(P603,"/",,FALSE,1)</f>
        <v>technology</v>
      </c>
      <c r="R603" t="str">
        <v>wearables</v>
      </c>
      <c r="S603" s="6">
        <f t="shared" si="18"/>
        <v>41789.208333333336</v>
      </c>
      <c r="T603" s="6">
        <f t="shared" si="19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 s="13">
        <v>71100</v>
      </c>
      <c r="E604" s="13">
        <v>91176</v>
      </c>
      <c r="F604" s="4">
        <f>SUM(E604/D604)</f>
        <v>1.2823628691983122</v>
      </c>
      <c r="G604" t="s">
        <v>20</v>
      </c>
      <c r="H604">
        <v>1140</v>
      </c>
      <c r="I604" s="8">
        <f>IF(ISERROR(E604/H604),0,SUM(E604/H604))</f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_xlfn.TEXTSPLIT(P604,"/",,FALSE,1)</f>
        <v>theater</v>
      </c>
      <c r="R604" t="str">
        <v>plays</v>
      </c>
      <c r="S604" s="6">
        <f t="shared" si="18"/>
        <v>42160.208333333328</v>
      </c>
      <c r="T604" s="6">
        <f t="shared" si="19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 s="13">
        <v>5300</v>
      </c>
      <c r="E605" s="13">
        <v>6342</v>
      </c>
      <c r="F605" s="4">
        <f>SUM(E605/D605)</f>
        <v>1.1966037735849056</v>
      </c>
      <c r="G605" t="s">
        <v>20</v>
      </c>
      <c r="H605">
        <v>102</v>
      </c>
      <c r="I605" s="8">
        <f>IF(ISERROR(E605/H605),0,SUM(E605/H605))</f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_xlfn.TEXTSPLIT(P605,"/",,FALSE,1)</f>
        <v>theater</v>
      </c>
      <c r="R605" t="str">
        <v>plays</v>
      </c>
      <c r="S605" s="6">
        <f t="shared" si="18"/>
        <v>43573.208333333328</v>
      </c>
      <c r="T605" s="6">
        <f t="shared" si="19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 s="13">
        <v>88700</v>
      </c>
      <c r="E606" s="13">
        <v>151438</v>
      </c>
      <c r="F606" s="4">
        <f>SUM(E606/D606)</f>
        <v>1.7073055242390078</v>
      </c>
      <c r="G606" t="s">
        <v>20</v>
      </c>
      <c r="H606">
        <v>2857</v>
      </c>
      <c r="I606" s="8">
        <f>IF(ISERROR(E606/H606),0,SUM(E606/H606))</f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_xlfn.TEXTSPLIT(P606,"/",,FALSE,1)</f>
        <v>theater</v>
      </c>
      <c r="R606" t="str">
        <v>plays</v>
      </c>
      <c r="S606" s="6">
        <f t="shared" si="18"/>
        <v>40565.25</v>
      </c>
      <c r="T606" s="6">
        <f t="shared" si="19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 s="13">
        <v>3300</v>
      </c>
      <c r="E607" s="13">
        <v>6178</v>
      </c>
      <c r="F607" s="4">
        <f>SUM(E607/D607)</f>
        <v>1.8721212121212121</v>
      </c>
      <c r="G607" t="s">
        <v>20</v>
      </c>
      <c r="H607">
        <v>107</v>
      </c>
      <c r="I607" s="8">
        <f>IF(ISERROR(E607/H607),0,SUM(E607/H607))</f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_xlfn.TEXTSPLIT(P607,"/",,FALSE,1)</f>
        <v>publishing</v>
      </c>
      <c r="R607" t="str">
        <v>nonfiction</v>
      </c>
      <c r="S607" s="6">
        <f t="shared" si="18"/>
        <v>42280.208333333328</v>
      </c>
      <c r="T607" s="6">
        <f t="shared" si="19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 s="13">
        <v>3400</v>
      </c>
      <c r="E608" s="13">
        <v>6405</v>
      </c>
      <c r="F608" s="4">
        <f>SUM(E608/D608)</f>
        <v>1.8838235294117647</v>
      </c>
      <c r="G608" t="s">
        <v>20</v>
      </c>
      <c r="H608">
        <v>160</v>
      </c>
      <c r="I608" s="8">
        <f>IF(ISERROR(E608/H608),0,SUM(E608/H608))</f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_xlfn.TEXTSPLIT(P608,"/",,FALSE,1)</f>
        <v>music</v>
      </c>
      <c r="R608" t="str">
        <v>rock</v>
      </c>
      <c r="S608" s="6">
        <f t="shared" si="18"/>
        <v>42436.25</v>
      </c>
      <c r="T608" s="6">
        <f t="shared" si="19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 s="13">
        <v>137600</v>
      </c>
      <c r="E609" s="13">
        <v>180667</v>
      </c>
      <c r="F609" s="4">
        <f>SUM(E609/D609)</f>
        <v>1.3129869186046512</v>
      </c>
      <c r="G609" t="s">
        <v>20</v>
      </c>
      <c r="H609">
        <v>2230</v>
      </c>
      <c r="I609" s="8">
        <f>IF(ISERROR(E609/H609),0,SUM(E609/H609))</f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_xlfn.TEXTSPLIT(P609,"/",,FALSE,1)</f>
        <v>food</v>
      </c>
      <c r="R609" t="str">
        <v>food trucks</v>
      </c>
      <c r="S609" s="6">
        <f t="shared" si="18"/>
        <v>41721.208333333336</v>
      </c>
      <c r="T609" s="6">
        <f t="shared" si="19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 s="13">
        <v>3900</v>
      </c>
      <c r="E610" s="13">
        <v>11075</v>
      </c>
      <c r="F610" s="4">
        <f>SUM(E610/D610)</f>
        <v>2.8397435897435899</v>
      </c>
      <c r="G610" t="s">
        <v>20</v>
      </c>
      <c r="H610">
        <v>316</v>
      </c>
      <c r="I610" s="8">
        <f>IF(ISERROR(E610/H610),0,SUM(E610/H610))</f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_xlfn.TEXTSPLIT(P610,"/",,FALSE,1)</f>
        <v>music</v>
      </c>
      <c r="R610" t="str">
        <v>jazz</v>
      </c>
      <c r="S610" s="6">
        <f t="shared" si="18"/>
        <v>43530.25</v>
      </c>
      <c r="T610" s="6">
        <f t="shared" si="19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 s="13">
        <v>10000</v>
      </c>
      <c r="E611" s="13">
        <v>12042</v>
      </c>
      <c r="F611" s="4">
        <f>SUM(E611/D611)</f>
        <v>1.2041999999999999</v>
      </c>
      <c r="G611" t="s">
        <v>20</v>
      </c>
      <c r="H611">
        <v>117</v>
      </c>
      <c r="I611" s="8">
        <f>IF(ISERROR(E611/H611),0,SUM(E611/H611))</f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_xlfn.TEXTSPLIT(P611,"/",,FALSE,1)</f>
        <v>film &amp; video</v>
      </c>
      <c r="R611" t="str">
        <v>science fiction</v>
      </c>
      <c r="S611" s="6">
        <f t="shared" si="18"/>
        <v>43481.25</v>
      </c>
      <c r="T611" s="6">
        <f t="shared" si="19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 s="13">
        <v>42800</v>
      </c>
      <c r="E612" s="13">
        <v>179356</v>
      </c>
      <c r="F612" s="4">
        <f>SUM(E612/D612)</f>
        <v>4.1905607476635511</v>
      </c>
      <c r="G612" t="s">
        <v>20</v>
      </c>
      <c r="H612">
        <v>6406</v>
      </c>
      <c r="I612" s="8">
        <f>IF(ISERROR(E612/H612),0,SUM(E612/H612))</f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_xlfn.TEXTSPLIT(P612,"/",,FALSE,1)</f>
        <v>theater</v>
      </c>
      <c r="R612" t="str">
        <v>plays</v>
      </c>
      <c r="S612" s="6">
        <f t="shared" si="18"/>
        <v>41259.25</v>
      </c>
      <c r="T612" s="6">
        <f t="shared" si="19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 s="13">
        <v>8200</v>
      </c>
      <c r="E613" s="13">
        <v>1136</v>
      </c>
      <c r="F613" s="4">
        <f>SUM(E613/D613)</f>
        <v>0.13853658536585367</v>
      </c>
      <c r="G613" t="s">
        <v>74</v>
      </c>
      <c r="H613">
        <v>15</v>
      </c>
      <c r="I613" s="8">
        <f>IF(ISERROR(E613/H613),0,SUM(E613/H613))</f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_xlfn.TEXTSPLIT(P613,"/",,FALSE,1)</f>
        <v>theater</v>
      </c>
      <c r="R613" t="str">
        <v>plays</v>
      </c>
      <c r="S613" s="6">
        <f t="shared" si="18"/>
        <v>41480.208333333336</v>
      </c>
      <c r="T613" s="6">
        <f t="shared" si="19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 s="13">
        <v>6200</v>
      </c>
      <c r="E614" s="13">
        <v>8645</v>
      </c>
      <c r="F614" s="4">
        <f>SUM(E614/D614)</f>
        <v>1.3943548387096774</v>
      </c>
      <c r="G614" t="s">
        <v>20</v>
      </c>
      <c r="H614">
        <v>192</v>
      </c>
      <c r="I614" s="8">
        <f>IF(ISERROR(E614/H614),0,SUM(E614/H614))</f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_xlfn.TEXTSPLIT(P614,"/",,FALSE,1)</f>
        <v>music</v>
      </c>
      <c r="R614" t="str">
        <v>electric music</v>
      </c>
      <c r="S614" s="6">
        <f t="shared" si="18"/>
        <v>40474.208333333336</v>
      </c>
      <c r="T614" s="6">
        <f t="shared" si="19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 s="13">
        <v>1100</v>
      </c>
      <c r="E615" s="13">
        <v>1914</v>
      </c>
      <c r="F615" s="4">
        <f>SUM(E615/D615)</f>
        <v>1.74</v>
      </c>
      <c r="G615" t="s">
        <v>20</v>
      </c>
      <c r="H615">
        <v>26</v>
      </c>
      <c r="I615" s="8">
        <f>IF(ISERROR(E615/H615),0,SUM(E615/H615))</f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_xlfn.TEXTSPLIT(P615,"/",,FALSE,1)</f>
        <v>theater</v>
      </c>
      <c r="R615" t="str">
        <v>plays</v>
      </c>
      <c r="S615" s="6">
        <f t="shared" si="18"/>
        <v>42973.208333333328</v>
      </c>
      <c r="T615" s="6">
        <f t="shared" si="19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 s="13">
        <v>26500</v>
      </c>
      <c r="E616" s="13">
        <v>41205</v>
      </c>
      <c r="F616" s="4">
        <f>SUM(E616/D616)</f>
        <v>1.5549056603773586</v>
      </c>
      <c r="G616" t="s">
        <v>20</v>
      </c>
      <c r="H616">
        <v>723</v>
      </c>
      <c r="I616" s="8">
        <f>IF(ISERROR(E616/H616),0,SUM(E616/H616))</f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_xlfn.TEXTSPLIT(P616,"/",,FALSE,1)</f>
        <v>theater</v>
      </c>
      <c r="R616" t="str">
        <v>plays</v>
      </c>
      <c r="S616" s="6">
        <f t="shared" si="18"/>
        <v>42746.25</v>
      </c>
      <c r="T616" s="6">
        <f t="shared" si="19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 s="13">
        <v>8500</v>
      </c>
      <c r="E617" s="13">
        <v>14488</v>
      </c>
      <c r="F617" s="4">
        <f>SUM(E617/D617)</f>
        <v>1.7044705882352942</v>
      </c>
      <c r="G617" t="s">
        <v>20</v>
      </c>
      <c r="H617">
        <v>170</v>
      </c>
      <c r="I617" s="8">
        <f>IF(ISERROR(E617/H617),0,SUM(E617/H617))</f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_xlfn.TEXTSPLIT(P617,"/",,FALSE,1)</f>
        <v>theater</v>
      </c>
      <c r="R617" t="str">
        <v>plays</v>
      </c>
      <c r="S617" s="6">
        <f t="shared" si="18"/>
        <v>42489.208333333328</v>
      </c>
      <c r="T617" s="6">
        <f t="shared" si="19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 s="13">
        <v>6400</v>
      </c>
      <c r="E618" s="13">
        <v>12129</v>
      </c>
      <c r="F618" s="4">
        <f>SUM(E618/D618)</f>
        <v>1.8951562500000001</v>
      </c>
      <c r="G618" t="s">
        <v>20</v>
      </c>
      <c r="H618">
        <v>238</v>
      </c>
      <c r="I618" s="8">
        <f>IF(ISERROR(E618/H618),0,SUM(E618/H618))</f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_xlfn.TEXTSPLIT(P618,"/",,FALSE,1)</f>
        <v>music</v>
      </c>
      <c r="R618" t="str">
        <v>indie rock</v>
      </c>
      <c r="S618" s="6">
        <f t="shared" si="18"/>
        <v>41537.208333333336</v>
      </c>
      <c r="T618" s="6">
        <f t="shared" si="19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 s="13">
        <v>1400</v>
      </c>
      <c r="E619" s="13">
        <v>3496</v>
      </c>
      <c r="F619" s="4">
        <f>SUM(E619/D619)</f>
        <v>2.4971428571428573</v>
      </c>
      <c r="G619" t="s">
        <v>20</v>
      </c>
      <c r="H619">
        <v>55</v>
      </c>
      <c r="I619" s="8">
        <f>IF(ISERROR(E619/H619),0,SUM(E619/H619))</f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_xlfn.TEXTSPLIT(P619,"/",,FALSE,1)</f>
        <v>theater</v>
      </c>
      <c r="R619" t="str">
        <v>plays</v>
      </c>
      <c r="S619" s="6">
        <f t="shared" si="18"/>
        <v>41794.208333333336</v>
      </c>
      <c r="T619" s="6">
        <f t="shared" si="19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 s="13">
        <v>198600</v>
      </c>
      <c r="E620" s="13">
        <v>97037</v>
      </c>
      <c r="F620" s="4">
        <f>SUM(E620/D620)</f>
        <v>0.48860523665659616</v>
      </c>
      <c r="G620" t="s">
        <v>14</v>
      </c>
      <c r="H620">
        <v>1198</v>
      </c>
      <c r="I620" s="8">
        <f>IF(ISERROR(E620/H620),0,SUM(E620/H620))</f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_xlfn.TEXTSPLIT(P620,"/",,FALSE,1)</f>
        <v>publishing</v>
      </c>
      <c r="R620" t="str">
        <v>nonfiction</v>
      </c>
      <c r="S620" s="6">
        <f t="shared" si="18"/>
        <v>41396.208333333336</v>
      </c>
      <c r="T620" s="6">
        <f t="shared" si="19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 s="13">
        <v>195900</v>
      </c>
      <c r="E621" s="13">
        <v>55757</v>
      </c>
      <c r="F621" s="4">
        <f>SUM(E621/D621)</f>
        <v>0.28461970393057684</v>
      </c>
      <c r="G621" t="s">
        <v>14</v>
      </c>
      <c r="H621">
        <v>648</v>
      </c>
      <c r="I621" s="8">
        <f>IF(ISERROR(E621/H621),0,SUM(E621/H621))</f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_xlfn.TEXTSPLIT(P621,"/",,FALSE,1)</f>
        <v>theater</v>
      </c>
      <c r="R621" t="str">
        <v>plays</v>
      </c>
      <c r="S621" s="6">
        <f t="shared" si="18"/>
        <v>40669.208333333336</v>
      </c>
      <c r="T621" s="6">
        <f t="shared" si="19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 s="13">
        <v>4300</v>
      </c>
      <c r="E622" s="13">
        <v>11525</v>
      </c>
      <c r="F622" s="4">
        <f>SUM(E622/D622)</f>
        <v>2.6802325581395348</v>
      </c>
      <c r="G622" t="s">
        <v>20</v>
      </c>
      <c r="H622">
        <v>128</v>
      </c>
      <c r="I622" s="8">
        <f>IF(ISERROR(E622/H622),0,SUM(E622/H622))</f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_xlfn.TEXTSPLIT(P622,"/",,FALSE,1)</f>
        <v>photography</v>
      </c>
      <c r="R622" t="str">
        <v>photography books</v>
      </c>
      <c r="S622" s="6">
        <f t="shared" si="18"/>
        <v>42559.208333333328</v>
      </c>
      <c r="T622" s="6">
        <f t="shared" si="19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 s="13">
        <v>25600</v>
      </c>
      <c r="E623" s="13">
        <v>158669</v>
      </c>
      <c r="F623" s="4">
        <f>SUM(E623/D623)</f>
        <v>6.1980078125000002</v>
      </c>
      <c r="G623" t="s">
        <v>20</v>
      </c>
      <c r="H623">
        <v>2144</v>
      </c>
      <c r="I623" s="8">
        <f>IF(ISERROR(E623/H623),0,SUM(E623/H623))</f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_xlfn.TEXTSPLIT(P623,"/",,FALSE,1)</f>
        <v>theater</v>
      </c>
      <c r="R623" t="str">
        <v>plays</v>
      </c>
      <c r="S623" s="6">
        <f t="shared" si="18"/>
        <v>42626.208333333328</v>
      </c>
      <c r="T623" s="6">
        <f t="shared" si="19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 s="13">
        <v>189000</v>
      </c>
      <c r="E624" s="13">
        <v>5916</v>
      </c>
      <c r="F624" s="4">
        <f>SUM(E624/D624)</f>
        <v>3.1301587301587303E-2</v>
      </c>
      <c r="G624" t="s">
        <v>14</v>
      </c>
      <c r="H624">
        <v>64</v>
      </c>
      <c r="I624" s="8">
        <f>IF(ISERROR(E624/H624),0,SUM(E624/H624))</f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_xlfn.TEXTSPLIT(P624,"/",,FALSE,1)</f>
        <v>music</v>
      </c>
      <c r="R624" t="str">
        <v>indie rock</v>
      </c>
      <c r="S624" s="6">
        <f t="shared" si="18"/>
        <v>43205.208333333328</v>
      </c>
      <c r="T624" s="6">
        <f t="shared" si="19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 s="13">
        <v>94300</v>
      </c>
      <c r="E625" s="13">
        <v>150806</v>
      </c>
      <c r="F625" s="4">
        <f>SUM(E625/D625)</f>
        <v>1.5992152704135738</v>
      </c>
      <c r="G625" t="s">
        <v>20</v>
      </c>
      <c r="H625">
        <v>2693</v>
      </c>
      <c r="I625" s="8">
        <f>IF(ISERROR(E625/H625),0,SUM(E625/H625))</f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_xlfn.TEXTSPLIT(P625,"/",,FALSE,1)</f>
        <v>theater</v>
      </c>
      <c r="R625" t="str">
        <v>plays</v>
      </c>
      <c r="S625" s="6">
        <f t="shared" si="18"/>
        <v>42201.208333333328</v>
      </c>
      <c r="T625" s="6">
        <f t="shared" si="19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 s="13">
        <v>5100</v>
      </c>
      <c r="E626" s="13">
        <v>14249</v>
      </c>
      <c r="F626" s="4">
        <f>SUM(E626/D626)</f>
        <v>2.793921568627451</v>
      </c>
      <c r="G626" t="s">
        <v>20</v>
      </c>
      <c r="H626">
        <v>432</v>
      </c>
      <c r="I626" s="8">
        <f>IF(ISERROR(E626/H626),0,SUM(E626/H626))</f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_xlfn.TEXTSPLIT(P626,"/",,FALSE,1)</f>
        <v>photography</v>
      </c>
      <c r="R626" t="str">
        <v>photography books</v>
      </c>
      <c r="S626" s="6">
        <f t="shared" si="18"/>
        <v>42029.25</v>
      </c>
      <c r="T626" s="6">
        <f t="shared" si="19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 s="13">
        <v>7500</v>
      </c>
      <c r="E627" s="13">
        <v>5803</v>
      </c>
      <c r="F627" s="4">
        <f>SUM(E627/D627)</f>
        <v>0.77373333333333338</v>
      </c>
      <c r="G627" t="s">
        <v>14</v>
      </c>
      <c r="H627">
        <v>62</v>
      </c>
      <c r="I627" s="8">
        <f>IF(ISERROR(E627/H627),0,SUM(E627/H627))</f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_xlfn.TEXTSPLIT(P627,"/",,FALSE,1)</f>
        <v>theater</v>
      </c>
      <c r="R627" t="str">
        <v>plays</v>
      </c>
      <c r="S627" s="6">
        <f t="shared" si="18"/>
        <v>43857.25</v>
      </c>
      <c r="T627" s="6">
        <f t="shared" si="19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 s="13">
        <v>6400</v>
      </c>
      <c r="E628" s="13">
        <v>13205</v>
      </c>
      <c r="F628" s="4">
        <f>SUM(E628/D628)</f>
        <v>2.0632812500000002</v>
      </c>
      <c r="G628" t="s">
        <v>20</v>
      </c>
      <c r="H628">
        <v>189</v>
      </c>
      <c r="I628" s="8">
        <f>IF(ISERROR(E628/H628),0,SUM(E628/H628))</f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_xlfn.TEXTSPLIT(P628,"/",,FALSE,1)</f>
        <v>theater</v>
      </c>
      <c r="R628" t="str">
        <v>plays</v>
      </c>
      <c r="S628" s="6">
        <f t="shared" si="18"/>
        <v>40449.208333333336</v>
      </c>
      <c r="T628" s="6">
        <f t="shared" si="19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 s="13">
        <v>1600</v>
      </c>
      <c r="E629" s="13">
        <v>11108</v>
      </c>
      <c r="F629" s="4">
        <f>SUM(E629/D629)</f>
        <v>6.9424999999999999</v>
      </c>
      <c r="G629" t="s">
        <v>20</v>
      </c>
      <c r="H629">
        <v>154</v>
      </c>
      <c r="I629" s="8">
        <f>IF(ISERROR(E629/H629),0,SUM(E629/H629))</f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_xlfn.TEXTSPLIT(P629,"/",,FALSE,1)</f>
        <v>food</v>
      </c>
      <c r="R629" t="str">
        <v>food trucks</v>
      </c>
      <c r="S629" s="6">
        <f t="shared" si="18"/>
        <v>40345.208333333336</v>
      </c>
      <c r="T629" s="6">
        <f t="shared" si="19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 s="13">
        <v>1900</v>
      </c>
      <c r="E630" s="13">
        <v>2884</v>
      </c>
      <c r="F630" s="4">
        <f>SUM(E630/D630)</f>
        <v>1.5178947368421052</v>
      </c>
      <c r="G630" t="s">
        <v>20</v>
      </c>
      <c r="H630">
        <v>96</v>
      </c>
      <c r="I630" s="8">
        <f>IF(ISERROR(E630/H630),0,SUM(E630/H630))</f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_xlfn.TEXTSPLIT(P630,"/",,FALSE,1)</f>
        <v>music</v>
      </c>
      <c r="R630" t="str">
        <v>indie rock</v>
      </c>
      <c r="S630" s="6">
        <f t="shared" si="18"/>
        <v>40455.208333333336</v>
      </c>
      <c r="T630" s="6">
        <f t="shared" si="19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 s="13">
        <v>85900</v>
      </c>
      <c r="E631" s="13">
        <v>55476</v>
      </c>
      <c r="F631" s="4">
        <f>SUM(E631/D631)</f>
        <v>0.64582072176949945</v>
      </c>
      <c r="G631" t="s">
        <v>14</v>
      </c>
      <c r="H631">
        <v>750</v>
      </c>
      <c r="I631" s="8">
        <f>IF(ISERROR(E631/H631),0,SUM(E631/H631))</f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_xlfn.TEXTSPLIT(P631,"/",,FALSE,1)</f>
        <v>theater</v>
      </c>
      <c r="R631" t="str">
        <v>plays</v>
      </c>
      <c r="S631" s="6">
        <f t="shared" si="18"/>
        <v>42557.208333333328</v>
      </c>
      <c r="T631" s="6">
        <f t="shared" si="19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 s="13">
        <v>9500</v>
      </c>
      <c r="E632" s="13">
        <v>5973</v>
      </c>
      <c r="F632" s="4">
        <f>SUM(E632/D632)</f>
        <v>0.62873684210526315</v>
      </c>
      <c r="G632" t="s">
        <v>74</v>
      </c>
      <c r="H632">
        <v>87</v>
      </c>
      <c r="I632" s="8">
        <f>IF(ISERROR(E632/H632),0,SUM(E632/H632))</f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_xlfn.TEXTSPLIT(P632,"/",,FALSE,1)</f>
        <v>theater</v>
      </c>
      <c r="R632" t="str">
        <v>plays</v>
      </c>
      <c r="S632" s="6">
        <f t="shared" si="18"/>
        <v>43586.208333333328</v>
      </c>
      <c r="T632" s="6">
        <f t="shared" si="19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 s="13">
        <v>59200</v>
      </c>
      <c r="E633" s="13">
        <v>183756</v>
      </c>
      <c r="F633" s="4">
        <f>SUM(E633/D633)</f>
        <v>3.1039864864864866</v>
      </c>
      <c r="G633" t="s">
        <v>20</v>
      </c>
      <c r="H633">
        <v>3063</v>
      </c>
      <c r="I633" s="8">
        <f>IF(ISERROR(E633/H633),0,SUM(E633/H633))</f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_xlfn.TEXTSPLIT(P633,"/",,FALSE,1)</f>
        <v>theater</v>
      </c>
      <c r="R633" t="str">
        <v>plays</v>
      </c>
      <c r="S633" s="6">
        <f t="shared" si="18"/>
        <v>43550.208333333328</v>
      </c>
      <c r="T633" s="6">
        <f t="shared" si="19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 s="13">
        <v>72100</v>
      </c>
      <c r="E634" s="13">
        <v>30902</v>
      </c>
      <c r="F634" s="4">
        <f>SUM(E634/D634)</f>
        <v>0.42859916782246882</v>
      </c>
      <c r="G634" t="s">
        <v>47</v>
      </c>
      <c r="H634">
        <v>278</v>
      </c>
      <c r="I634" s="8">
        <f>IF(ISERROR(E634/H634),0,SUM(E634/H634))</f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_xlfn.TEXTSPLIT(P634,"/",,FALSE,1)</f>
        <v>theater</v>
      </c>
      <c r="R634" t="str">
        <v>plays</v>
      </c>
      <c r="S634" s="6">
        <f t="shared" si="18"/>
        <v>41945.208333333336</v>
      </c>
      <c r="T634" s="6">
        <f t="shared" si="19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 s="13">
        <v>6700</v>
      </c>
      <c r="E635" s="13">
        <v>5569</v>
      </c>
      <c r="F635" s="4">
        <f>SUM(E635/D635)</f>
        <v>0.83119402985074631</v>
      </c>
      <c r="G635" t="s">
        <v>14</v>
      </c>
      <c r="H635">
        <v>105</v>
      </c>
      <c r="I635" s="8">
        <f>IF(ISERROR(E635/H635),0,SUM(E635/H635))</f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_xlfn.TEXTSPLIT(P635,"/",,FALSE,1)</f>
        <v>film &amp; video</v>
      </c>
      <c r="R635" t="str">
        <v>animation</v>
      </c>
      <c r="S635" s="6">
        <f t="shared" si="18"/>
        <v>42315.25</v>
      </c>
      <c r="T635" s="6">
        <f t="shared" si="19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 s="13">
        <v>118200</v>
      </c>
      <c r="E636" s="13">
        <v>92824</v>
      </c>
      <c r="F636" s="4">
        <f>SUM(E636/D636)</f>
        <v>0.78531302876480547</v>
      </c>
      <c r="G636" t="s">
        <v>74</v>
      </c>
      <c r="H636">
        <v>1658</v>
      </c>
      <c r="I636" s="8">
        <f>IF(ISERROR(E636/H636),0,SUM(E636/H636))</f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_xlfn.TEXTSPLIT(P636,"/",,FALSE,1)</f>
        <v>film &amp; video</v>
      </c>
      <c r="R636" t="str">
        <v>television</v>
      </c>
      <c r="S636" s="6">
        <f t="shared" si="18"/>
        <v>42819.208333333328</v>
      </c>
      <c r="T636" s="6">
        <f t="shared" si="19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 s="13">
        <v>139000</v>
      </c>
      <c r="E637" s="13">
        <v>158590</v>
      </c>
      <c r="F637" s="4">
        <f>SUM(E637/D637)</f>
        <v>1.1409352517985611</v>
      </c>
      <c r="G637" t="s">
        <v>20</v>
      </c>
      <c r="H637">
        <v>2266</v>
      </c>
      <c r="I637" s="8">
        <f>IF(ISERROR(E637/H637),0,SUM(E637/H637))</f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_xlfn.TEXTSPLIT(P637,"/",,FALSE,1)</f>
        <v>film &amp; video</v>
      </c>
      <c r="R637" t="str">
        <v>television</v>
      </c>
      <c r="S637" s="6">
        <f t="shared" si="18"/>
        <v>41314.25</v>
      </c>
      <c r="T637" s="6">
        <f t="shared" si="19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 s="13">
        <v>197700</v>
      </c>
      <c r="E638" s="13">
        <v>127591</v>
      </c>
      <c r="F638" s="4">
        <f>SUM(E638/D638)</f>
        <v>0.64537683358624176</v>
      </c>
      <c r="G638" t="s">
        <v>14</v>
      </c>
      <c r="H638">
        <v>2604</v>
      </c>
      <c r="I638" s="8">
        <f>IF(ISERROR(E638/H638),0,SUM(E638/H638))</f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_xlfn.TEXTSPLIT(P638,"/",,FALSE,1)</f>
        <v>film &amp; video</v>
      </c>
      <c r="R638" t="str">
        <v>animation</v>
      </c>
      <c r="S638" s="6">
        <f t="shared" si="18"/>
        <v>40926.25</v>
      </c>
      <c r="T638" s="6">
        <f t="shared" si="19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 s="13">
        <v>8500</v>
      </c>
      <c r="E639" s="13">
        <v>6750</v>
      </c>
      <c r="F639" s="4">
        <f>SUM(E639/D639)</f>
        <v>0.79411764705882348</v>
      </c>
      <c r="G639" t="s">
        <v>14</v>
      </c>
      <c r="H639">
        <v>65</v>
      </c>
      <c r="I639" s="8">
        <f>IF(ISERROR(E639/H639),0,SUM(E639/H639))</f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_xlfn.TEXTSPLIT(P639,"/",,FALSE,1)</f>
        <v>theater</v>
      </c>
      <c r="R639" t="str">
        <v>plays</v>
      </c>
      <c r="S639" s="6">
        <f t="shared" si="18"/>
        <v>42688.25</v>
      </c>
      <c r="T639" s="6">
        <f t="shared" si="19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 s="13">
        <v>81600</v>
      </c>
      <c r="E640" s="13">
        <v>9318</v>
      </c>
      <c r="F640" s="4">
        <f>SUM(E640/D640)</f>
        <v>0.11419117647058824</v>
      </c>
      <c r="G640" t="s">
        <v>14</v>
      </c>
      <c r="H640">
        <v>94</v>
      </c>
      <c r="I640" s="8">
        <f>IF(ISERROR(E640/H640),0,SUM(E640/H640))</f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_xlfn.TEXTSPLIT(P640,"/",,FALSE,1)</f>
        <v>theater</v>
      </c>
      <c r="R640" t="str">
        <v>plays</v>
      </c>
      <c r="S640" s="6">
        <f t="shared" si="18"/>
        <v>40386.208333333336</v>
      </c>
      <c r="T640" s="6">
        <f t="shared" si="19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 s="13">
        <v>8600</v>
      </c>
      <c r="E641" s="13">
        <v>4832</v>
      </c>
      <c r="F641" s="4">
        <f>SUM(E641/D641)</f>
        <v>0.56186046511627907</v>
      </c>
      <c r="G641" t="s">
        <v>47</v>
      </c>
      <c r="H641">
        <v>45</v>
      </c>
      <c r="I641" s="8">
        <f>IF(ISERROR(E641/H641),0,SUM(E641/H641))</f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_xlfn.TEXTSPLIT(P641,"/",,FALSE,1)</f>
        <v>film &amp; video</v>
      </c>
      <c r="R641" t="str">
        <v>drama</v>
      </c>
      <c r="S641" s="6">
        <f t="shared" si="18"/>
        <v>43309.208333333328</v>
      </c>
      <c r="T641" s="6">
        <f t="shared" si="19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 s="13">
        <v>119800</v>
      </c>
      <c r="E642" s="13">
        <v>19769</v>
      </c>
      <c r="F642" s="4">
        <f>SUM(E642/D642)</f>
        <v>0.16501669449081802</v>
      </c>
      <c r="G642" t="s">
        <v>14</v>
      </c>
      <c r="H642">
        <v>257</v>
      </c>
      <c r="I642" s="8">
        <f>IF(ISERROR(E642/H642),0,SUM(E642/H642))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_xlfn.TEXTSPLIT(P642,"/",,FALSE,1)</f>
        <v>theater</v>
      </c>
      <c r="R642" t="str">
        <v>plays</v>
      </c>
      <c r="S642" s="6">
        <f t="shared" si="18"/>
        <v>42387.25</v>
      </c>
      <c r="T642" s="6">
        <f t="shared" si="19"/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 s="13">
        <v>9400</v>
      </c>
      <c r="E643" s="13">
        <v>11277</v>
      </c>
      <c r="F643" s="4">
        <f>SUM(E643/D643)</f>
        <v>1.1996808510638297</v>
      </c>
      <c r="G643" t="s">
        <v>20</v>
      </c>
      <c r="H643">
        <v>194</v>
      </c>
      <c r="I643" s="8">
        <f>IF(ISERROR(E643/H643),0,SUM(E643/H643))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_xlfn.TEXTSPLIT(P643,"/",,FALSE,1)</f>
        <v>theater</v>
      </c>
      <c r="R643" t="str">
        <v>plays</v>
      </c>
      <c r="S643" s="6">
        <f t="shared" ref="S643:S706" si="20">(((L643/60)/60/24+DATE(1970,1,1)))</f>
        <v>42786.25</v>
      </c>
      <c r="T643" s="6">
        <f t="shared" ref="T643:T706" si="21">(((M643/60)/60/24)+DATE(1970,1,1))</f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 s="13">
        <v>9200</v>
      </c>
      <c r="E644" s="13">
        <v>13382</v>
      </c>
      <c r="F644" s="4">
        <f>SUM(E644/D644)</f>
        <v>1.4545652173913044</v>
      </c>
      <c r="G644" t="s">
        <v>20</v>
      </c>
      <c r="H644">
        <v>129</v>
      </c>
      <c r="I644" s="8">
        <f>IF(ISERROR(E644/H644),0,SUM(E644/H644))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_xlfn.TEXTSPLIT(P644,"/",,FALSE,1)</f>
        <v>technology</v>
      </c>
      <c r="R644" t="str">
        <v>wearables</v>
      </c>
      <c r="S644" s="6">
        <f t="shared" si="20"/>
        <v>43451.25</v>
      </c>
      <c r="T644" s="6">
        <f t="shared" si="21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 s="13">
        <v>14900</v>
      </c>
      <c r="E645" s="13">
        <v>32986</v>
      </c>
      <c r="F645" s="4">
        <f>SUM(E645/D645)</f>
        <v>2.2138255033557046</v>
      </c>
      <c r="G645" t="s">
        <v>20</v>
      </c>
      <c r="H645">
        <v>375</v>
      </c>
      <c r="I645" s="8">
        <f>IF(ISERROR(E645/H645),0,SUM(E645/H645))</f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_xlfn.TEXTSPLIT(P645,"/",,FALSE,1)</f>
        <v>theater</v>
      </c>
      <c r="R645" t="str">
        <v>plays</v>
      </c>
      <c r="S645" s="6">
        <f t="shared" si="20"/>
        <v>42795.25</v>
      </c>
      <c r="T645" s="6">
        <f t="shared" si="21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 s="13">
        <v>169400</v>
      </c>
      <c r="E646" s="13">
        <v>81984</v>
      </c>
      <c r="F646" s="4">
        <f>SUM(E646/D646)</f>
        <v>0.48396694214876035</v>
      </c>
      <c r="G646" t="s">
        <v>14</v>
      </c>
      <c r="H646">
        <v>2928</v>
      </c>
      <c r="I646" s="8">
        <f>IF(ISERROR(E646/H646),0,SUM(E646/H646))</f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_xlfn.TEXTSPLIT(P646,"/",,FALSE,1)</f>
        <v>theater</v>
      </c>
      <c r="R646" t="str">
        <v>plays</v>
      </c>
      <c r="S646" s="6">
        <f t="shared" si="20"/>
        <v>43452.25</v>
      </c>
      <c r="T646" s="6">
        <f t="shared" si="21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 s="13">
        <v>192100</v>
      </c>
      <c r="E647" s="13">
        <v>178483</v>
      </c>
      <c r="F647" s="4">
        <f>SUM(E647/D647)</f>
        <v>0.92911504424778757</v>
      </c>
      <c r="G647" t="s">
        <v>14</v>
      </c>
      <c r="H647">
        <v>4697</v>
      </c>
      <c r="I647" s="8">
        <f>IF(ISERROR(E647/H647),0,SUM(E647/H647))</f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_xlfn.TEXTSPLIT(P647,"/",,FALSE,1)</f>
        <v>music</v>
      </c>
      <c r="R647" t="str">
        <v>rock</v>
      </c>
      <c r="S647" s="6">
        <f t="shared" si="20"/>
        <v>43369.208333333328</v>
      </c>
      <c r="T647" s="6">
        <f t="shared" si="21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 s="13">
        <v>98700</v>
      </c>
      <c r="E648" s="13">
        <v>87448</v>
      </c>
      <c r="F648" s="4">
        <f>SUM(E648/D648)</f>
        <v>0.88599797365754818</v>
      </c>
      <c r="G648" t="s">
        <v>14</v>
      </c>
      <c r="H648">
        <v>2915</v>
      </c>
      <c r="I648" s="8">
        <f>IF(ISERROR(E648/H648),0,SUM(E648/H648))</f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_xlfn.TEXTSPLIT(P648,"/",,FALSE,1)</f>
        <v>games</v>
      </c>
      <c r="R648" t="str">
        <v>video games</v>
      </c>
      <c r="S648" s="6">
        <f t="shared" si="20"/>
        <v>41346.208333333336</v>
      </c>
      <c r="T648" s="6">
        <f t="shared" si="21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 s="13">
        <v>4500</v>
      </c>
      <c r="E649" s="13">
        <v>1863</v>
      </c>
      <c r="F649" s="4">
        <f>SUM(E649/D649)</f>
        <v>0.41399999999999998</v>
      </c>
      <c r="G649" t="s">
        <v>14</v>
      </c>
      <c r="H649">
        <v>18</v>
      </c>
      <c r="I649" s="8">
        <f>IF(ISERROR(E649/H649),0,SUM(E649/H649))</f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_xlfn.TEXTSPLIT(P649,"/",,FALSE,1)</f>
        <v>publishing</v>
      </c>
      <c r="R649" t="str">
        <v>translations</v>
      </c>
      <c r="S649" s="6">
        <f t="shared" si="20"/>
        <v>43199.208333333328</v>
      </c>
      <c r="T649" s="6">
        <f t="shared" si="21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 s="13">
        <v>98600</v>
      </c>
      <c r="E650" s="13">
        <v>62174</v>
      </c>
      <c r="F650" s="4">
        <f>SUM(E650/D650)</f>
        <v>0.63056795131845844</v>
      </c>
      <c r="G650" t="s">
        <v>74</v>
      </c>
      <c r="H650">
        <v>723</v>
      </c>
      <c r="I650" s="8">
        <f>IF(ISERROR(E650/H650),0,SUM(E650/H650))</f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_xlfn.TEXTSPLIT(P650,"/",,FALSE,1)</f>
        <v>food</v>
      </c>
      <c r="R650" t="str">
        <v>food trucks</v>
      </c>
      <c r="S650" s="6">
        <f t="shared" si="20"/>
        <v>42922.208333333328</v>
      </c>
      <c r="T650" s="6">
        <f t="shared" si="21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 s="13">
        <v>121700</v>
      </c>
      <c r="E651" s="13">
        <v>59003</v>
      </c>
      <c r="F651" s="4">
        <f>SUM(E651/D651)</f>
        <v>0.48482333607230893</v>
      </c>
      <c r="G651" t="s">
        <v>14</v>
      </c>
      <c r="H651">
        <v>602</v>
      </c>
      <c r="I651" s="8">
        <f>IF(ISERROR(E651/H651),0,SUM(E651/H651))</f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_xlfn.TEXTSPLIT(P651,"/",,FALSE,1)</f>
        <v>theater</v>
      </c>
      <c r="R651" t="str">
        <v>plays</v>
      </c>
      <c r="S651" s="6">
        <f t="shared" si="20"/>
        <v>40471.208333333336</v>
      </c>
      <c r="T651" s="6">
        <f t="shared" si="21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 s="13">
        <v>100</v>
      </c>
      <c r="E652" s="13">
        <v>2</v>
      </c>
      <c r="F652" s="4">
        <f>SUM(E652/D652)</f>
        <v>0.02</v>
      </c>
      <c r="G652" t="s">
        <v>14</v>
      </c>
      <c r="H652">
        <v>1</v>
      </c>
      <c r="I652" s="8">
        <f>IF(ISERROR(E652/H652),0,SUM(E652/H652))</f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_xlfn.TEXTSPLIT(P652,"/",,FALSE,1)</f>
        <v>music</v>
      </c>
      <c r="R652" t="str">
        <v>jazz</v>
      </c>
      <c r="S652" s="6">
        <f t="shared" si="20"/>
        <v>41828.208333333336</v>
      </c>
      <c r="T652" s="6">
        <f t="shared" si="21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 s="13">
        <v>196700</v>
      </c>
      <c r="E653" s="13">
        <v>174039</v>
      </c>
      <c r="F653" s="4">
        <f>SUM(E653/D653)</f>
        <v>0.88479410269445857</v>
      </c>
      <c r="G653" t="s">
        <v>14</v>
      </c>
      <c r="H653">
        <v>3868</v>
      </c>
      <c r="I653" s="8">
        <f>IF(ISERROR(E653/H653),0,SUM(E653/H653))</f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_xlfn.TEXTSPLIT(P653,"/",,FALSE,1)</f>
        <v>film &amp; video</v>
      </c>
      <c r="R653" t="str">
        <v>shorts</v>
      </c>
      <c r="S653" s="6">
        <f t="shared" si="20"/>
        <v>41692.25</v>
      </c>
      <c r="T653" s="6">
        <f t="shared" si="21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 s="13">
        <v>10000</v>
      </c>
      <c r="E654" s="13">
        <v>12684</v>
      </c>
      <c r="F654" s="4">
        <f>SUM(E654/D654)</f>
        <v>1.2684</v>
      </c>
      <c r="G654" t="s">
        <v>20</v>
      </c>
      <c r="H654">
        <v>409</v>
      </c>
      <c r="I654" s="8">
        <f>IF(ISERROR(E654/H654),0,SUM(E654/H654))</f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_xlfn.TEXTSPLIT(P654,"/",,FALSE,1)</f>
        <v>technology</v>
      </c>
      <c r="R654" t="str">
        <v>web</v>
      </c>
      <c r="S654" s="6">
        <f t="shared" si="20"/>
        <v>42587.208333333328</v>
      </c>
      <c r="T654" s="6">
        <f t="shared" si="21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 s="13">
        <v>600</v>
      </c>
      <c r="E655" s="13">
        <v>14033</v>
      </c>
      <c r="F655" s="4">
        <f>SUM(E655/D655)</f>
        <v>23.388333333333332</v>
      </c>
      <c r="G655" t="s">
        <v>20</v>
      </c>
      <c r="H655">
        <v>234</v>
      </c>
      <c r="I655" s="8">
        <f>IF(ISERROR(E655/H655),0,SUM(E655/H655))</f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_xlfn.TEXTSPLIT(P655,"/",,FALSE,1)</f>
        <v>technology</v>
      </c>
      <c r="R655" t="str">
        <v>web</v>
      </c>
      <c r="S655" s="6">
        <f t="shared" si="20"/>
        <v>42468.208333333328</v>
      </c>
      <c r="T655" s="6">
        <f t="shared" si="21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 s="13">
        <v>35000</v>
      </c>
      <c r="E656" s="13">
        <v>177936</v>
      </c>
      <c r="F656" s="4">
        <f>SUM(E656/D656)</f>
        <v>5.0838857142857146</v>
      </c>
      <c r="G656" t="s">
        <v>20</v>
      </c>
      <c r="H656">
        <v>3016</v>
      </c>
      <c r="I656" s="8">
        <f>IF(ISERROR(E656/H656),0,SUM(E656/H656))</f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_xlfn.TEXTSPLIT(P656,"/",,FALSE,1)</f>
        <v>music</v>
      </c>
      <c r="R656" t="str">
        <v>metal</v>
      </c>
      <c r="S656" s="6">
        <f t="shared" si="20"/>
        <v>42240.208333333328</v>
      </c>
      <c r="T656" s="6">
        <f t="shared" si="21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 s="13">
        <v>6900</v>
      </c>
      <c r="E657" s="13">
        <v>13212</v>
      </c>
      <c r="F657" s="4">
        <f>SUM(E657/D657)</f>
        <v>1.9147826086956521</v>
      </c>
      <c r="G657" t="s">
        <v>20</v>
      </c>
      <c r="H657">
        <v>264</v>
      </c>
      <c r="I657" s="8">
        <f>IF(ISERROR(E657/H657),0,SUM(E657/H657))</f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_xlfn.TEXTSPLIT(P657,"/",,FALSE,1)</f>
        <v>photography</v>
      </c>
      <c r="R657" t="str">
        <v>photography books</v>
      </c>
      <c r="S657" s="6">
        <f t="shared" si="20"/>
        <v>42796.25</v>
      </c>
      <c r="T657" s="6">
        <f t="shared" si="21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 s="13">
        <v>118400</v>
      </c>
      <c r="E658" s="13">
        <v>49879</v>
      </c>
      <c r="F658" s="4">
        <f>SUM(E658/D658)</f>
        <v>0.42127533783783783</v>
      </c>
      <c r="G658" t="s">
        <v>14</v>
      </c>
      <c r="H658">
        <v>504</v>
      </c>
      <c r="I658" s="8">
        <f>IF(ISERROR(E658/H658),0,SUM(E658/H658))</f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_xlfn.TEXTSPLIT(P658,"/",,FALSE,1)</f>
        <v>food</v>
      </c>
      <c r="R658" t="str">
        <v>food trucks</v>
      </c>
      <c r="S658" s="6">
        <f t="shared" si="20"/>
        <v>43097.25</v>
      </c>
      <c r="T658" s="6">
        <f t="shared" si="21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 s="13">
        <v>10000</v>
      </c>
      <c r="E659" s="13">
        <v>824</v>
      </c>
      <c r="F659" s="4">
        <f>SUM(E659/D659)</f>
        <v>8.2400000000000001E-2</v>
      </c>
      <c r="G659" t="s">
        <v>14</v>
      </c>
      <c r="H659">
        <v>14</v>
      </c>
      <c r="I659" s="8">
        <f>IF(ISERROR(E659/H659),0,SUM(E659/H659))</f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_xlfn.TEXTSPLIT(P659,"/",,FALSE,1)</f>
        <v>film &amp; video</v>
      </c>
      <c r="R659" t="str">
        <v>science fiction</v>
      </c>
      <c r="S659" s="6">
        <f t="shared" si="20"/>
        <v>43096.25</v>
      </c>
      <c r="T659" s="6">
        <f t="shared" si="21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 s="13">
        <v>52600</v>
      </c>
      <c r="E660" s="13">
        <v>31594</v>
      </c>
      <c r="F660" s="4">
        <f>SUM(E660/D660)</f>
        <v>0.60064638783269964</v>
      </c>
      <c r="G660" t="s">
        <v>74</v>
      </c>
      <c r="H660">
        <v>390</v>
      </c>
      <c r="I660" s="8">
        <f>IF(ISERROR(E660/H660),0,SUM(E660/H660))</f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_xlfn.TEXTSPLIT(P660,"/",,FALSE,1)</f>
        <v>music</v>
      </c>
      <c r="R660" t="str">
        <v>rock</v>
      </c>
      <c r="S660" s="6">
        <f t="shared" si="20"/>
        <v>42246.208333333328</v>
      </c>
      <c r="T660" s="6">
        <f t="shared" si="21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 s="13">
        <v>120700</v>
      </c>
      <c r="E661" s="13">
        <v>57010</v>
      </c>
      <c r="F661" s="4">
        <f>SUM(E661/D661)</f>
        <v>0.47232808616404309</v>
      </c>
      <c r="G661" t="s">
        <v>14</v>
      </c>
      <c r="H661">
        <v>750</v>
      </c>
      <c r="I661" s="8">
        <f>IF(ISERROR(E661/H661),0,SUM(E661/H661))</f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_xlfn.TEXTSPLIT(P661,"/",,FALSE,1)</f>
        <v>film &amp; video</v>
      </c>
      <c r="R661" t="str">
        <v>documentary</v>
      </c>
      <c r="S661" s="6">
        <f t="shared" si="20"/>
        <v>40570.25</v>
      </c>
      <c r="T661" s="6">
        <f t="shared" si="21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 s="13">
        <v>9100</v>
      </c>
      <c r="E662" s="13">
        <v>7438</v>
      </c>
      <c r="F662" s="4">
        <f>SUM(E662/D662)</f>
        <v>0.81736263736263737</v>
      </c>
      <c r="G662" t="s">
        <v>14</v>
      </c>
      <c r="H662">
        <v>77</v>
      </c>
      <c r="I662" s="8">
        <f>IF(ISERROR(E662/H662),0,SUM(E662/H662))</f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_xlfn.TEXTSPLIT(P662,"/",,FALSE,1)</f>
        <v>theater</v>
      </c>
      <c r="R662" t="str">
        <v>plays</v>
      </c>
      <c r="S662" s="6">
        <f t="shared" si="20"/>
        <v>42237.208333333328</v>
      </c>
      <c r="T662" s="6">
        <f t="shared" si="21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 s="13">
        <v>106800</v>
      </c>
      <c r="E663" s="13">
        <v>57872</v>
      </c>
      <c r="F663" s="4">
        <f>SUM(E663/D663)</f>
        <v>0.54187265917603</v>
      </c>
      <c r="G663" t="s">
        <v>14</v>
      </c>
      <c r="H663">
        <v>752</v>
      </c>
      <c r="I663" s="8">
        <f>IF(ISERROR(E663/H663),0,SUM(E663/H663))</f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_xlfn.TEXTSPLIT(P663,"/",,FALSE,1)</f>
        <v>music</v>
      </c>
      <c r="R663" t="str">
        <v>jazz</v>
      </c>
      <c r="S663" s="6">
        <f t="shared" si="20"/>
        <v>40996.208333333336</v>
      </c>
      <c r="T663" s="6">
        <f t="shared" si="21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 s="13">
        <v>9100</v>
      </c>
      <c r="E664" s="13">
        <v>8906</v>
      </c>
      <c r="F664" s="4">
        <f>SUM(E664/D664)</f>
        <v>0.97868131868131869</v>
      </c>
      <c r="G664" t="s">
        <v>14</v>
      </c>
      <c r="H664">
        <v>131</v>
      </c>
      <c r="I664" s="8">
        <f>IF(ISERROR(E664/H664),0,SUM(E664/H664))</f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_xlfn.TEXTSPLIT(P664,"/",,FALSE,1)</f>
        <v>theater</v>
      </c>
      <c r="R664" t="str">
        <v>plays</v>
      </c>
      <c r="S664" s="6">
        <f t="shared" si="20"/>
        <v>43443.25</v>
      </c>
      <c r="T664" s="6">
        <f t="shared" si="21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 s="13">
        <v>10000</v>
      </c>
      <c r="E665" s="13">
        <v>7724</v>
      </c>
      <c r="F665" s="4">
        <f>SUM(E665/D665)</f>
        <v>0.77239999999999998</v>
      </c>
      <c r="G665" t="s">
        <v>14</v>
      </c>
      <c r="H665">
        <v>87</v>
      </c>
      <c r="I665" s="8">
        <f>IF(ISERROR(E665/H665),0,SUM(E665/H665))</f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_xlfn.TEXTSPLIT(P665,"/",,FALSE,1)</f>
        <v>theater</v>
      </c>
      <c r="R665" t="str">
        <v>plays</v>
      </c>
      <c r="S665" s="6">
        <f t="shared" si="20"/>
        <v>40458.208333333336</v>
      </c>
      <c r="T665" s="6">
        <f t="shared" si="21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 s="13">
        <v>79400</v>
      </c>
      <c r="E666" s="13">
        <v>26571</v>
      </c>
      <c r="F666" s="4">
        <f>SUM(E666/D666)</f>
        <v>0.33464735516372796</v>
      </c>
      <c r="G666" t="s">
        <v>14</v>
      </c>
      <c r="H666">
        <v>1063</v>
      </c>
      <c r="I666" s="8">
        <f>IF(ISERROR(E666/H666),0,SUM(E666/H666))</f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_xlfn.TEXTSPLIT(P666,"/",,FALSE,1)</f>
        <v>music</v>
      </c>
      <c r="R666" t="str">
        <v>jazz</v>
      </c>
      <c r="S666" s="6">
        <f t="shared" si="20"/>
        <v>40959.25</v>
      </c>
      <c r="T666" s="6">
        <f t="shared" si="21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 s="13">
        <v>5100</v>
      </c>
      <c r="E667" s="13">
        <v>12219</v>
      </c>
      <c r="F667" s="4">
        <f>SUM(E667/D667)</f>
        <v>2.3958823529411766</v>
      </c>
      <c r="G667" t="s">
        <v>20</v>
      </c>
      <c r="H667">
        <v>272</v>
      </c>
      <c r="I667" s="8">
        <f>IF(ISERROR(E667/H667),0,SUM(E667/H667))</f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_xlfn.TEXTSPLIT(P667,"/",,FALSE,1)</f>
        <v>film &amp; video</v>
      </c>
      <c r="R667" t="str">
        <v>documentary</v>
      </c>
      <c r="S667" s="6">
        <f t="shared" si="20"/>
        <v>40733.208333333336</v>
      </c>
      <c r="T667" s="6">
        <f t="shared" si="21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 s="13">
        <v>3100</v>
      </c>
      <c r="E668" s="13">
        <v>1985</v>
      </c>
      <c r="F668" s="4">
        <f>SUM(E668/D668)</f>
        <v>0.64032258064516134</v>
      </c>
      <c r="G668" t="s">
        <v>74</v>
      </c>
      <c r="H668">
        <v>25</v>
      </c>
      <c r="I668" s="8">
        <f>IF(ISERROR(E668/H668),0,SUM(E668/H668))</f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_xlfn.TEXTSPLIT(P668,"/",,FALSE,1)</f>
        <v>theater</v>
      </c>
      <c r="R668" t="str">
        <v>plays</v>
      </c>
      <c r="S668" s="6">
        <f t="shared" si="20"/>
        <v>41516.208333333336</v>
      </c>
      <c r="T668" s="6">
        <f t="shared" si="21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 s="13">
        <v>6900</v>
      </c>
      <c r="E669" s="13">
        <v>12155</v>
      </c>
      <c r="F669" s="4">
        <f>SUM(E669/D669)</f>
        <v>1.7615942028985507</v>
      </c>
      <c r="G669" t="s">
        <v>20</v>
      </c>
      <c r="H669">
        <v>419</v>
      </c>
      <c r="I669" s="8">
        <f>IF(ISERROR(E669/H669),0,SUM(E669/H669))</f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_xlfn.TEXTSPLIT(P669,"/",,FALSE,1)</f>
        <v>journalism</v>
      </c>
      <c r="R669" t="str">
        <v>audio</v>
      </c>
      <c r="S669" s="6">
        <f t="shared" si="20"/>
        <v>41892.208333333336</v>
      </c>
      <c r="T669" s="6">
        <f t="shared" si="21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 s="13">
        <v>27500</v>
      </c>
      <c r="E670" s="13">
        <v>5593</v>
      </c>
      <c r="F670" s="4">
        <f>SUM(E670/D670)</f>
        <v>0.20338181818181819</v>
      </c>
      <c r="G670" t="s">
        <v>14</v>
      </c>
      <c r="H670">
        <v>76</v>
      </c>
      <c r="I670" s="8">
        <f>IF(ISERROR(E670/H670),0,SUM(E670/H670))</f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_xlfn.TEXTSPLIT(P670,"/",,FALSE,1)</f>
        <v>theater</v>
      </c>
      <c r="R670" t="str">
        <v>plays</v>
      </c>
      <c r="S670" s="6">
        <f t="shared" si="20"/>
        <v>41122.208333333336</v>
      </c>
      <c r="T670" s="6">
        <f t="shared" si="21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 s="13">
        <v>48800</v>
      </c>
      <c r="E671" s="13">
        <v>175020</v>
      </c>
      <c r="F671" s="4">
        <f>SUM(E671/D671)</f>
        <v>3.5864754098360656</v>
      </c>
      <c r="G671" t="s">
        <v>20</v>
      </c>
      <c r="H671">
        <v>1621</v>
      </c>
      <c r="I671" s="8">
        <f>IF(ISERROR(E671/H671),0,SUM(E671/H671))</f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_xlfn.TEXTSPLIT(P671,"/",,FALSE,1)</f>
        <v>theater</v>
      </c>
      <c r="R671" t="str">
        <v>plays</v>
      </c>
      <c r="S671" s="6">
        <f t="shared" si="20"/>
        <v>42912.208333333328</v>
      </c>
      <c r="T671" s="6">
        <f t="shared" si="21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 s="13">
        <v>16200</v>
      </c>
      <c r="E672" s="13">
        <v>75955</v>
      </c>
      <c r="F672" s="4">
        <f>SUM(E672/D672)</f>
        <v>4.6885802469135802</v>
      </c>
      <c r="G672" t="s">
        <v>20</v>
      </c>
      <c r="H672">
        <v>1101</v>
      </c>
      <c r="I672" s="8">
        <f>IF(ISERROR(E672/H672),0,SUM(E672/H672))</f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_xlfn.TEXTSPLIT(P672,"/",,FALSE,1)</f>
        <v>music</v>
      </c>
      <c r="R672" t="str">
        <v>indie rock</v>
      </c>
      <c r="S672" s="6">
        <f t="shared" si="20"/>
        <v>42425.25</v>
      </c>
      <c r="T672" s="6">
        <f t="shared" si="21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 s="13">
        <v>97600</v>
      </c>
      <c r="E673" s="13">
        <v>119127</v>
      </c>
      <c r="F673" s="4">
        <f>SUM(E673/D673)</f>
        <v>1.220563524590164</v>
      </c>
      <c r="G673" t="s">
        <v>20</v>
      </c>
      <c r="H673">
        <v>1073</v>
      </c>
      <c r="I673" s="8">
        <f>IF(ISERROR(E673/H673),0,SUM(E673/H673))</f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_xlfn.TEXTSPLIT(P673,"/",,FALSE,1)</f>
        <v>theater</v>
      </c>
      <c r="R673" t="str">
        <v>plays</v>
      </c>
      <c r="S673" s="6">
        <f t="shared" si="20"/>
        <v>40390.208333333336</v>
      </c>
      <c r="T673" s="6">
        <f t="shared" si="21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 s="13">
        <v>197900</v>
      </c>
      <c r="E674" s="13">
        <v>110689</v>
      </c>
      <c r="F674" s="4">
        <f>SUM(E674/D674)</f>
        <v>0.55931783729156137</v>
      </c>
      <c r="G674" t="s">
        <v>14</v>
      </c>
      <c r="H674">
        <v>4428</v>
      </c>
      <c r="I674" s="8">
        <f>IF(ISERROR(E674/H674),0,SUM(E674/H674))</f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_xlfn.TEXTSPLIT(P674,"/",,FALSE,1)</f>
        <v>theater</v>
      </c>
      <c r="R674" t="str">
        <v>plays</v>
      </c>
      <c r="S674" s="6">
        <f t="shared" si="20"/>
        <v>43180.208333333328</v>
      </c>
      <c r="T674" s="6">
        <f t="shared" si="21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 s="13">
        <v>5600</v>
      </c>
      <c r="E675" s="13">
        <v>2445</v>
      </c>
      <c r="F675" s="4">
        <f>SUM(E675/D675)</f>
        <v>0.43660714285714286</v>
      </c>
      <c r="G675" t="s">
        <v>14</v>
      </c>
      <c r="H675">
        <v>58</v>
      </c>
      <c r="I675" s="8">
        <f>IF(ISERROR(E675/H675),0,SUM(E675/H675))</f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_xlfn.TEXTSPLIT(P675,"/",,FALSE,1)</f>
        <v>music</v>
      </c>
      <c r="R675" t="str">
        <v>indie rock</v>
      </c>
      <c r="S675" s="6">
        <f t="shared" si="20"/>
        <v>42475.208333333328</v>
      </c>
      <c r="T675" s="6">
        <f t="shared" si="21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 s="13">
        <v>170700</v>
      </c>
      <c r="E676" s="13">
        <v>57250</v>
      </c>
      <c r="F676" s="4">
        <f>SUM(E676/D676)</f>
        <v>0.33538371411833628</v>
      </c>
      <c r="G676" t="s">
        <v>74</v>
      </c>
      <c r="H676">
        <v>1218</v>
      </c>
      <c r="I676" s="8">
        <f>IF(ISERROR(E676/H676),0,SUM(E676/H676))</f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_xlfn.TEXTSPLIT(P676,"/",,FALSE,1)</f>
        <v>photography</v>
      </c>
      <c r="R676" t="str">
        <v>photography books</v>
      </c>
      <c r="S676" s="6">
        <f t="shared" si="20"/>
        <v>40774.208333333336</v>
      </c>
      <c r="T676" s="6">
        <f t="shared" si="21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 s="13">
        <v>9700</v>
      </c>
      <c r="E677" s="13">
        <v>11929</v>
      </c>
      <c r="F677" s="4">
        <f>SUM(E677/D677)</f>
        <v>1.2297938144329896</v>
      </c>
      <c r="G677" t="s">
        <v>20</v>
      </c>
      <c r="H677">
        <v>331</v>
      </c>
      <c r="I677" s="8">
        <f>IF(ISERROR(E677/H677),0,SUM(E677/H677))</f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_xlfn.TEXTSPLIT(P677,"/",,FALSE,1)</f>
        <v>journalism</v>
      </c>
      <c r="R677" t="str">
        <v>audio</v>
      </c>
      <c r="S677" s="6">
        <f t="shared" si="20"/>
        <v>43719.208333333328</v>
      </c>
      <c r="T677" s="6">
        <f t="shared" si="21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 s="13">
        <v>62300</v>
      </c>
      <c r="E678" s="13">
        <v>118214</v>
      </c>
      <c r="F678" s="4">
        <f>SUM(E678/D678)</f>
        <v>1.8974959871589085</v>
      </c>
      <c r="G678" t="s">
        <v>20</v>
      </c>
      <c r="H678">
        <v>1170</v>
      </c>
      <c r="I678" s="8">
        <f>IF(ISERROR(E678/H678),0,SUM(E678/H678))</f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_xlfn.TEXTSPLIT(P678,"/",,FALSE,1)</f>
        <v>photography</v>
      </c>
      <c r="R678" t="str">
        <v>photography books</v>
      </c>
      <c r="S678" s="6">
        <f t="shared" si="20"/>
        <v>41178.208333333336</v>
      </c>
      <c r="T678" s="6">
        <f t="shared" si="21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 s="13">
        <v>5300</v>
      </c>
      <c r="E679" s="13">
        <v>4432</v>
      </c>
      <c r="F679" s="4">
        <f>SUM(E679/D679)</f>
        <v>0.83622641509433959</v>
      </c>
      <c r="G679" t="s">
        <v>14</v>
      </c>
      <c r="H679">
        <v>111</v>
      </c>
      <c r="I679" s="8">
        <f>IF(ISERROR(E679/H679),0,SUM(E679/H679))</f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_xlfn.TEXTSPLIT(P679,"/",,FALSE,1)</f>
        <v>publishing</v>
      </c>
      <c r="R679" t="str">
        <v>fiction</v>
      </c>
      <c r="S679" s="6">
        <f t="shared" si="20"/>
        <v>42561.208333333328</v>
      </c>
      <c r="T679" s="6">
        <f t="shared" si="21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 s="13">
        <v>99500</v>
      </c>
      <c r="E680" s="13">
        <v>17879</v>
      </c>
      <c r="F680" s="4">
        <f>SUM(E680/D680)</f>
        <v>0.17968844221105529</v>
      </c>
      <c r="G680" t="s">
        <v>74</v>
      </c>
      <c r="H680">
        <v>215</v>
      </c>
      <c r="I680" s="8">
        <f>IF(ISERROR(E680/H680),0,SUM(E680/H680))</f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_xlfn.TEXTSPLIT(P680,"/",,FALSE,1)</f>
        <v>film &amp; video</v>
      </c>
      <c r="R680" t="str">
        <v>drama</v>
      </c>
      <c r="S680" s="6">
        <f t="shared" si="20"/>
        <v>43484.25</v>
      </c>
      <c r="T680" s="6">
        <f t="shared" si="21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 s="13">
        <v>1400</v>
      </c>
      <c r="E681" s="13">
        <v>14511</v>
      </c>
      <c r="F681" s="4">
        <f>SUM(E681/D681)</f>
        <v>10.365</v>
      </c>
      <c r="G681" t="s">
        <v>20</v>
      </c>
      <c r="H681">
        <v>363</v>
      </c>
      <c r="I681" s="8">
        <f>IF(ISERROR(E681/H681),0,SUM(E681/H681))</f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_xlfn.TEXTSPLIT(P681,"/",,FALSE,1)</f>
        <v>food</v>
      </c>
      <c r="R681" t="str">
        <v>food trucks</v>
      </c>
      <c r="S681" s="6">
        <f t="shared" si="20"/>
        <v>43756.208333333328</v>
      </c>
      <c r="T681" s="6">
        <f t="shared" si="21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 s="13">
        <v>145600</v>
      </c>
      <c r="E682" s="13">
        <v>141822</v>
      </c>
      <c r="F682" s="4">
        <f>SUM(E682/D682)</f>
        <v>0.97405219780219776</v>
      </c>
      <c r="G682" t="s">
        <v>14</v>
      </c>
      <c r="H682">
        <v>2955</v>
      </c>
      <c r="I682" s="8">
        <f>IF(ISERROR(E682/H682),0,SUM(E682/H682))</f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_xlfn.TEXTSPLIT(P682,"/",,FALSE,1)</f>
        <v>games</v>
      </c>
      <c r="R682" t="str">
        <v>mobile games</v>
      </c>
      <c r="S682" s="6">
        <f t="shared" si="20"/>
        <v>43813.25</v>
      </c>
      <c r="T682" s="6">
        <f t="shared" si="21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 s="13">
        <v>184100</v>
      </c>
      <c r="E683" s="13">
        <v>159037</v>
      </c>
      <c r="F683" s="4">
        <f>SUM(E683/D683)</f>
        <v>0.86386203150461705</v>
      </c>
      <c r="G683" t="s">
        <v>14</v>
      </c>
      <c r="H683">
        <v>1657</v>
      </c>
      <c r="I683" s="8">
        <f>IF(ISERROR(E683/H683),0,SUM(E683/H683))</f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_xlfn.TEXTSPLIT(P683,"/",,FALSE,1)</f>
        <v>theater</v>
      </c>
      <c r="R683" t="str">
        <v>plays</v>
      </c>
      <c r="S683" s="6">
        <f t="shared" si="20"/>
        <v>40898.25</v>
      </c>
      <c r="T683" s="6">
        <f t="shared" si="21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 s="13">
        <v>5400</v>
      </c>
      <c r="E684" s="13">
        <v>8109</v>
      </c>
      <c r="F684" s="4">
        <f>SUM(E684/D684)</f>
        <v>1.5016666666666667</v>
      </c>
      <c r="G684" t="s">
        <v>20</v>
      </c>
      <c r="H684">
        <v>103</v>
      </c>
      <c r="I684" s="8">
        <f>IF(ISERROR(E684/H684),0,SUM(E684/H684))</f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_xlfn.TEXTSPLIT(P684,"/",,FALSE,1)</f>
        <v>theater</v>
      </c>
      <c r="R684" t="str">
        <v>plays</v>
      </c>
      <c r="S684" s="6">
        <f t="shared" si="20"/>
        <v>41619.25</v>
      </c>
      <c r="T684" s="6">
        <f t="shared" si="21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 s="13">
        <v>2300</v>
      </c>
      <c r="E685" s="13">
        <v>8244</v>
      </c>
      <c r="F685" s="4">
        <f>SUM(E685/D685)</f>
        <v>3.5843478260869563</v>
      </c>
      <c r="G685" t="s">
        <v>20</v>
      </c>
      <c r="H685">
        <v>147</v>
      </c>
      <c r="I685" s="8">
        <f>IF(ISERROR(E685/H685),0,SUM(E685/H685))</f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_xlfn.TEXTSPLIT(P685,"/",,FALSE,1)</f>
        <v>theater</v>
      </c>
      <c r="R685" t="str">
        <v>plays</v>
      </c>
      <c r="S685" s="6">
        <f t="shared" si="20"/>
        <v>43359.208333333328</v>
      </c>
      <c r="T685" s="6">
        <f t="shared" si="21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 s="13">
        <v>1400</v>
      </c>
      <c r="E686" s="13">
        <v>7600</v>
      </c>
      <c r="F686" s="4">
        <f>SUM(E686/D686)</f>
        <v>5.4285714285714288</v>
      </c>
      <c r="G686" t="s">
        <v>20</v>
      </c>
      <c r="H686">
        <v>110</v>
      </c>
      <c r="I686" s="8">
        <f>IF(ISERROR(E686/H686),0,SUM(E686/H686))</f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_xlfn.TEXTSPLIT(P686,"/",,FALSE,1)</f>
        <v>publishing</v>
      </c>
      <c r="R686" t="str">
        <v>nonfiction</v>
      </c>
      <c r="S686" s="6">
        <f t="shared" si="20"/>
        <v>40358.208333333336</v>
      </c>
      <c r="T686" s="6">
        <f t="shared" si="21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 s="13">
        <v>140000</v>
      </c>
      <c r="E687" s="13">
        <v>94501</v>
      </c>
      <c r="F687" s="4">
        <f>SUM(E687/D687)</f>
        <v>0.67500714285714281</v>
      </c>
      <c r="G687" t="s">
        <v>14</v>
      </c>
      <c r="H687">
        <v>926</v>
      </c>
      <c r="I687" s="8">
        <f>IF(ISERROR(E687/H687),0,SUM(E687/H687))</f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_xlfn.TEXTSPLIT(P687,"/",,FALSE,1)</f>
        <v>theater</v>
      </c>
      <c r="R687" t="str">
        <v>plays</v>
      </c>
      <c r="S687" s="6">
        <f t="shared" si="20"/>
        <v>42239.208333333328</v>
      </c>
      <c r="T687" s="6">
        <f t="shared" si="21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 s="13">
        <v>7500</v>
      </c>
      <c r="E688" s="13">
        <v>14381</v>
      </c>
      <c r="F688" s="4">
        <f>SUM(E688/D688)</f>
        <v>1.9174666666666667</v>
      </c>
      <c r="G688" t="s">
        <v>20</v>
      </c>
      <c r="H688">
        <v>134</v>
      </c>
      <c r="I688" s="8">
        <f>IF(ISERROR(E688/H688),0,SUM(E688/H688))</f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_xlfn.TEXTSPLIT(P688,"/",,FALSE,1)</f>
        <v>technology</v>
      </c>
      <c r="R688" t="str">
        <v>wearables</v>
      </c>
      <c r="S688" s="6">
        <f t="shared" si="20"/>
        <v>43186.208333333328</v>
      </c>
      <c r="T688" s="6">
        <f t="shared" si="21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 s="13">
        <v>1500</v>
      </c>
      <c r="E689" s="13">
        <v>13980</v>
      </c>
      <c r="F689" s="4">
        <f>SUM(E689/D689)</f>
        <v>9.32</v>
      </c>
      <c r="G689" t="s">
        <v>20</v>
      </c>
      <c r="H689">
        <v>269</v>
      </c>
      <c r="I689" s="8">
        <f>IF(ISERROR(E689/H689),0,SUM(E689/H689))</f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_xlfn.TEXTSPLIT(P689,"/",,FALSE,1)</f>
        <v>theater</v>
      </c>
      <c r="R689" t="str">
        <v>plays</v>
      </c>
      <c r="S689" s="6">
        <f t="shared" si="20"/>
        <v>42806.25</v>
      </c>
      <c r="T689" s="6">
        <f t="shared" si="21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 s="13">
        <v>2900</v>
      </c>
      <c r="E690" s="13">
        <v>12449</v>
      </c>
      <c r="F690" s="4">
        <f>SUM(E690/D690)</f>
        <v>4.2927586206896553</v>
      </c>
      <c r="G690" t="s">
        <v>20</v>
      </c>
      <c r="H690">
        <v>175</v>
      </c>
      <c r="I690" s="8">
        <f>IF(ISERROR(E690/H690),0,SUM(E690/H690))</f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_xlfn.TEXTSPLIT(P690,"/",,FALSE,1)</f>
        <v>film &amp; video</v>
      </c>
      <c r="R690" t="str">
        <v>television</v>
      </c>
      <c r="S690" s="6">
        <f t="shared" si="20"/>
        <v>43475.25</v>
      </c>
      <c r="T690" s="6">
        <f t="shared" si="21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 s="13">
        <v>7300</v>
      </c>
      <c r="E691" s="13">
        <v>7348</v>
      </c>
      <c r="F691" s="4">
        <f>SUM(E691/D691)</f>
        <v>1.0065753424657535</v>
      </c>
      <c r="G691" t="s">
        <v>20</v>
      </c>
      <c r="H691">
        <v>69</v>
      </c>
      <c r="I691" s="8">
        <f>IF(ISERROR(E691/H691),0,SUM(E691/H691))</f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_xlfn.TEXTSPLIT(P691,"/",,FALSE,1)</f>
        <v>technology</v>
      </c>
      <c r="R691" t="str">
        <v>web</v>
      </c>
      <c r="S691" s="6">
        <f t="shared" si="20"/>
        <v>41576.208333333336</v>
      </c>
      <c r="T691" s="6">
        <f t="shared" si="21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 s="13">
        <v>3600</v>
      </c>
      <c r="E692" s="13">
        <v>8158</v>
      </c>
      <c r="F692" s="4">
        <f>SUM(E692/D692)</f>
        <v>2.266111111111111</v>
      </c>
      <c r="G692" t="s">
        <v>20</v>
      </c>
      <c r="H692">
        <v>190</v>
      </c>
      <c r="I692" s="8">
        <f>IF(ISERROR(E692/H692),0,SUM(E692/H692))</f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_xlfn.TEXTSPLIT(P692,"/",,FALSE,1)</f>
        <v>film &amp; video</v>
      </c>
      <c r="R692" t="str">
        <v>documentary</v>
      </c>
      <c r="S692" s="6">
        <f t="shared" si="20"/>
        <v>40874.25</v>
      </c>
      <c r="T692" s="6">
        <f t="shared" si="21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 s="13">
        <v>5000</v>
      </c>
      <c r="E693" s="13">
        <v>7119</v>
      </c>
      <c r="F693" s="4">
        <f>SUM(E693/D693)</f>
        <v>1.4238</v>
      </c>
      <c r="G693" t="s">
        <v>20</v>
      </c>
      <c r="H693">
        <v>237</v>
      </c>
      <c r="I693" s="8">
        <f>IF(ISERROR(E693/H693),0,SUM(E693/H693))</f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_xlfn.TEXTSPLIT(P693,"/",,FALSE,1)</f>
        <v>film &amp; video</v>
      </c>
      <c r="R693" t="str">
        <v>documentary</v>
      </c>
      <c r="S693" s="6">
        <f t="shared" si="20"/>
        <v>41185.208333333336</v>
      </c>
      <c r="T693" s="6">
        <f t="shared" si="21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 s="13">
        <v>6000</v>
      </c>
      <c r="E694" s="13">
        <v>5438</v>
      </c>
      <c r="F694" s="4">
        <f>SUM(E694/D694)</f>
        <v>0.90633333333333332</v>
      </c>
      <c r="G694" t="s">
        <v>14</v>
      </c>
      <c r="H694">
        <v>77</v>
      </c>
      <c r="I694" s="8">
        <f>IF(ISERROR(E694/H694),0,SUM(E694/H694))</f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_xlfn.TEXTSPLIT(P694,"/",,FALSE,1)</f>
        <v>music</v>
      </c>
      <c r="R694" t="str">
        <v>rock</v>
      </c>
      <c r="S694" s="6">
        <f t="shared" si="20"/>
        <v>43655.208333333328</v>
      </c>
      <c r="T694" s="6">
        <f t="shared" si="21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 s="13">
        <v>180400</v>
      </c>
      <c r="E695" s="13">
        <v>115396</v>
      </c>
      <c r="F695" s="4">
        <f>SUM(E695/D695)</f>
        <v>0.63966740576496672</v>
      </c>
      <c r="G695" t="s">
        <v>14</v>
      </c>
      <c r="H695">
        <v>1748</v>
      </c>
      <c r="I695" s="8">
        <f>IF(ISERROR(E695/H695),0,SUM(E695/H695))</f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_xlfn.TEXTSPLIT(P695,"/",,FALSE,1)</f>
        <v>theater</v>
      </c>
      <c r="R695" t="str">
        <v>plays</v>
      </c>
      <c r="S695" s="6">
        <f t="shared" si="20"/>
        <v>43025.208333333328</v>
      </c>
      <c r="T695" s="6">
        <f t="shared" si="21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 s="13">
        <v>9100</v>
      </c>
      <c r="E696" s="13">
        <v>7656</v>
      </c>
      <c r="F696" s="4">
        <f>SUM(E696/D696)</f>
        <v>0.84131868131868137</v>
      </c>
      <c r="G696" t="s">
        <v>14</v>
      </c>
      <c r="H696">
        <v>79</v>
      </c>
      <c r="I696" s="8">
        <f>IF(ISERROR(E696/H696),0,SUM(E696/H696))</f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_xlfn.TEXTSPLIT(P696,"/",,FALSE,1)</f>
        <v>theater</v>
      </c>
      <c r="R696" t="str">
        <v>plays</v>
      </c>
      <c r="S696" s="6">
        <f t="shared" si="20"/>
        <v>43066.25</v>
      </c>
      <c r="T696" s="6">
        <f t="shared" si="21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 s="13">
        <v>9200</v>
      </c>
      <c r="E697" s="13">
        <v>12322</v>
      </c>
      <c r="F697" s="4">
        <f>SUM(E697/D697)</f>
        <v>1.3393478260869565</v>
      </c>
      <c r="G697" t="s">
        <v>20</v>
      </c>
      <c r="H697">
        <v>196</v>
      </c>
      <c r="I697" s="8">
        <f>IF(ISERROR(E697/H697),0,SUM(E697/H697))</f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_xlfn.TEXTSPLIT(P697,"/",,FALSE,1)</f>
        <v>music</v>
      </c>
      <c r="R697" t="str">
        <v>rock</v>
      </c>
      <c r="S697" s="6">
        <f t="shared" si="20"/>
        <v>42322.25</v>
      </c>
      <c r="T697" s="6">
        <f t="shared" si="21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 s="13">
        <v>164100</v>
      </c>
      <c r="E698" s="13">
        <v>96888</v>
      </c>
      <c r="F698" s="4">
        <f>SUM(E698/D698)</f>
        <v>0.59042047531992692</v>
      </c>
      <c r="G698" t="s">
        <v>14</v>
      </c>
      <c r="H698">
        <v>889</v>
      </c>
      <c r="I698" s="8">
        <f>IF(ISERROR(E698/H698),0,SUM(E698/H698))</f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_xlfn.TEXTSPLIT(P698,"/",,FALSE,1)</f>
        <v>theater</v>
      </c>
      <c r="R698" t="str">
        <v>plays</v>
      </c>
      <c r="S698" s="6">
        <f t="shared" si="20"/>
        <v>42114.208333333328</v>
      </c>
      <c r="T698" s="6">
        <f t="shared" si="21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 s="13">
        <v>128900</v>
      </c>
      <c r="E699" s="13">
        <v>196960</v>
      </c>
      <c r="F699" s="4">
        <f>SUM(E699/D699)</f>
        <v>1.5280062063615205</v>
      </c>
      <c r="G699" t="s">
        <v>20</v>
      </c>
      <c r="H699">
        <v>7295</v>
      </c>
      <c r="I699" s="8">
        <f>IF(ISERROR(E699/H699),0,SUM(E699/H699))</f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_xlfn.TEXTSPLIT(P699,"/",,FALSE,1)</f>
        <v>music</v>
      </c>
      <c r="R699" t="str">
        <v>electric music</v>
      </c>
      <c r="S699" s="6">
        <f t="shared" si="20"/>
        <v>43190.208333333328</v>
      </c>
      <c r="T699" s="6">
        <f t="shared" si="21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 s="13">
        <v>42100</v>
      </c>
      <c r="E700" s="13">
        <v>188057</v>
      </c>
      <c r="F700" s="4">
        <f>SUM(E700/D700)</f>
        <v>4.466912114014252</v>
      </c>
      <c r="G700" t="s">
        <v>20</v>
      </c>
      <c r="H700">
        <v>2893</v>
      </c>
      <c r="I700" s="8">
        <f>IF(ISERROR(E700/H700),0,SUM(E700/H700))</f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_xlfn.TEXTSPLIT(P700,"/",,FALSE,1)</f>
        <v>technology</v>
      </c>
      <c r="R700" t="str">
        <v>wearables</v>
      </c>
      <c r="S700" s="6">
        <f t="shared" si="20"/>
        <v>40871.25</v>
      </c>
      <c r="T700" s="6">
        <f t="shared" si="21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 s="13">
        <v>7400</v>
      </c>
      <c r="E701" s="13">
        <v>6245</v>
      </c>
      <c r="F701" s="4">
        <f>SUM(E701/D701)</f>
        <v>0.8439189189189189</v>
      </c>
      <c r="G701" t="s">
        <v>14</v>
      </c>
      <c r="H701">
        <v>56</v>
      </c>
      <c r="I701" s="8">
        <f>IF(ISERROR(E701/H701),0,SUM(E701/H701))</f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_xlfn.TEXTSPLIT(P701,"/",,FALSE,1)</f>
        <v>film &amp; video</v>
      </c>
      <c r="R701" t="str">
        <v>drama</v>
      </c>
      <c r="S701" s="6">
        <f t="shared" si="20"/>
        <v>43641.208333333328</v>
      </c>
      <c r="T701" s="6">
        <f t="shared" si="21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 s="13">
        <v>100</v>
      </c>
      <c r="E702" s="13">
        <v>3</v>
      </c>
      <c r="F702" s="4">
        <f>SUM(E702/D702)</f>
        <v>0.03</v>
      </c>
      <c r="G702" t="s">
        <v>14</v>
      </c>
      <c r="H702">
        <v>1</v>
      </c>
      <c r="I702" s="8">
        <f>IF(ISERROR(E702/H702),0,SUM(E702/H702))</f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_xlfn.TEXTSPLIT(P702,"/",,FALSE,1)</f>
        <v>technology</v>
      </c>
      <c r="R702" t="str">
        <v>wearables</v>
      </c>
      <c r="S702" s="6">
        <f t="shared" si="20"/>
        <v>40203.25</v>
      </c>
      <c r="T702" s="6">
        <f t="shared" si="21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 s="13">
        <v>52000</v>
      </c>
      <c r="E703" s="13">
        <v>91014</v>
      </c>
      <c r="F703" s="4">
        <f>SUM(E703/D703)</f>
        <v>1.7502692307692307</v>
      </c>
      <c r="G703" t="s">
        <v>20</v>
      </c>
      <c r="H703">
        <v>820</v>
      </c>
      <c r="I703" s="8">
        <f>IF(ISERROR(E703/H703),0,SUM(E703/H703))</f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_xlfn.TEXTSPLIT(P703,"/",,FALSE,1)</f>
        <v>theater</v>
      </c>
      <c r="R703" t="str">
        <v>plays</v>
      </c>
      <c r="S703" s="6">
        <f t="shared" si="20"/>
        <v>40629.208333333336</v>
      </c>
      <c r="T703" s="6">
        <f t="shared" si="21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 s="13">
        <v>8700</v>
      </c>
      <c r="E704" s="13">
        <v>4710</v>
      </c>
      <c r="F704" s="4">
        <f>SUM(E704/D704)</f>
        <v>0.54137931034482756</v>
      </c>
      <c r="G704" t="s">
        <v>14</v>
      </c>
      <c r="H704">
        <v>83</v>
      </c>
      <c r="I704" s="8">
        <f>IF(ISERROR(E704/H704),0,SUM(E704/H704))</f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_xlfn.TEXTSPLIT(P704,"/",,FALSE,1)</f>
        <v>technology</v>
      </c>
      <c r="R704" t="str">
        <v>wearables</v>
      </c>
      <c r="S704" s="6">
        <f t="shared" si="20"/>
        <v>41477.208333333336</v>
      </c>
      <c r="T704" s="6">
        <f t="shared" si="21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 s="13">
        <v>63400</v>
      </c>
      <c r="E705" s="13">
        <v>197728</v>
      </c>
      <c r="F705" s="4">
        <f>SUM(E705/D705)</f>
        <v>3.1187381703470032</v>
      </c>
      <c r="G705" t="s">
        <v>20</v>
      </c>
      <c r="H705">
        <v>2038</v>
      </c>
      <c r="I705" s="8">
        <f>IF(ISERROR(E705/H705),0,SUM(E705/H705))</f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_xlfn.TEXTSPLIT(P705,"/",,FALSE,1)</f>
        <v>publishing</v>
      </c>
      <c r="R705" t="str">
        <v>translations</v>
      </c>
      <c r="S705" s="6">
        <f t="shared" si="20"/>
        <v>41020.208333333336</v>
      </c>
      <c r="T705" s="6">
        <f t="shared" si="21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 s="13">
        <v>8700</v>
      </c>
      <c r="E706" s="13">
        <v>10682</v>
      </c>
      <c r="F706" s="4">
        <f>SUM(E706/D706)</f>
        <v>1.2278160919540231</v>
      </c>
      <c r="G706" t="s">
        <v>20</v>
      </c>
      <c r="H706">
        <v>116</v>
      </c>
      <c r="I706" s="8">
        <f>IF(ISERROR(E706/H706),0,SUM(E706/H706))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_xlfn.TEXTSPLIT(P706,"/",,FALSE,1)</f>
        <v>film &amp; video</v>
      </c>
      <c r="R706" t="str">
        <v>animation</v>
      </c>
      <c r="S706" s="6">
        <f t="shared" si="20"/>
        <v>42555.208333333328</v>
      </c>
      <c r="T706" s="6">
        <f t="shared" si="21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 s="13">
        <v>169700</v>
      </c>
      <c r="E707" s="13">
        <v>168048</v>
      </c>
      <c r="F707" s="4">
        <f>SUM(E707/D707)</f>
        <v>0.99026517383618151</v>
      </c>
      <c r="G707" t="s">
        <v>14</v>
      </c>
      <c r="H707">
        <v>2025</v>
      </c>
      <c r="I707" s="8">
        <f>IF(ISERROR(E707/H707),0,SUM(E707/H707))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_xlfn.TEXTSPLIT(P707,"/",,FALSE,1)</f>
        <v>publishing</v>
      </c>
      <c r="R707" t="str">
        <v>nonfiction</v>
      </c>
      <c r="S707" s="6">
        <f t="shared" ref="S707:S770" si="22">(((L707/60)/60/24+DATE(1970,1,1)))</f>
        <v>41619.25</v>
      </c>
      <c r="T707" s="6">
        <f t="shared" ref="T707:T770" si="23">(((M707/60)/60/24)+DATE(1970,1,1))</f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 s="13">
        <v>108400</v>
      </c>
      <c r="E708" s="13">
        <v>138586</v>
      </c>
      <c r="F708" s="4">
        <f>SUM(E708/D708)</f>
        <v>1.278468634686347</v>
      </c>
      <c r="G708" t="s">
        <v>20</v>
      </c>
      <c r="H708">
        <v>1345</v>
      </c>
      <c r="I708" s="8">
        <f>IF(ISERROR(E708/H708),0,SUM(E708/H708))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_xlfn.TEXTSPLIT(P708,"/",,FALSE,1)</f>
        <v>technology</v>
      </c>
      <c r="R708" t="str">
        <v>web</v>
      </c>
      <c r="S708" s="6">
        <f t="shared" si="22"/>
        <v>43471.25</v>
      </c>
      <c r="T708" s="6">
        <f t="shared" si="23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 s="13">
        <v>7300</v>
      </c>
      <c r="E709" s="13">
        <v>11579</v>
      </c>
      <c r="F709" s="4">
        <f>SUM(E709/D709)</f>
        <v>1.5861643835616439</v>
      </c>
      <c r="G709" t="s">
        <v>20</v>
      </c>
      <c r="H709">
        <v>168</v>
      </c>
      <c r="I709" s="8">
        <f>IF(ISERROR(E709/H709),0,SUM(E709/H709))</f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_xlfn.TEXTSPLIT(P709,"/",,FALSE,1)</f>
        <v>film &amp; video</v>
      </c>
      <c r="R709" t="str">
        <v>drama</v>
      </c>
      <c r="S709" s="6">
        <f t="shared" si="22"/>
        <v>43442.25</v>
      </c>
      <c r="T709" s="6">
        <f t="shared" si="23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 s="13">
        <v>1700</v>
      </c>
      <c r="E710" s="13">
        <v>12020</v>
      </c>
      <c r="F710" s="4">
        <f>SUM(E710/D710)</f>
        <v>7.0705882352941174</v>
      </c>
      <c r="G710" t="s">
        <v>20</v>
      </c>
      <c r="H710">
        <v>137</v>
      </c>
      <c r="I710" s="8">
        <f>IF(ISERROR(E710/H710),0,SUM(E710/H710))</f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_xlfn.TEXTSPLIT(P710,"/",,FALSE,1)</f>
        <v>theater</v>
      </c>
      <c r="R710" t="str">
        <v>plays</v>
      </c>
      <c r="S710" s="6">
        <f t="shared" si="22"/>
        <v>42877.208333333328</v>
      </c>
      <c r="T710" s="6">
        <f t="shared" si="23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 s="13">
        <v>9800</v>
      </c>
      <c r="E711" s="13">
        <v>13954</v>
      </c>
      <c r="F711" s="4">
        <f>SUM(E711/D711)</f>
        <v>1.4238775510204082</v>
      </c>
      <c r="G711" t="s">
        <v>20</v>
      </c>
      <c r="H711">
        <v>186</v>
      </c>
      <c r="I711" s="8">
        <f>IF(ISERROR(E711/H711),0,SUM(E711/H711))</f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_xlfn.TEXTSPLIT(P711,"/",,FALSE,1)</f>
        <v>theater</v>
      </c>
      <c r="R711" t="str">
        <v>plays</v>
      </c>
      <c r="S711" s="6">
        <f t="shared" si="22"/>
        <v>41018.208333333336</v>
      </c>
      <c r="T711" s="6">
        <f t="shared" si="23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 s="13">
        <v>4300</v>
      </c>
      <c r="E712" s="13">
        <v>6358</v>
      </c>
      <c r="F712" s="4">
        <f>SUM(E712/D712)</f>
        <v>1.4786046511627906</v>
      </c>
      <c r="G712" t="s">
        <v>20</v>
      </c>
      <c r="H712">
        <v>125</v>
      </c>
      <c r="I712" s="8">
        <f>IF(ISERROR(E712/H712),0,SUM(E712/H712))</f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_xlfn.TEXTSPLIT(P712,"/",,FALSE,1)</f>
        <v>theater</v>
      </c>
      <c r="R712" t="str">
        <v>plays</v>
      </c>
      <c r="S712" s="6">
        <f t="shared" si="22"/>
        <v>43295.208333333328</v>
      </c>
      <c r="T712" s="6">
        <f t="shared" si="23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 s="13">
        <v>6200</v>
      </c>
      <c r="E713" s="13">
        <v>1260</v>
      </c>
      <c r="F713" s="4">
        <f>SUM(E713/D713)</f>
        <v>0.20322580645161289</v>
      </c>
      <c r="G713" t="s">
        <v>14</v>
      </c>
      <c r="H713">
        <v>14</v>
      </c>
      <c r="I713" s="8">
        <f>IF(ISERROR(E713/H713),0,SUM(E713/H713))</f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_xlfn.TEXTSPLIT(P713,"/",,FALSE,1)</f>
        <v>theater</v>
      </c>
      <c r="R713" t="str">
        <v>plays</v>
      </c>
      <c r="S713" s="6">
        <f t="shared" si="22"/>
        <v>42393.25</v>
      </c>
      <c r="T713" s="6">
        <f t="shared" si="23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 s="13">
        <v>800</v>
      </c>
      <c r="E714" s="13">
        <v>14725</v>
      </c>
      <c r="F714" s="4">
        <f>SUM(E714/D714)</f>
        <v>18.40625</v>
      </c>
      <c r="G714" t="s">
        <v>20</v>
      </c>
      <c r="H714">
        <v>202</v>
      </c>
      <c r="I714" s="8">
        <f>IF(ISERROR(E714/H714),0,SUM(E714/H714))</f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_xlfn.TEXTSPLIT(P714,"/",,FALSE,1)</f>
        <v>theater</v>
      </c>
      <c r="R714" t="str">
        <v>plays</v>
      </c>
      <c r="S714" s="6">
        <f t="shared" si="22"/>
        <v>42559.208333333328</v>
      </c>
      <c r="T714" s="6">
        <f t="shared" si="23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 s="13">
        <v>6900</v>
      </c>
      <c r="E715" s="13">
        <v>11174</v>
      </c>
      <c r="F715" s="4">
        <f>SUM(E715/D715)</f>
        <v>1.6194202898550725</v>
      </c>
      <c r="G715" t="s">
        <v>20</v>
      </c>
      <c r="H715">
        <v>103</v>
      </c>
      <c r="I715" s="8">
        <f>IF(ISERROR(E715/H715),0,SUM(E715/H715))</f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_xlfn.TEXTSPLIT(P715,"/",,FALSE,1)</f>
        <v>publishing</v>
      </c>
      <c r="R715" t="str">
        <v>radio &amp; podcasts</v>
      </c>
      <c r="S715" s="6">
        <f t="shared" si="22"/>
        <v>42604.208333333328</v>
      </c>
      <c r="T715" s="6">
        <f t="shared" si="23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 s="13">
        <v>38500</v>
      </c>
      <c r="E716" s="13">
        <v>182036</v>
      </c>
      <c r="F716" s="4">
        <f>SUM(E716/D716)</f>
        <v>4.7282077922077921</v>
      </c>
      <c r="G716" t="s">
        <v>20</v>
      </c>
      <c r="H716">
        <v>1785</v>
      </c>
      <c r="I716" s="8">
        <f>IF(ISERROR(E716/H716),0,SUM(E716/H716))</f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_xlfn.TEXTSPLIT(P716,"/",,FALSE,1)</f>
        <v>music</v>
      </c>
      <c r="R716" t="str">
        <v>rock</v>
      </c>
      <c r="S716" s="6">
        <f t="shared" si="22"/>
        <v>41870.208333333336</v>
      </c>
      <c r="T716" s="6">
        <f t="shared" si="23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 s="13">
        <v>118000</v>
      </c>
      <c r="E717" s="13">
        <v>28870</v>
      </c>
      <c r="F717" s="4">
        <f>SUM(E717/D717)</f>
        <v>0.24466101694915254</v>
      </c>
      <c r="G717" t="s">
        <v>14</v>
      </c>
      <c r="H717">
        <v>656</v>
      </c>
      <c r="I717" s="8">
        <f>IF(ISERROR(E717/H717),0,SUM(E717/H717))</f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_xlfn.TEXTSPLIT(P717,"/",,FALSE,1)</f>
        <v>games</v>
      </c>
      <c r="R717" t="str">
        <v>mobile games</v>
      </c>
      <c r="S717" s="6">
        <f t="shared" si="22"/>
        <v>40397.208333333336</v>
      </c>
      <c r="T717" s="6">
        <f t="shared" si="23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 s="13">
        <v>2000</v>
      </c>
      <c r="E718" s="13">
        <v>10353</v>
      </c>
      <c r="F718" s="4">
        <f>SUM(E718/D718)</f>
        <v>5.1764999999999999</v>
      </c>
      <c r="G718" t="s">
        <v>20</v>
      </c>
      <c r="H718">
        <v>157</v>
      </c>
      <c r="I718" s="8">
        <f>IF(ISERROR(E718/H718),0,SUM(E718/H718))</f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_xlfn.TEXTSPLIT(P718,"/",,FALSE,1)</f>
        <v>theater</v>
      </c>
      <c r="R718" t="str">
        <v>plays</v>
      </c>
      <c r="S718" s="6">
        <f t="shared" si="22"/>
        <v>41465.208333333336</v>
      </c>
      <c r="T718" s="6">
        <f t="shared" si="23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 s="13">
        <v>5600</v>
      </c>
      <c r="E719" s="13">
        <v>13868</v>
      </c>
      <c r="F719" s="4">
        <f>SUM(E719/D719)</f>
        <v>2.4764285714285714</v>
      </c>
      <c r="G719" t="s">
        <v>20</v>
      </c>
      <c r="H719">
        <v>555</v>
      </c>
      <c r="I719" s="8">
        <f>IF(ISERROR(E719/H719),0,SUM(E719/H719))</f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_xlfn.TEXTSPLIT(P719,"/",,FALSE,1)</f>
        <v>film &amp; video</v>
      </c>
      <c r="R719" t="str">
        <v>documentary</v>
      </c>
      <c r="S719" s="6">
        <f t="shared" si="22"/>
        <v>40777.208333333336</v>
      </c>
      <c r="T719" s="6">
        <f t="shared" si="23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 s="13">
        <v>8300</v>
      </c>
      <c r="E720" s="13">
        <v>8317</v>
      </c>
      <c r="F720" s="4">
        <f>SUM(E720/D720)</f>
        <v>1.0020481927710843</v>
      </c>
      <c r="G720" t="s">
        <v>20</v>
      </c>
      <c r="H720">
        <v>297</v>
      </c>
      <c r="I720" s="8">
        <f>IF(ISERROR(E720/H720),0,SUM(E720/H720))</f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_xlfn.TEXTSPLIT(P720,"/",,FALSE,1)</f>
        <v>technology</v>
      </c>
      <c r="R720" t="str">
        <v>wearables</v>
      </c>
      <c r="S720" s="6">
        <f t="shared" si="22"/>
        <v>41442.208333333336</v>
      </c>
      <c r="T720" s="6">
        <f t="shared" si="23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 s="13">
        <v>6900</v>
      </c>
      <c r="E721" s="13">
        <v>10557</v>
      </c>
      <c r="F721" s="4">
        <f>SUM(E721/D721)</f>
        <v>1.53</v>
      </c>
      <c r="G721" t="s">
        <v>20</v>
      </c>
      <c r="H721">
        <v>123</v>
      </c>
      <c r="I721" s="8">
        <f>IF(ISERROR(E721/H721),0,SUM(E721/H721))</f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_xlfn.TEXTSPLIT(P721,"/",,FALSE,1)</f>
        <v>publishing</v>
      </c>
      <c r="R721" t="str">
        <v>fiction</v>
      </c>
      <c r="S721" s="6">
        <f t="shared" si="22"/>
        <v>41058.208333333336</v>
      </c>
      <c r="T721" s="6">
        <f t="shared" si="23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 s="13">
        <v>8700</v>
      </c>
      <c r="E722" s="13">
        <v>3227</v>
      </c>
      <c r="F722" s="4">
        <f>SUM(E722/D722)</f>
        <v>0.37091954022988505</v>
      </c>
      <c r="G722" t="s">
        <v>74</v>
      </c>
      <c r="H722">
        <v>38</v>
      </c>
      <c r="I722" s="8">
        <f>IF(ISERROR(E722/H722),0,SUM(E722/H722))</f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_xlfn.TEXTSPLIT(P722,"/",,FALSE,1)</f>
        <v>theater</v>
      </c>
      <c r="R722" t="str">
        <v>plays</v>
      </c>
      <c r="S722" s="6">
        <f t="shared" si="22"/>
        <v>43152.25</v>
      </c>
      <c r="T722" s="6">
        <f t="shared" si="23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 s="13">
        <v>123600</v>
      </c>
      <c r="E723" s="13">
        <v>5429</v>
      </c>
      <c r="F723" s="4">
        <f>SUM(E723/D723)</f>
        <v>4.3923948220064728E-2</v>
      </c>
      <c r="G723" t="s">
        <v>74</v>
      </c>
      <c r="H723">
        <v>60</v>
      </c>
      <c r="I723" s="8">
        <f>IF(ISERROR(E723/H723),0,SUM(E723/H723))</f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_xlfn.TEXTSPLIT(P723,"/",,FALSE,1)</f>
        <v>music</v>
      </c>
      <c r="R723" t="str">
        <v>rock</v>
      </c>
      <c r="S723" s="6">
        <f t="shared" si="22"/>
        <v>43194.208333333328</v>
      </c>
      <c r="T723" s="6">
        <f t="shared" si="23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 s="13">
        <v>48500</v>
      </c>
      <c r="E724" s="13">
        <v>75906</v>
      </c>
      <c r="F724" s="4">
        <f>SUM(E724/D724)</f>
        <v>1.5650721649484536</v>
      </c>
      <c r="G724" t="s">
        <v>20</v>
      </c>
      <c r="H724">
        <v>3036</v>
      </c>
      <c r="I724" s="8">
        <f>IF(ISERROR(E724/H724),0,SUM(E724/H724))</f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_xlfn.TEXTSPLIT(P724,"/",,FALSE,1)</f>
        <v>film &amp; video</v>
      </c>
      <c r="R724" t="str">
        <v>documentary</v>
      </c>
      <c r="S724" s="6">
        <f t="shared" si="22"/>
        <v>43045.25</v>
      </c>
      <c r="T724" s="6">
        <f t="shared" si="23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 s="13">
        <v>4900</v>
      </c>
      <c r="E725" s="13">
        <v>13250</v>
      </c>
      <c r="F725" s="4">
        <f>SUM(E725/D725)</f>
        <v>2.704081632653061</v>
      </c>
      <c r="G725" t="s">
        <v>20</v>
      </c>
      <c r="H725">
        <v>144</v>
      </c>
      <c r="I725" s="8">
        <f>IF(ISERROR(E725/H725),0,SUM(E725/H725))</f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_xlfn.TEXTSPLIT(P725,"/",,FALSE,1)</f>
        <v>theater</v>
      </c>
      <c r="R725" t="str">
        <v>plays</v>
      </c>
      <c r="S725" s="6">
        <f t="shared" si="22"/>
        <v>42431.25</v>
      </c>
      <c r="T725" s="6">
        <f t="shared" si="23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 s="13">
        <v>8400</v>
      </c>
      <c r="E726" s="13">
        <v>11261</v>
      </c>
      <c r="F726" s="4">
        <f>SUM(E726/D726)</f>
        <v>1.3405952380952382</v>
      </c>
      <c r="G726" t="s">
        <v>20</v>
      </c>
      <c r="H726">
        <v>121</v>
      </c>
      <c r="I726" s="8">
        <f>IF(ISERROR(E726/H726),0,SUM(E726/H726))</f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_xlfn.TEXTSPLIT(P726,"/",,FALSE,1)</f>
        <v>theater</v>
      </c>
      <c r="R726" t="str">
        <v>plays</v>
      </c>
      <c r="S726" s="6">
        <f t="shared" si="22"/>
        <v>41934.208333333336</v>
      </c>
      <c r="T726" s="6">
        <f t="shared" si="23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 s="13">
        <v>193200</v>
      </c>
      <c r="E727" s="13">
        <v>97369</v>
      </c>
      <c r="F727" s="4">
        <f>SUM(E727/D727)</f>
        <v>0.50398033126293995</v>
      </c>
      <c r="G727" t="s">
        <v>14</v>
      </c>
      <c r="H727">
        <v>1596</v>
      </c>
      <c r="I727" s="8">
        <f>IF(ISERROR(E727/H727),0,SUM(E727/H727))</f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_xlfn.TEXTSPLIT(P727,"/",,FALSE,1)</f>
        <v>games</v>
      </c>
      <c r="R727" t="str">
        <v>mobile games</v>
      </c>
      <c r="S727" s="6">
        <f t="shared" si="22"/>
        <v>41958.25</v>
      </c>
      <c r="T727" s="6">
        <f t="shared" si="23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 s="13">
        <v>54300</v>
      </c>
      <c r="E728" s="13">
        <v>48227</v>
      </c>
      <c r="F728" s="4">
        <f>SUM(E728/D728)</f>
        <v>0.88815837937384901</v>
      </c>
      <c r="G728" t="s">
        <v>74</v>
      </c>
      <c r="H728">
        <v>524</v>
      </c>
      <c r="I728" s="8">
        <f>IF(ISERROR(E728/H728),0,SUM(E728/H728))</f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_xlfn.TEXTSPLIT(P728,"/",,FALSE,1)</f>
        <v>theater</v>
      </c>
      <c r="R728" t="str">
        <v>plays</v>
      </c>
      <c r="S728" s="6">
        <f t="shared" si="22"/>
        <v>40476.208333333336</v>
      </c>
      <c r="T728" s="6">
        <f t="shared" si="23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 s="13">
        <v>8900</v>
      </c>
      <c r="E729" s="13">
        <v>14685</v>
      </c>
      <c r="F729" s="4">
        <f>SUM(E729/D729)</f>
        <v>1.65</v>
      </c>
      <c r="G729" t="s">
        <v>20</v>
      </c>
      <c r="H729">
        <v>181</v>
      </c>
      <c r="I729" s="8">
        <f>IF(ISERROR(E729/H729),0,SUM(E729/H729))</f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_xlfn.TEXTSPLIT(P729,"/",,FALSE,1)</f>
        <v>technology</v>
      </c>
      <c r="R729" t="str">
        <v>web</v>
      </c>
      <c r="S729" s="6">
        <f t="shared" si="22"/>
        <v>43485.25</v>
      </c>
      <c r="T729" s="6">
        <f t="shared" si="23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 s="13">
        <v>4200</v>
      </c>
      <c r="E730" s="13">
        <v>735</v>
      </c>
      <c r="F730" s="4">
        <f>SUM(E730/D730)</f>
        <v>0.17499999999999999</v>
      </c>
      <c r="G730" t="s">
        <v>14</v>
      </c>
      <c r="H730">
        <v>10</v>
      </c>
      <c r="I730" s="8">
        <f>IF(ISERROR(E730/H730),0,SUM(E730/H730))</f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_xlfn.TEXTSPLIT(P730,"/",,FALSE,1)</f>
        <v>theater</v>
      </c>
      <c r="R730" t="str">
        <v>plays</v>
      </c>
      <c r="S730" s="6">
        <f t="shared" si="22"/>
        <v>42515.208333333328</v>
      </c>
      <c r="T730" s="6">
        <f t="shared" si="23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 s="13">
        <v>5600</v>
      </c>
      <c r="E731" s="13">
        <v>10397</v>
      </c>
      <c r="F731" s="4">
        <f>SUM(E731/D731)</f>
        <v>1.8566071428571429</v>
      </c>
      <c r="G731" t="s">
        <v>20</v>
      </c>
      <c r="H731">
        <v>122</v>
      </c>
      <c r="I731" s="8">
        <f>IF(ISERROR(E731/H731),0,SUM(E731/H731))</f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_xlfn.TEXTSPLIT(P731,"/",,FALSE,1)</f>
        <v>film &amp; video</v>
      </c>
      <c r="R731" t="str">
        <v>drama</v>
      </c>
      <c r="S731" s="6">
        <f t="shared" si="22"/>
        <v>41309.25</v>
      </c>
      <c r="T731" s="6">
        <f t="shared" si="23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 s="13">
        <v>28800</v>
      </c>
      <c r="E732" s="13">
        <v>118847</v>
      </c>
      <c r="F732" s="4">
        <f>SUM(E732/D732)</f>
        <v>4.1266319444444441</v>
      </c>
      <c r="G732" t="s">
        <v>20</v>
      </c>
      <c r="H732">
        <v>1071</v>
      </c>
      <c r="I732" s="8">
        <f>IF(ISERROR(E732/H732),0,SUM(E732/H732))</f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_xlfn.TEXTSPLIT(P732,"/",,FALSE,1)</f>
        <v>technology</v>
      </c>
      <c r="R732" t="str">
        <v>wearables</v>
      </c>
      <c r="S732" s="6">
        <f t="shared" si="22"/>
        <v>42147.208333333328</v>
      </c>
      <c r="T732" s="6">
        <f t="shared" si="23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 s="13">
        <v>8000</v>
      </c>
      <c r="E733" s="13">
        <v>7220</v>
      </c>
      <c r="F733" s="4">
        <f>SUM(E733/D733)</f>
        <v>0.90249999999999997</v>
      </c>
      <c r="G733" t="s">
        <v>74</v>
      </c>
      <c r="H733">
        <v>219</v>
      </c>
      <c r="I733" s="8">
        <f>IF(ISERROR(E733/H733),0,SUM(E733/H733))</f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_xlfn.TEXTSPLIT(P733,"/",,FALSE,1)</f>
        <v>technology</v>
      </c>
      <c r="R733" t="str">
        <v>web</v>
      </c>
      <c r="S733" s="6">
        <f t="shared" si="22"/>
        <v>42939.208333333328</v>
      </c>
      <c r="T733" s="6">
        <f t="shared" si="23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 s="13">
        <v>117000</v>
      </c>
      <c r="E734" s="13">
        <v>107622</v>
      </c>
      <c r="F734" s="4">
        <f>SUM(E734/D734)</f>
        <v>0.91984615384615387</v>
      </c>
      <c r="G734" t="s">
        <v>14</v>
      </c>
      <c r="H734">
        <v>1121</v>
      </c>
      <c r="I734" s="8">
        <f>IF(ISERROR(E734/H734),0,SUM(E734/H734))</f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_xlfn.TEXTSPLIT(P734,"/",,FALSE,1)</f>
        <v>music</v>
      </c>
      <c r="R734" t="str">
        <v>rock</v>
      </c>
      <c r="S734" s="6">
        <f t="shared" si="22"/>
        <v>42816.208333333328</v>
      </c>
      <c r="T734" s="6">
        <f t="shared" si="23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 s="13">
        <v>15800</v>
      </c>
      <c r="E735" s="13">
        <v>83267</v>
      </c>
      <c r="F735" s="4">
        <f>SUM(E735/D735)</f>
        <v>5.2700632911392402</v>
      </c>
      <c r="G735" t="s">
        <v>20</v>
      </c>
      <c r="H735">
        <v>980</v>
      </c>
      <c r="I735" s="8">
        <f>IF(ISERROR(E735/H735),0,SUM(E735/H735))</f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_xlfn.TEXTSPLIT(P735,"/",,FALSE,1)</f>
        <v>music</v>
      </c>
      <c r="R735" t="str">
        <v>metal</v>
      </c>
      <c r="S735" s="6">
        <f t="shared" si="22"/>
        <v>41844.208333333336</v>
      </c>
      <c r="T735" s="6">
        <f t="shared" si="23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 s="13">
        <v>4200</v>
      </c>
      <c r="E736" s="13">
        <v>13404</v>
      </c>
      <c r="F736" s="4">
        <f>SUM(E736/D736)</f>
        <v>3.1914285714285713</v>
      </c>
      <c r="G736" t="s">
        <v>20</v>
      </c>
      <c r="H736">
        <v>536</v>
      </c>
      <c r="I736" s="8">
        <f>IF(ISERROR(E736/H736),0,SUM(E736/H736))</f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_xlfn.TEXTSPLIT(P736,"/",,FALSE,1)</f>
        <v>theater</v>
      </c>
      <c r="R736" t="str">
        <v>plays</v>
      </c>
      <c r="S736" s="6">
        <f t="shared" si="22"/>
        <v>42763.25</v>
      </c>
      <c r="T736" s="6">
        <f t="shared" si="23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 s="13">
        <v>37100</v>
      </c>
      <c r="E737" s="13">
        <v>131404</v>
      </c>
      <c r="F737" s="4">
        <f>SUM(E737/D737)</f>
        <v>3.5418867924528303</v>
      </c>
      <c r="G737" t="s">
        <v>20</v>
      </c>
      <c r="H737">
        <v>1991</v>
      </c>
      <c r="I737" s="8">
        <f>IF(ISERROR(E737/H737),0,SUM(E737/H737))</f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_xlfn.TEXTSPLIT(P737,"/",,FALSE,1)</f>
        <v>photography</v>
      </c>
      <c r="R737" t="str">
        <v>photography books</v>
      </c>
      <c r="S737" s="6">
        <f t="shared" si="22"/>
        <v>42459.208333333328</v>
      </c>
      <c r="T737" s="6">
        <f t="shared" si="23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 s="13">
        <v>7700</v>
      </c>
      <c r="E738" s="13">
        <v>2533</v>
      </c>
      <c r="F738" s="4">
        <f>SUM(E738/D738)</f>
        <v>0.32896103896103895</v>
      </c>
      <c r="G738" t="s">
        <v>74</v>
      </c>
      <c r="H738">
        <v>29</v>
      </c>
      <c r="I738" s="8">
        <f>IF(ISERROR(E738/H738),0,SUM(E738/H738))</f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_xlfn.TEXTSPLIT(P738,"/",,FALSE,1)</f>
        <v>publishing</v>
      </c>
      <c r="R738" t="str">
        <v>nonfiction</v>
      </c>
      <c r="S738" s="6">
        <f t="shared" si="22"/>
        <v>42055.25</v>
      </c>
      <c r="T738" s="6">
        <f t="shared" si="23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 s="13">
        <v>3700</v>
      </c>
      <c r="E739" s="13">
        <v>5028</v>
      </c>
      <c r="F739" s="4">
        <f>SUM(E739/D739)</f>
        <v>1.358918918918919</v>
      </c>
      <c r="G739" t="s">
        <v>20</v>
      </c>
      <c r="H739">
        <v>180</v>
      </c>
      <c r="I739" s="8">
        <f>IF(ISERROR(E739/H739),0,SUM(E739/H739))</f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_xlfn.TEXTSPLIT(P739,"/",,FALSE,1)</f>
        <v>music</v>
      </c>
      <c r="R739" t="str">
        <v>indie rock</v>
      </c>
      <c r="S739" s="6">
        <f t="shared" si="22"/>
        <v>42685.25</v>
      </c>
      <c r="T739" s="6">
        <f t="shared" si="23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 s="13">
        <v>74700</v>
      </c>
      <c r="E740" s="13">
        <v>1557</v>
      </c>
      <c r="F740" s="4">
        <f>SUM(E740/D740)</f>
        <v>2.0843373493975904E-2</v>
      </c>
      <c r="G740" t="s">
        <v>14</v>
      </c>
      <c r="H740">
        <v>15</v>
      </c>
      <c r="I740" s="8">
        <f>IF(ISERROR(E740/H740),0,SUM(E740/H740))</f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_xlfn.TEXTSPLIT(P740,"/",,FALSE,1)</f>
        <v>theater</v>
      </c>
      <c r="R740" t="str">
        <v>plays</v>
      </c>
      <c r="S740" s="6">
        <f t="shared" si="22"/>
        <v>41959.25</v>
      </c>
      <c r="T740" s="6">
        <f t="shared" si="23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 s="13">
        <v>10000</v>
      </c>
      <c r="E741" s="13">
        <v>6100</v>
      </c>
      <c r="F741" s="4">
        <f>SUM(E741/D741)</f>
        <v>0.61</v>
      </c>
      <c r="G741" t="s">
        <v>14</v>
      </c>
      <c r="H741">
        <v>191</v>
      </c>
      <c r="I741" s="8">
        <f>IF(ISERROR(E741/H741),0,SUM(E741/H741))</f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_xlfn.TEXTSPLIT(P741,"/",,FALSE,1)</f>
        <v>music</v>
      </c>
      <c r="R741" t="str">
        <v>indie rock</v>
      </c>
      <c r="S741" s="6">
        <f t="shared" si="22"/>
        <v>41089.208333333336</v>
      </c>
      <c r="T741" s="6">
        <f t="shared" si="23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 s="13">
        <v>5300</v>
      </c>
      <c r="E742" s="13">
        <v>1592</v>
      </c>
      <c r="F742" s="4">
        <f>SUM(E742/D742)</f>
        <v>0.30037735849056602</v>
      </c>
      <c r="G742" t="s">
        <v>14</v>
      </c>
      <c r="H742">
        <v>16</v>
      </c>
      <c r="I742" s="8">
        <f>IF(ISERROR(E742/H742),0,SUM(E742/H742))</f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_xlfn.TEXTSPLIT(P742,"/",,FALSE,1)</f>
        <v>theater</v>
      </c>
      <c r="R742" t="str">
        <v>plays</v>
      </c>
      <c r="S742" s="6">
        <f t="shared" si="22"/>
        <v>42769.25</v>
      </c>
      <c r="T742" s="6">
        <f t="shared" si="23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 s="13">
        <v>1200</v>
      </c>
      <c r="E743" s="13">
        <v>14150</v>
      </c>
      <c r="F743" s="4">
        <f>SUM(E743/D743)</f>
        <v>11.791666666666666</v>
      </c>
      <c r="G743" t="s">
        <v>20</v>
      </c>
      <c r="H743">
        <v>130</v>
      </c>
      <c r="I743" s="8">
        <f>IF(ISERROR(E743/H743),0,SUM(E743/H743))</f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_xlfn.TEXTSPLIT(P743,"/",,FALSE,1)</f>
        <v>theater</v>
      </c>
      <c r="R743" t="str">
        <v>plays</v>
      </c>
      <c r="S743" s="6">
        <f t="shared" si="22"/>
        <v>40321.208333333336</v>
      </c>
      <c r="T743" s="6">
        <f t="shared" si="23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 s="13">
        <v>1200</v>
      </c>
      <c r="E744" s="13">
        <v>13513</v>
      </c>
      <c r="F744" s="4">
        <f>SUM(E744/D744)</f>
        <v>11.260833333333334</v>
      </c>
      <c r="G744" t="s">
        <v>20</v>
      </c>
      <c r="H744">
        <v>122</v>
      </c>
      <c r="I744" s="8">
        <f>IF(ISERROR(E744/H744),0,SUM(E744/H744))</f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_xlfn.TEXTSPLIT(P744,"/",,FALSE,1)</f>
        <v>music</v>
      </c>
      <c r="R744" t="str">
        <v>electric music</v>
      </c>
      <c r="S744" s="6">
        <f t="shared" si="22"/>
        <v>40197.25</v>
      </c>
      <c r="T744" s="6">
        <f t="shared" si="23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 s="13">
        <v>3900</v>
      </c>
      <c r="E745" s="13">
        <v>504</v>
      </c>
      <c r="F745" s="4">
        <f>SUM(E745/D745)</f>
        <v>0.12923076923076923</v>
      </c>
      <c r="G745" t="s">
        <v>14</v>
      </c>
      <c r="H745">
        <v>17</v>
      </c>
      <c r="I745" s="8">
        <f>IF(ISERROR(E745/H745),0,SUM(E745/H745))</f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_xlfn.TEXTSPLIT(P745,"/",,FALSE,1)</f>
        <v>theater</v>
      </c>
      <c r="R745" t="str">
        <v>plays</v>
      </c>
      <c r="S745" s="6">
        <f t="shared" si="22"/>
        <v>42298.208333333328</v>
      </c>
      <c r="T745" s="6">
        <f t="shared" si="23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 s="13">
        <v>2000</v>
      </c>
      <c r="E746" s="13">
        <v>14240</v>
      </c>
      <c r="F746" s="4">
        <f>SUM(E746/D746)</f>
        <v>7.12</v>
      </c>
      <c r="G746" t="s">
        <v>20</v>
      </c>
      <c r="H746">
        <v>140</v>
      </c>
      <c r="I746" s="8">
        <f>IF(ISERROR(E746/H746),0,SUM(E746/H746))</f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_xlfn.TEXTSPLIT(P746,"/",,FALSE,1)</f>
        <v>theater</v>
      </c>
      <c r="R746" t="str">
        <v>plays</v>
      </c>
      <c r="S746" s="6">
        <f t="shared" si="22"/>
        <v>43322.208333333328</v>
      </c>
      <c r="T746" s="6">
        <f t="shared" si="23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 s="13">
        <v>6900</v>
      </c>
      <c r="E747" s="13">
        <v>2091</v>
      </c>
      <c r="F747" s="4">
        <f>SUM(E747/D747)</f>
        <v>0.30304347826086958</v>
      </c>
      <c r="G747" t="s">
        <v>14</v>
      </c>
      <c r="H747">
        <v>34</v>
      </c>
      <c r="I747" s="8">
        <f>IF(ISERROR(E747/H747),0,SUM(E747/H747))</f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_xlfn.TEXTSPLIT(P747,"/",,FALSE,1)</f>
        <v>technology</v>
      </c>
      <c r="R747" t="str">
        <v>wearables</v>
      </c>
      <c r="S747" s="6">
        <f t="shared" si="22"/>
        <v>40328.208333333336</v>
      </c>
      <c r="T747" s="6">
        <f t="shared" si="23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 s="13">
        <v>55800</v>
      </c>
      <c r="E748" s="13">
        <v>118580</v>
      </c>
      <c r="F748" s="4">
        <f>SUM(E748/D748)</f>
        <v>2.1250896057347672</v>
      </c>
      <c r="G748" t="s">
        <v>20</v>
      </c>
      <c r="H748">
        <v>3388</v>
      </c>
      <c r="I748" s="8">
        <f>IF(ISERROR(E748/H748),0,SUM(E748/H748))</f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_xlfn.TEXTSPLIT(P748,"/",,FALSE,1)</f>
        <v>technology</v>
      </c>
      <c r="R748" t="str">
        <v>web</v>
      </c>
      <c r="S748" s="6">
        <f t="shared" si="22"/>
        <v>40825.208333333336</v>
      </c>
      <c r="T748" s="6">
        <f t="shared" si="23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 s="13">
        <v>4900</v>
      </c>
      <c r="E749" s="13">
        <v>11214</v>
      </c>
      <c r="F749" s="4">
        <f>SUM(E749/D749)</f>
        <v>2.2885714285714287</v>
      </c>
      <c r="G749" t="s">
        <v>20</v>
      </c>
      <c r="H749">
        <v>280</v>
      </c>
      <c r="I749" s="8">
        <f>IF(ISERROR(E749/H749),0,SUM(E749/H749))</f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_xlfn.TEXTSPLIT(P749,"/",,FALSE,1)</f>
        <v>theater</v>
      </c>
      <c r="R749" t="str">
        <v>plays</v>
      </c>
      <c r="S749" s="6">
        <f t="shared" si="22"/>
        <v>40423.208333333336</v>
      </c>
      <c r="T749" s="6">
        <f t="shared" si="23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 s="13">
        <v>194900</v>
      </c>
      <c r="E750" s="13">
        <v>68137</v>
      </c>
      <c r="F750" s="4">
        <f>SUM(E750/D750)</f>
        <v>0.34959979476654696</v>
      </c>
      <c r="G750" t="s">
        <v>74</v>
      </c>
      <c r="H750">
        <v>614</v>
      </c>
      <c r="I750" s="8">
        <f>IF(ISERROR(E750/H750),0,SUM(E750/H750))</f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_xlfn.TEXTSPLIT(P750,"/",,FALSE,1)</f>
        <v>film &amp; video</v>
      </c>
      <c r="R750" t="str">
        <v>animation</v>
      </c>
      <c r="S750" s="6">
        <f t="shared" si="22"/>
        <v>40238.25</v>
      </c>
      <c r="T750" s="6">
        <f t="shared" si="23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 s="13">
        <v>8600</v>
      </c>
      <c r="E751" s="13">
        <v>13527</v>
      </c>
      <c r="F751" s="4">
        <f>SUM(E751/D751)</f>
        <v>1.5729069767441861</v>
      </c>
      <c r="G751" t="s">
        <v>20</v>
      </c>
      <c r="H751">
        <v>366</v>
      </c>
      <c r="I751" s="8">
        <f>IF(ISERROR(E751/H751),0,SUM(E751/H751))</f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_xlfn.TEXTSPLIT(P751,"/",,FALSE,1)</f>
        <v>technology</v>
      </c>
      <c r="R751" t="str">
        <v>wearables</v>
      </c>
      <c r="S751" s="6">
        <f t="shared" si="22"/>
        <v>41920.208333333336</v>
      </c>
      <c r="T751" s="6">
        <f t="shared" si="23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 s="13">
        <v>100</v>
      </c>
      <c r="E752" s="13">
        <v>1</v>
      </c>
      <c r="F752" s="4">
        <f>SUM(E752/D752)</f>
        <v>0.01</v>
      </c>
      <c r="G752" t="s">
        <v>14</v>
      </c>
      <c r="H752">
        <v>1</v>
      </c>
      <c r="I752" s="8">
        <f>IF(ISERROR(E752/H752),0,SUM(E752/H752))</f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_xlfn.TEXTSPLIT(P752,"/",,FALSE,1)</f>
        <v>music</v>
      </c>
      <c r="R752" t="str">
        <v>electric music</v>
      </c>
      <c r="S752" s="6">
        <f t="shared" si="22"/>
        <v>40360.208333333336</v>
      </c>
      <c r="T752" s="6">
        <f t="shared" si="23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 s="13">
        <v>3600</v>
      </c>
      <c r="E753" s="13">
        <v>8363</v>
      </c>
      <c r="F753" s="4">
        <f>SUM(E753/D753)</f>
        <v>2.3230555555555554</v>
      </c>
      <c r="G753" t="s">
        <v>20</v>
      </c>
      <c r="H753">
        <v>270</v>
      </c>
      <c r="I753" s="8">
        <f>IF(ISERROR(E753/H753),0,SUM(E753/H753))</f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_xlfn.TEXTSPLIT(P753,"/",,FALSE,1)</f>
        <v>publishing</v>
      </c>
      <c r="R753" t="str">
        <v>nonfiction</v>
      </c>
      <c r="S753" s="6">
        <f t="shared" si="22"/>
        <v>42446.208333333328</v>
      </c>
      <c r="T753" s="6">
        <f t="shared" si="23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 s="13">
        <v>5800</v>
      </c>
      <c r="E754" s="13">
        <v>5362</v>
      </c>
      <c r="F754" s="4">
        <f>SUM(E754/D754)</f>
        <v>0.92448275862068963</v>
      </c>
      <c r="G754" t="s">
        <v>74</v>
      </c>
      <c r="H754">
        <v>114</v>
      </c>
      <c r="I754" s="8">
        <f>IF(ISERROR(E754/H754),0,SUM(E754/H754))</f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_xlfn.TEXTSPLIT(P754,"/",,FALSE,1)</f>
        <v>theater</v>
      </c>
      <c r="R754" t="str">
        <v>plays</v>
      </c>
      <c r="S754" s="6">
        <f t="shared" si="22"/>
        <v>40395.208333333336</v>
      </c>
      <c r="T754" s="6">
        <f t="shared" si="23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 s="13">
        <v>4700</v>
      </c>
      <c r="E755" s="13">
        <v>12065</v>
      </c>
      <c r="F755" s="4">
        <f>SUM(E755/D755)</f>
        <v>2.5670212765957445</v>
      </c>
      <c r="G755" t="s">
        <v>20</v>
      </c>
      <c r="H755">
        <v>137</v>
      </c>
      <c r="I755" s="8">
        <f>IF(ISERROR(E755/H755),0,SUM(E755/H755))</f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_xlfn.TEXTSPLIT(P755,"/",,FALSE,1)</f>
        <v>photography</v>
      </c>
      <c r="R755" t="str">
        <v>photography books</v>
      </c>
      <c r="S755" s="6">
        <f t="shared" si="22"/>
        <v>40321.208333333336</v>
      </c>
      <c r="T755" s="6">
        <f t="shared" si="23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 s="13">
        <v>70400</v>
      </c>
      <c r="E756" s="13">
        <v>118603</v>
      </c>
      <c r="F756" s="4">
        <f>SUM(E756/D756)</f>
        <v>1.6847017045454546</v>
      </c>
      <c r="G756" t="s">
        <v>20</v>
      </c>
      <c r="H756">
        <v>3205</v>
      </c>
      <c r="I756" s="8">
        <f>IF(ISERROR(E756/H756),0,SUM(E756/H756))</f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_xlfn.TEXTSPLIT(P756,"/",,FALSE,1)</f>
        <v>theater</v>
      </c>
      <c r="R756" t="str">
        <v>plays</v>
      </c>
      <c r="S756" s="6">
        <f t="shared" si="22"/>
        <v>41210.208333333336</v>
      </c>
      <c r="T756" s="6">
        <f t="shared" si="23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 s="13">
        <v>4500</v>
      </c>
      <c r="E757" s="13">
        <v>7496</v>
      </c>
      <c r="F757" s="4">
        <f>SUM(E757/D757)</f>
        <v>1.6657777777777778</v>
      </c>
      <c r="G757" t="s">
        <v>20</v>
      </c>
      <c r="H757">
        <v>288</v>
      </c>
      <c r="I757" s="8">
        <f>IF(ISERROR(E757/H757),0,SUM(E757/H757))</f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_xlfn.TEXTSPLIT(P757,"/",,FALSE,1)</f>
        <v>theater</v>
      </c>
      <c r="R757" t="str">
        <v>plays</v>
      </c>
      <c r="S757" s="6">
        <f t="shared" si="22"/>
        <v>43096.25</v>
      </c>
      <c r="T757" s="6">
        <f t="shared" si="23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 s="13">
        <v>1300</v>
      </c>
      <c r="E758" s="13">
        <v>10037</v>
      </c>
      <c r="F758" s="4">
        <f>SUM(E758/D758)</f>
        <v>7.7207692307692311</v>
      </c>
      <c r="G758" t="s">
        <v>20</v>
      </c>
      <c r="H758">
        <v>148</v>
      </c>
      <c r="I758" s="8">
        <f>IF(ISERROR(E758/H758),0,SUM(E758/H758))</f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_xlfn.TEXTSPLIT(P758,"/",,FALSE,1)</f>
        <v>theater</v>
      </c>
      <c r="R758" t="str">
        <v>plays</v>
      </c>
      <c r="S758" s="6">
        <f t="shared" si="22"/>
        <v>42024.25</v>
      </c>
      <c r="T758" s="6">
        <f t="shared" si="23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 s="13">
        <v>1400</v>
      </c>
      <c r="E759" s="13">
        <v>5696</v>
      </c>
      <c r="F759" s="4">
        <f>SUM(E759/D759)</f>
        <v>4.0685714285714285</v>
      </c>
      <c r="G759" t="s">
        <v>20</v>
      </c>
      <c r="H759">
        <v>114</v>
      </c>
      <c r="I759" s="8">
        <f>IF(ISERROR(E759/H759),0,SUM(E759/H759))</f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_xlfn.TEXTSPLIT(P759,"/",,FALSE,1)</f>
        <v>film &amp; video</v>
      </c>
      <c r="R759" t="str">
        <v>drama</v>
      </c>
      <c r="S759" s="6">
        <f t="shared" si="22"/>
        <v>40675.208333333336</v>
      </c>
      <c r="T759" s="6">
        <f t="shared" si="23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 s="13">
        <v>29600</v>
      </c>
      <c r="E760" s="13">
        <v>167005</v>
      </c>
      <c r="F760" s="4">
        <f>SUM(E760/D760)</f>
        <v>5.6420608108108112</v>
      </c>
      <c r="G760" t="s">
        <v>20</v>
      </c>
      <c r="H760">
        <v>1518</v>
      </c>
      <c r="I760" s="8">
        <f>IF(ISERROR(E760/H760),0,SUM(E760/H760))</f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_xlfn.TEXTSPLIT(P760,"/",,FALSE,1)</f>
        <v>music</v>
      </c>
      <c r="R760" t="str">
        <v>rock</v>
      </c>
      <c r="S760" s="6">
        <f t="shared" si="22"/>
        <v>41936.208333333336</v>
      </c>
      <c r="T760" s="6">
        <f t="shared" si="23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 s="13">
        <v>167500</v>
      </c>
      <c r="E761" s="13">
        <v>114615</v>
      </c>
      <c r="F761" s="4">
        <f>SUM(E761/D761)</f>
        <v>0.6842686567164179</v>
      </c>
      <c r="G761" t="s">
        <v>14</v>
      </c>
      <c r="H761">
        <v>1274</v>
      </c>
      <c r="I761" s="8">
        <f>IF(ISERROR(E761/H761),0,SUM(E761/H761))</f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_xlfn.TEXTSPLIT(P761,"/",,FALSE,1)</f>
        <v>music</v>
      </c>
      <c r="R761" t="str">
        <v>electric music</v>
      </c>
      <c r="S761" s="6">
        <f t="shared" si="22"/>
        <v>43136.25</v>
      </c>
      <c r="T761" s="6">
        <f t="shared" si="23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 s="13">
        <v>48300</v>
      </c>
      <c r="E762" s="13">
        <v>16592</v>
      </c>
      <c r="F762" s="4">
        <f>SUM(E762/D762)</f>
        <v>0.34351966873706002</v>
      </c>
      <c r="G762" t="s">
        <v>14</v>
      </c>
      <c r="H762">
        <v>210</v>
      </c>
      <c r="I762" s="8">
        <f>IF(ISERROR(E762/H762),0,SUM(E762/H762))</f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_xlfn.TEXTSPLIT(P762,"/",,FALSE,1)</f>
        <v>games</v>
      </c>
      <c r="R762" t="str">
        <v>video games</v>
      </c>
      <c r="S762" s="6">
        <f t="shared" si="22"/>
        <v>43678.208333333328</v>
      </c>
      <c r="T762" s="6">
        <f t="shared" si="23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 s="13">
        <v>2200</v>
      </c>
      <c r="E763" s="13">
        <v>14420</v>
      </c>
      <c r="F763" s="4">
        <f>SUM(E763/D763)</f>
        <v>6.5545454545454547</v>
      </c>
      <c r="G763" t="s">
        <v>20</v>
      </c>
      <c r="H763">
        <v>166</v>
      </c>
      <c r="I763" s="8">
        <f>IF(ISERROR(E763/H763),0,SUM(E763/H763))</f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_xlfn.TEXTSPLIT(P763,"/",,FALSE,1)</f>
        <v>music</v>
      </c>
      <c r="R763" t="str">
        <v>rock</v>
      </c>
      <c r="S763" s="6">
        <f t="shared" si="22"/>
        <v>42938.208333333328</v>
      </c>
      <c r="T763" s="6">
        <f t="shared" si="23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 s="13">
        <v>3500</v>
      </c>
      <c r="E764" s="13">
        <v>6204</v>
      </c>
      <c r="F764" s="4">
        <f>SUM(E764/D764)</f>
        <v>1.7725714285714285</v>
      </c>
      <c r="G764" t="s">
        <v>20</v>
      </c>
      <c r="H764">
        <v>100</v>
      </c>
      <c r="I764" s="8">
        <f>IF(ISERROR(E764/H764),0,SUM(E764/H764))</f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_xlfn.TEXTSPLIT(P764,"/",,FALSE,1)</f>
        <v>music</v>
      </c>
      <c r="R764" t="str">
        <v>jazz</v>
      </c>
      <c r="S764" s="6">
        <f t="shared" si="22"/>
        <v>41241.25</v>
      </c>
      <c r="T764" s="6">
        <f t="shared" si="23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 s="13">
        <v>5600</v>
      </c>
      <c r="E765" s="13">
        <v>6338</v>
      </c>
      <c r="F765" s="4">
        <f>SUM(E765/D765)</f>
        <v>1.1317857142857144</v>
      </c>
      <c r="G765" t="s">
        <v>20</v>
      </c>
      <c r="H765">
        <v>235</v>
      </c>
      <c r="I765" s="8">
        <f>IF(ISERROR(E765/H765),0,SUM(E765/H765))</f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_xlfn.TEXTSPLIT(P765,"/",,FALSE,1)</f>
        <v>theater</v>
      </c>
      <c r="R765" t="str">
        <v>plays</v>
      </c>
      <c r="S765" s="6">
        <f t="shared" si="22"/>
        <v>41037.208333333336</v>
      </c>
      <c r="T765" s="6">
        <f t="shared" si="23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 s="13">
        <v>1100</v>
      </c>
      <c r="E766" s="13">
        <v>8010</v>
      </c>
      <c r="F766" s="4">
        <f>SUM(E766/D766)</f>
        <v>7.2818181818181822</v>
      </c>
      <c r="G766" t="s">
        <v>20</v>
      </c>
      <c r="H766">
        <v>148</v>
      </c>
      <c r="I766" s="8">
        <f>IF(ISERROR(E766/H766),0,SUM(E766/H766))</f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_xlfn.TEXTSPLIT(P766,"/",,FALSE,1)</f>
        <v>music</v>
      </c>
      <c r="R766" t="str">
        <v>rock</v>
      </c>
      <c r="S766" s="6">
        <f t="shared" si="22"/>
        <v>40676.208333333336</v>
      </c>
      <c r="T766" s="6">
        <f t="shared" si="23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 s="13">
        <v>3900</v>
      </c>
      <c r="E767" s="13">
        <v>8125</v>
      </c>
      <c r="F767" s="4">
        <f>SUM(E767/D767)</f>
        <v>2.0833333333333335</v>
      </c>
      <c r="G767" t="s">
        <v>20</v>
      </c>
      <c r="H767">
        <v>198</v>
      </c>
      <c r="I767" s="8">
        <f>IF(ISERROR(E767/H767),0,SUM(E767/H767))</f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_xlfn.TEXTSPLIT(P767,"/",,FALSE,1)</f>
        <v>music</v>
      </c>
      <c r="R767" t="str">
        <v>indie rock</v>
      </c>
      <c r="S767" s="6">
        <f t="shared" si="22"/>
        <v>42840.208333333328</v>
      </c>
      <c r="T767" s="6">
        <f t="shared" si="23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 s="13">
        <v>43800</v>
      </c>
      <c r="E768" s="13">
        <v>13653</v>
      </c>
      <c r="F768" s="4">
        <f>SUM(E768/D768)</f>
        <v>0.31171232876712329</v>
      </c>
      <c r="G768" t="s">
        <v>14</v>
      </c>
      <c r="H768">
        <v>248</v>
      </c>
      <c r="I768" s="8">
        <f>IF(ISERROR(E768/H768),0,SUM(E768/H768))</f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_xlfn.TEXTSPLIT(P768,"/",,FALSE,1)</f>
        <v>film &amp; video</v>
      </c>
      <c r="R768" t="str">
        <v>science fiction</v>
      </c>
      <c r="S768" s="6">
        <f t="shared" si="22"/>
        <v>43362.208333333328</v>
      </c>
      <c r="T768" s="6">
        <f t="shared" si="23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 s="13">
        <v>97200</v>
      </c>
      <c r="E769" s="13">
        <v>55372</v>
      </c>
      <c r="F769" s="4">
        <f>SUM(E769/D769)</f>
        <v>0.56967078189300413</v>
      </c>
      <c r="G769" t="s">
        <v>14</v>
      </c>
      <c r="H769">
        <v>513</v>
      </c>
      <c r="I769" s="8">
        <f>IF(ISERROR(E769/H769),0,SUM(E769/H769))</f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_xlfn.TEXTSPLIT(P769,"/",,FALSE,1)</f>
        <v>publishing</v>
      </c>
      <c r="R769" t="str">
        <v>translations</v>
      </c>
      <c r="S769" s="6">
        <f t="shared" si="22"/>
        <v>42283.208333333328</v>
      </c>
      <c r="T769" s="6">
        <f t="shared" si="23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 s="13">
        <v>4800</v>
      </c>
      <c r="E770" s="13">
        <v>11088</v>
      </c>
      <c r="F770" s="4">
        <f>SUM(E770/D770)</f>
        <v>2.31</v>
      </c>
      <c r="G770" t="s">
        <v>20</v>
      </c>
      <c r="H770">
        <v>150</v>
      </c>
      <c r="I770" s="8">
        <f>IF(ISERROR(E770/H770),0,SUM(E770/H770))</f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_xlfn.TEXTSPLIT(P770,"/",,FALSE,1)</f>
        <v>theater</v>
      </c>
      <c r="R770" t="str">
        <v>plays</v>
      </c>
      <c r="S770" s="6">
        <f t="shared" si="22"/>
        <v>41619.25</v>
      </c>
      <c r="T770" s="6">
        <f t="shared" si="23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 s="13">
        <v>125600</v>
      </c>
      <c r="E771" s="13">
        <v>109106</v>
      </c>
      <c r="F771" s="4">
        <f>SUM(E771/D771)</f>
        <v>0.86867834394904464</v>
      </c>
      <c r="G771" t="s">
        <v>14</v>
      </c>
      <c r="H771">
        <v>3410</v>
      </c>
      <c r="I771" s="8">
        <f>IF(ISERROR(E771/H771),0,SUM(E771/H771))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_xlfn.TEXTSPLIT(P771,"/",,FALSE,1)</f>
        <v>games</v>
      </c>
      <c r="R771" t="str">
        <v>video games</v>
      </c>
      <c r="S771" s="6">
        <f t="shared" ref="S771:S834" si="24">(((L771/60)/60/24+DATE(1970,1,1)))</f>
        <v>41501.208333333336</v>
      </c>
      <c r="T771" s="6">
        <f t="shared" ref="T771:T834" si="25">(((M771/60)/60/24)+DATE(1970,1,1))</f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 s="13">
        <v>4300</v>
      </c>
      <c r="E772" s="13">
        <v>11642</v>
      </c>
      <c r="F772" s="4">
        <f>SUM(E772/D772)</f>
        <v>2.7074418604651163</v>
      </c>
      <c r="G772" t="s">
        <v>20</v>
      </c>
      <c r="H772">
        <v>216</v>
      </c>
      <c r="I772" s="8">
        <f>IF(ISERROR(E772/H772),0,SUM(E772/H772))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_xlfn.TEXTSPLIT(P772,"/",,FALSE,1)</f>
        <v>theater</v>
      </c>
      <c r="R772" t="str">
        <v>plays</v>
      </c>
      <c r="S772" s="6">
        <f t="shared" si="24"/>
        <v>41743.208333333336</v>
      </c>
      <c r="T772" s="6">
        <f t="shared" si="25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 s="13">
        <v>5600</v>
      </c>
      <c r="E773" s="13">
        <v>2769</v>
      </c>
      <c r="F773" s="4">
        <f>SUM(E773/D773)</f>
        <v>0.49446428571428569</v>
      </c>
      <c r="G773" t="s">
        <v>74</v>
      </c>
      <c r="H773">
        <v>26</v>
      </c>
      <c r="I773" s="8">
        <f>IF(ISERROR(E773/H773),0,SUM(E773/H773))</f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_xlfn.TEXTSPLIT(P773,"/",,FALSE,1)</f>
        <v>theater</v>
      </c>
      <c r="R773" t="str">
        <v>plays</v>
      </c>
      <c r="S773" s="6">
        <f t="shared" si="24"/>
        <v>43491.25</v>
      </c>
      <c r="T773" s="6">
        <f t="shared" si="25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 s="13">
        <v>149600</v>
      </c>
      <c r="E774" s="13">
        <v>169586</v>
      </c>
      <c r="F774" s="4">
        <f>SUM(E774/D774)</f>
        <v>1.1335962566844919</v>
      </c>
      <c r="G774" t="s">
        <v>20</v>
      </c>
      <c r="H774">
        <v>5139</v>
      </c>
      <c r="I774" s="8">
        <f>IF(ISERROR(E774/H774),0,SUM(E774/H774))</f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_xlfn.TEXTSPLIT(P774,"/",,FALSE,1)</f>
        <v>music</v>
      </c>
      <c r="R774" t="str">
        <v>indie rock</v>
      </c>
      <c r="S774" s="6">
        <f t="shared" si="24"/>
        <v>43505.25</v>
      </c>
      <c r="T774" s="6">
        <f t="shared" si="25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 s="13">
        <v>53100</v>
      </c>
      <c r="E775" s="13">
        <v>101185</v>
      </c>
      <c r="F775" s="4">
        <f>SUM(E775/D775)</f>
        <v>1.9055555555555554</v>
      </c>
      <c r="G775" t="s">
        <v>20</v>
      </c>
      <c r="H775">
        <v>2353</v>
      </c>
      <c r="I775" s="8">
        <f>IF(ISERROR(E775/H775),0,SUM(E775/H775))</f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_xlfn.TEXTSPLIT(P775,"/",,FALSE,1)</f>
        <v>theater</v>
      </c>
      <c r="R775" t="str">
        <v>plays</v>
      </c>
      <c r="S775" s="6">
        <f t="shared" si="24"/>
        <v>42838.208333333328</v>
      </c>
      <c r="T775" s="6">
        <f t="shared" si="25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 s="13">
        <v>5000</v>
      </c>
      <c r="E776" s="13">
        <v>6775</v>
      </c>
      <c r="F776" s="4">
        <f>SUM(E776/D776)</f>
        <v>1.355</v>
      </c>
      <c r="G776" t="s">
        <v>20</v>
      </c>
      <c r="H776">
        <v>78</v>
      </c>
      <c r="I776" s="8">
        <f>IF(ISERROR(E776/H776),0,SUM(E776/H776))</f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_xlfn.TEXTSPLIT(P776,"/",,FALSE,1)</f>
        <v>technology</v>
      </c>
      <c r="R776" t="str">
        <v>web</v>
      </c>
      <c r="S776" s="6">
        <f t="shared" si="24"/>
        <v>42513.208333333328</v>
      </c>
      <c r="T776" s="6">
        <f t="shared" si="25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 s="13">
        <v>9400</v>
      </c>
      <c r="E777" s="13">
        <v>968</v>
      </c>
      <c r="F777" s="4">
        <f>SUM(E777/D777)</f>
        <v>0.10297872340425532</v>
      </c>
      <c r="G777" t="s">
        <v>14</v>
      </c>
      <c r="H777">
        <v>10</v>
      </c>
      <c r="I777" s="8">
        <f>IF(ISERROR(E777/H777),0,SUM(E777/H777))</f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_xlfn.TEXTSPLIT(P777,"/",,FALSE,1)</f>
        <v>music</v>
      </c>
      <c r="R777" t="str">
        <v>rock</v>
      </c>
      <c r="S777" s="6">
        <f t="shared" si="24"/>
        <v>41949.25</v>
      </c>
      <c r="T777" s="6">
        <f t="shared" si="25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 s="13">
        <v>110800</v>
      </c>
      <c r="E778" s="13">
        <v>72623</v>
      </c>
      <c r="F778" s="4">
        <f>SUM(E778/D778)</f>
        <v>0.65544223826714798</v>
      </c>
      <c r="G778" t="s">
        <v>14</v>
      </c>
      <c r="H778">
        <v>2201</v>
      </c>
      <c r="I778" s="8">
        <f>IF(ISERROR(E778/H778),0,SUM(E778/H778))</f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_xlfn.TEXTSPLIT(P778,"/",,FALSE,1)</f>
        <v>theater</v>
      </c>
      <c r="R778" t="str">
        <v>plays</v>
      </c>
      <c r="S778" s="6">
        <f t="shared" si="24"/>
        <v>43650.208333333328</v>
      </c>
      <c r="T778" s="6">
        <f t="shared" si="25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 s="13">
        <v>93800</v>
      </c>
      <c r="E779" s="13">
        <v>45987</v>
      </c>
      <c r="F779" s="4">
        <f>SUM(E779/D779)</f>
        <v>0.49026652452025588</v>
      </c>
      <c r="G779" t="s">
        <v>14</v>
      </c>
      <c r="H779">
        <v>676</v>
      </c>
      <c r="I779" s="8">
        <f>IF(ISERROR(E779/H779),0,SUM(E779/H779))</f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_xlfn.TEXTSPLIT(P779,"/",,FALSE,1)</f>
        <v>theater</v>
      </c>
      <c r="R779" t="str">
        <v>plays</v>
      </c>
      <c r="S779" s="6">
        <f t="shared" si="24"/>
        <v>40809.208333333336</v>
      </c>
      <c r="T779" s="6">
        <f t="shared" si="25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 s="13">
        <v>1300</v>
      </c>
      <c r="E780" s="13">
        <v>10243</v>
      </c>
      <c r="F780" s="4">
        <f>SUM(E780/D780)</f>
        <v>7.8792307692307695</v>
      </c>
      <c r="G780" t="s">
        <v>20</v>
      </c>
      <c r="H780">
        <v>174</v>
      </c>
      <c r="I780" s="8">
        <f>IF(ISERROR(E780/H780),0,SUM(E780/H780))</f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_xlfn.TEXTSPLIT(P780,"/",,FALSE,1)</f>
        <v>film &amp; video</v>
      </c>
      <c r="R780" t="str">
        <v>animation</v>
      </c>
      <c r="S780" s="6">
        <f t="shared" si="24"/>
        <v>40768.208333333336</v>
      </c>
      <c r="T780" s="6">
        <f t="shared" si="25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 s="13">
        <v>108700</v>
      </c>
      <c r="E781" s="13">
        <v>87293</v>
      </c>
      <c r="F781" s="4">
        <f>SUM(E781/D781)</f>
        <v>0.80306347746090156</v>
      </c>
      <c r="G781" t="s">
        <v>14</v>
      </c>
      <c r="H781">
        <v>831</v>
      </c>
      <c r="I781" s="8">
        <f>IF(ISERROR(E781/H781),0,SUM(E781/H781))</f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_xlfn.TEXTSPLIT(P781,"/",,FALSE,1)</f>
        <v>theater</v>
      </c>
      <c r="R781" t="str">
        <v>plays</v>
      </c>
      <c r="S781" s="6">
        <f t="shared" si="24"/>
        <v>42230.208333333328</v>
      </c>
      <c r="T781" s="6">
        <f t="shared" si="25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 s="13">
        <v>5100</v>
      </c>
      <c r="E782" s="13">
        <v>5421</v>
      </c>
      <c r="F782" s="4">
        <f>SUM(E782/D782)</f>
        <v>1.0629411764705883</v>
      </c>
      <c r="G782" t="s">
        <v>20</v>
      </c>
      <c r="H782">
        <v>164</v>
      </c>
      <c r="I782" s="8">
        <f>IF(ISERROR(E782/H782),0,SUM(E782/H782))</f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_xlfn.TEXTSPLIT(P782,"/",,FALSE,1)</f>
        <v>film &amp; video</v>
      </c>
      <c r="R782" t="str">
        <v>drama</v>
      </c>
      <c r="S782" s="6">
        <f t="shared" si="24"/>
        <v>42573.208333333328</v>
      </c>
      <c r="T782" s="6">
        <f t="shared" si="25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 s="13">
        <v>8700</v>
      </c>
      <c r="E783" s="13">
        <v>4414</v>
      </c>
      <c r="F783" s="4">
        <f>SUM(E783/D783)</f>
        <v>0.50735632183908042</v>
      </c>
      <c r="G783" t="s">
        <v>74</v>
      </c>
      <c r="H783">
        <v>56</v>
      </c>
      <c r="I783" s="8">
        <f>IF(ISERROR(E783/H783),0,SUM(E783/H783))</f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_xlfn.TEXTSPLIT(P783,"/",,FALSE,1)</f>
        <v>theater</v>
      </c>
      <c r="R783" t="str">
        <v>plays</v>
      </c>
      <c r="S783" s="6">
        <f t="shared" si="24"/>
        <v>40482.208333333336</v>
      </c>
      <c r="T783" s="6">
        <f t="shared" si="25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 s="13">
        <v>5100</v>
      </c>
      <c r="E784" s="13">
        <v>10981</v>
      </c>
      <c r="F784" s="4">
        <f>SUM(E784/D784)</f>
        <v>2.153137254901961</v>
      </c>
      <c r="G784" t="s">
        <v>20</v>
      </c>
      <c r="H784">
        <v>161</v>
      </c>
      <c r="I784" s="8">
        <f>IF(ISERROR(E784/H784),0,SUM(E784/H784))</f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_xlfn.TEXTSPLIT(P784,"/",,FALSE,1)</f>
        <v>film &amp; video</v>
      </c>
      <c r="R784" t="str">
        <v>animation</v>
      </c>
      <c r="S784" s="6">
        <f t="shared" si="24"/>
        <v>40603.25</v>
      </c>
      <c r="T784" s="6">
        <f t="shared" si="25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 s="13">
        <v>7400</v>
      </c>
      <c r="E785" s="13">
        <v>10451</v>
      </c>
      <c r="F785" s="4">
        <f>SUM(E785/D785)</f>
        <v>1.4122972972972974</v>
      </c>
      <c r="G785" t="s">
        <v>20</v>
      </c>
      <c r="H785">
        <v>138</v>
      </c>
      <c r="I785" s="8">
        <f>IF(ISERROR(E785/H785),0,SUM(E785/H785))</f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_xlfn.TEXTSPLIT(P785,"/",,FALSE,1)</f>
        <v>music</v>
      </c>
      <c r="R785" t="str">
        <v>rock</v>
      </c>
      <c r="S785" s="6">
        <f t="shared" si="24"/>
        <v>41625.25</v>
      </c>
      <c r="T785" s="6">
        <f t="shared" si="25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 s="13">
        <v>88900</v>
      </c>
      <c r="E786" s="13">
        <v>102535</v>
      </c>
      <c r="F786" s="4">
        <f>SUM(E786/D786)</f>
        <v>1.1533745781777278</v>
      </c>
      <c r="G786" t="s">
        <v>20</v>
      </c>
      <c r="H786">
        <v>3308</v>
      </c>
      <c r="I786" s="8">
        <f>IF(ISERROR(E786/H786),0,SUM(E786/H786))</f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_xlfn.TEXTSPLIT(P786,"/",,FALSE,1)</f>
        <v>technology</v>
      </c>
      <c r="R786" t="str">
        <v>web</v>
      </c>
      <c r="S786" s="6">
        <f t="shared" si="24"/>
        <v>42435.25</v>
      </c>
      <c r="T786" s="6">
        <f t="shared" si="25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 s="13">
        <v>6700</v>
      </c>
      <c r="E787" s="13">
        <v>12939</v>
      </c>
      <c r="F787" s="4">
        <f>SUM(E787/D787)</f>
        <v>1.9311940298507462</v>
      </c>
      <c r="G787" t="s">
        <v>20</v>
      </c>
      <c r="H787">
        <v>127</v>
      </c>
      <c r="I787" s="8">
        <f>IF(ISERROR(E787/H787),0,SUM(E787/H787))</f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_xlfn.TEXTSPLIT(P787,"/",,FALSE,1)</f>
        <v>film &amp; video</v>
      </c>
      <c r="R787" t="str">
        <v>animation</v>
      </c>
      <c r="S787" s="6">
        <f t="shared" si="24"/>
        <v>43582.208333333328</v>
      </c>
      <c r="T787" s="6">
        <f t="shared" si="25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 s="13">
        <v>1500</v>
      </c>
      <c r="E788" s="13">
        <v>10946</v>
      </c>
      <c r="F788" s="4">
        <f>SUM(E788/D788)</f>
        <v>7.2973333333333334</v>
      </c>
      <c r="G788" t="s">
        <v>20</v>
      </c>
      <c r="H788">
        <v>207</v>
      </c>
      <c r="I788" s="8">
        <f>IF(ISERROR(E788/H788),0,SUM(E788/H788))</f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_xlfn.TEXTSPLIT(P788,"/",,FALSE,1)</f>
        <v>music</v>
      </c>
      <c r="R788" t="str">
        <v>jazz</v>
      </c>
      <c r="S788" s="6">
        <f t="shared" si="24"/>
        <v>43186.208333333328</v>
      </c>
      <c r="T788" s="6">
        <f t="shared" si="25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 s="13">
        <v>61200</v>
      </c>
      <c r="E789" s="13">
        <v>60994</v>
      </c>
      <c r="F789" s="4">
        <f>SUM(E789/D789)</f>
        <v>0.99663398692810456</v>
      </c>
      <c r="G789" t="s">
        <v>14</v>
      </c>
      <c r="H789">
        <v>859</v>
      </c>
      <c r="I789" s="8">
        <f>IF(ISERROR(E789/H789),0,SUM(E789/H789))</f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_xlfn.TEXTSPLIT(P789,"/",,FALSE,1)</f>
        <v>music</v>
      </c>
      <c r="R789" t="str">
        <v>rock</v>
      </c>
      <c r="S789" s="6">
        <f t="shared" si="24"/>
        <v>40684.208333333336</v>
      </c>
      <c r="T789" s="6">
        <f t="shared" si="25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 s="13">
        <v>3600</v>
      </c>
      <c r="E790" s="13">
        <v>3174</v>
      </c>
      <c r="F790" s="4">
        <f>SUM(E790/D790)</f>
        <v>0.88166666666666671</v>
      </c>
      <c r="G790" t="s">
        <v>47</v>
      </c>
      <c r="H790">
        <v>31</v>
      </c>
      <c r="I790" s="8">
        <f>IF(ISERROR(E790/H790),0,SUM(E790/H790))</f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_xlfn.TEXTSPLIT(P790,"/",,FALSE,1)</f>
        <v>film &amp; video</v>
      </c>
      <c r="R790" t="str">
        <v>animation</v>
      </c>
      <c r="S790" s="6">
        <f t="shared" si="24"/>
        <v>41202.208333333336</v>
      </c>
      <c r="T790" s="6">
        <f t="shared" si="25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 s="13">
        <v>9000</v>
      </c>
      <c r="E791" s="13">
        <v>3351</v>
      </c>
      <c r="F791" s="4">
        <f>SUM(E791/D791)</f>
        <v>0.37233333333333335</v>
      </c>
      <c r="G791" t="s">
        <v>14</v>
      </c>
      <c r="H791">
        <v>45</v>
      </c>
      <c r="I791" s="8">
        <f>IF(ISERROR(E791/H791),0,SUM(E791/H791))</f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_xlfn.TEXTSPLIT(P791,"/",,FALSE,1)</f>
        <v>theater</v>
      </c>
      <c r="R791" t="str">
        <v>plays</v>
      </c>
      <c r="S791" s="6">
        <f t="shared" si="24"/>
        <v>41786.208333333336</v>
      </c>
      <c r="T791" s="6">
        <f t="shared" si="25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 s="13">
        <v>185900</v>
      </c>
      <c r="E792" s="13">
        <v>56774</v>
      </c>
      <c r="F792" s="4">
        <f>SUM(E792/D792)</f>
        <v>0.30540075309306081</v>
      </c>
      <c r="G792" t="s">
        <v>74</v>
      </c>
      <c r="H792">
        <v>1113</v>
      </c>
      <c r="I792" s="8">
        <f>IF(ISERROR(E792/H792),0,SUM(E792/H792))</f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_xlfn.TEXTSPLIT(P792,"/",,FALSE,1)</f>
        <v>theater</v>
      </c>
      <c r="R792" t="str">
        <v>plays</v>
      </c>
      <c r="S792" s="6">
        <f t="shared" si="24"/>
        <v>40223.25</v>
      </c>
      <c r="T792" s="6">
        <f t="shared" si="25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 s="13">
        <v>2100</v>
      </c>
      <c r="E793" s="13">
        <v>540</v>
      </c>
      <c r="F793" s="4">
        <f>SUM(E793/D793)</f>
        <v>0.25714285714285712</v>
      </c>
      <c r="G793" t="s">
        <v>14</v>
      </c>
      <c r="H793">
        <v>6</v>
      </c>
      <c r="I793" s="8">
        <f>IF(ISERROR(E793/H793),0,SUM(E793/H793))</f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_xlfn.TEXTSPLIT(P793,"/",,FALSE,1)</f>
        <v>food</v>
      </c>
      <c r="R793" t="str">
        <v>food trucks</v>
      </c>
      <c r="S793" s="6">
        <f t="shared" si="24"/>
        <v>42715.25</v>
      </c>
      <c r="T793" s="6">
        <f t="shared" si="25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 s="13">
        <v>2000</v>
      </c>
      <c r="E794" s="13">
        <v>680</v>
      </c>
      <c r="F794" s="4">
        <f>SUM(E794/D794)</f>
        <v>0.34</v>
      </c>
      <c r="G794" t="s">
        <v>14</v>
      </c>
      <c r="H794">
        <v>7</v>
      </c>
      <c r="I794" s="8">
        <f>IF(ISERROR(E794/H794),0,SUM(E794/H794))</f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_xlfn.TEXTSPLIT(P794,"/",,FALSE,1)</f>
        <v>theater</v>
      </c>
      <c r="R794" t="str">
        <v>plays</v>
      </c>
      <c r="S794" s="6">
        <f t="shared" si="24"/>
        <v>41451.208333333336</v>
      </c>
      <c r="T794" s="6">
        <f t="shared" si="25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 s="13">
        <v>1100</v>
      </c>
      <c r="E795" s="13">
        <v>13045</v>
      </c>
      <c r="F795" s="4">
        <f>SUM(E795/D795)</f>
        <v>11.859090909090909</v>
      </c>
      <c r="G795" t="s">
        <v>20</v>
      </c>
      <c r="H795">
        <v>181</v>
      </c>
      <c r="I795" s="8">
        <f>IF(ISERROR(E795/H795),0,SUM(E795/H795))</f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_xlfn.TEXTSPLIT(P795,"/",,FALSE,1)</f>
        <v>publishing</v>
      </c>
      <c r="R795" t="str">
        <v>nonfiction</v>
      </c>
      <c r="S795" s="6">
        <f t="shared" si="24"/>
        <v>41450.208333333336</v>
      </c>
      <c r="T795" s="6">
        <f t="shared" si="25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 s="13">
        <v>6600</v>
      </c>
      <c r="E796" s="13">
        <v>8276</v>
      </c>
      <c r="F796" s="4">
        <f>SUM(E796/D796)</f>
        <v>1.2539393939393939</v>
      </c>
      <c r="G796" t="s">
        <v>20</v>
      </c>
      <c r="H796">
        <v>110</v>
      </c>
      <c r="I796" s="8">
        <f>IF(ISERROR(E796/H796),0,SUM(E796/H796))</f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_xlfn.TEXTSPLIT(P796,"/",,FALSE,1)</f>
        <v>music</v>
      </c>
      <c r="R796" t="str">
        <v>rock</v>
      </c>
      <c r="S796" s="6">
        <f t="shared" si="24"/>
        <v>43091.25</v>
      </c>
      <c r="T796" s="6">
        <f t="shared" si="25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 s="13">
        <v>7100</v>
      </c>
      <c r="E797" s="13">
        <v>1022</v>
      </c>
      <c r="F797" s="4">
        <f>SUM(E797/D797)</f>
        <v>0.14394366197183098</v>
      </c>
      <c r="G797" t="s">
        <v>14</v>
      </c>
      <c r="H797">
        <v>31</v>
      </c>
      <c r="I797" s="8">
        <f>IF(ISERROR(E797/H797),0,SUM(E797/H797))</f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_xlfn.TEXTSPLIT(P797,"/",,FALSE,1)</f>
        <v>film &amp; video</v>
      </c>
      <c r="R797" t="str">
        <v>drama</v>
      </c>
      <c r="S797" s="6">
        <f t="shared" si="24"/>
        <v>42675.208333333328</v>
      </c>
      <c r="T797" s="6">
        <f t="shared" si="25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 s="13">
        <v>7800</v>
      </c>
      <c r="E798" s="13">
        <v>4275</v>
      </c>
      <c r="F798" s="4">
        <f>SUM(E798/D798)</f>
        <v>0.54807692307692313</v>
      </c>
      <c r="G798" t="s">
        <v>14</v>
      </c>
      <c r="H798">
        <v>78</v>
      </c>
      <c r="I798" s="8">
        <f>IF(ISERROR(E798/H798),0,SUM(E798/H798))</f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_xlfn.TEXTSPLIT(P798,"/",,FALSE,1)</f>
        <v>games</v>
      </c>
      <c r="R798" t="str">
        <v>mobile games</v>
      </c>
      <c r="S798" s="6">
        <f t="shared" si="24"/>
        <v>41859.208333333336</v>
      </c>
      <c r="T798" s="6">
        <f t="shared" si="25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 s="13">
        <v>7600</v>
      </c>
      <c r="E799" s="13">
        <v>8332</v>
      </c>
      <c r="F799" s="4">
        <f>SUM(E799/D799)</f>
        <v>1.0963157894736841</v>
      </c>
      <c r="G799" t="s">
        <v>20</v>
      </c>
      <c r="H799">
        <v>185</v>
      </c>
      <c r="I799" s="8">
        <f>IF(ISERROR(E799/H799),0,SUM(E799/H799))</f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_xlfn.TEXTSPLIT(P799,"/",,FALSE,1)</f>
        <v>technology</v>
      </c>
      <c r="R799" t="str">
        <v>web</v>
      </c>
      <c r="S799" s="6">
        <f t="shared" si="24"/>
        <v>43464.25</v>
      </c>
      <c r="T799" s="6">
        <f t="shared" si="25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 s="13">
        <v>3400</v>
      </c>
      <c r="E800" s="13">
        <v>6408</v>
      </c>
      <c r="F800" s="4">
        <f>SUM(E800/D800)</f>
        <v>1.8847058823529412</v>
      </c>
      <c r="G800" t="s">
        <v>20</v>
      </c>
      <c r="H800">
        <v>121</v>
      </c>
      <c r="I800" s="8">
        <f>IF(ISERROR(E800/H800),0,SUM(E800/H800))</f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_xlfn.TEXTSPLIT(P800,"/",,FALSE,1)</f>
        <v>theater</v>
      </c>
      <c r="R800" t="str">
        <v>plays</v>
      </c>
      <c r="S800" s="6">
        <f t="shared" si="24"/>
        <v>41060.208333333336</v>
      </c>
      <c r="T800" s="6">
        <f t="shared" si="25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 s="13">
        <v>84500</v>
      </c>
      <c r="E801" s="13">
        <v>73522</v>
      </c>
      <c r="F801" s="4">
        <f>SUM(E801/D801)</f>
        <v>0.87008284023668636</v>
      </c>
      <c r="G801" t="s">
        <v>14</v>
      </c>
      <c r="H801">
        <v>1225</v>
      </c>
      <c r="I801" s="8">
        <f>IF(ISERROR(E801/H801),0,SUM(E801/H801))</f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_xlfn.TEXTSPLIT(P801,"/",,FALSE,1)</f>
        <v>theater</v>
      </c>
      <c r="R801" t="str">
        <v>plays</v>
      </c>
      <c r="S801" s="6">
        <f t="shared" si="24"/>
        <v>42399.25</v>
      </c>
      <c r="T801" s="6">
        <f t="shared" si="25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 s="13">
        <v>100</v>
      </c>
      <c r="E802" s="13">
        <v>1</v>
      </c>
      <c r="F802" s="4">
        <f>SUM(E802/D802)</f>
        <v>0.01</v>
      </c>
      <c r="G802" t="s">
        <v>14</v>
      </c>
      <c r="H802">
        <v>1</v>
      </c>
      <c r="I802" s="8">
        <f>IF(ISERROR(E802/H802),0,SUM(E802/H802))</f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_xlfn.TEXTSPLIT(P802,"/",,FALSE,1)</f>
        <v>music</v>
      </c>
      <c r="R802" t="str">
        <v>rock</v>
      </c>
      <c r="S802" s="6">
        <f t="shared" si="24"/>
        <v>42167.208333333328</v>
      </c>
      <c r="T802" s="6">
        <f t="shared" si="25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 s="13">
        <v>2300</v>
      </c>
      <c r="E803" s="13">
        <v>4667</v>
      </c>
      <c r="F803" s="4">
        <f>SUM(E803/D803)</f>
        <v>2.0291304347826089</v>
      </c>
      <c r="G803" t="s">
        <v>20</v>
      </c>
      <c r="H803">
        <v>106</v>
      </c>
      <c r="I803" s="8">
        <f>IF(ISERROR(E803/H803),0,SUM(E803/H803))</f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_xlfn.TEXTSPLIT(P803,"/",,FALSE,1)</f>
        <v>photography</v>
      </c>
      <c r="R803" t="str">
        <v>photography books</v>
      </c>
      <c r="S803" s="6">
        <f t="shared" si="24"/>
        <v>43830.25</v>
      </c>
      <c r="T803" s="6">
        <f t="shared" si="25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 s="13">
        <v>6200</v>
      </c>
      <c r="E804" s="13">
        <v>12216</v>
      </c>
      <c r="F804" s="4">
        <f>SUM(E804/D804)</f>
        <v>1.9703225806451612</v>
      </c>
      <c r="G804" t="s">
        <v>20</v>
      </c>
      <c r="H804">
        <v>142</v>
      </c>
      <c r="I804" s="8">
        <f>IF(ISERROR(E804/H804),0,SUM(E804/H804))</f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_xlfn.TEXTSPLIT(P804,"/",,FALSE,1)</f>
        <v>photography</v>
      </c>
      <c r="R804" t="str">
        <v>photography books</v>
      </c>
      <c r="S804" s="6">
        <f t="shared" si="24"/>
        <v>43650.208333333328</v>
      </c>
      <c r="T804" s="6">
        <f t="shared" si="25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 s="13">
        <v>6100</v>
      </c>
      <c r="E805" s="13">
        <v>6527</v>
      </c>
      <c r="F805" s="4">
        <f>SUM(E805/D805)</f>
        <v>1.07</v>
      </c>
      <c r="G805" t="s">
        <v>20</v>
      </c>
      <c r="H805">
        <v>233</v>
      </c>
      <c r="I805" s="8">
        <f>IF(ISERROR(E805/H805),0,SUM(E805/H805))</f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_xlfn.TEXTSPLIT(P805,"/",,FALSE,1)</f>
        <v>theater</v>
      </c>
      <c r="R805" t="str">
        <v>plays</v>
      </c>
      <c r="S805" s="6">
        <f t="shared" si="24"/>
        <v>43492.25</v>
      </c>
      <c r="T805" s="6">
        <f t="shared" si="25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 s="13">
        <v>2600</v>
      </c>
      <c r="E806" s="13">
        <v>6987</v>
      </c>
      <c r="F806" s="4">
        <f>SUM(E806/D806)</f>
        <v>2.6873076923076922</v>
      </c>
      <c r="G806" t="s">
        <v>20</v>
      </c>
      <c r="H806">
        <v>218</v>
      </c>
      <c r="I806" s="8">
        <f>IF(ISERROR(E806/H806),0,SUM(E806/H806))</f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_xlfn.TEXTSPLIT(P806,"/",,FALSE,1)</f>
        <v>music</v>
      </c>
      <c r="R806" t="str">
        <v>rock</v>
      </c>
      <c r="S806" s="6">
        <f t="shared" si="24"/>
        <v>43102.25</v>
      </c>
      <c r="T806" s="6">
        <f t="shared" si="25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 s="13">
        <v>9700</v>
      </c>
      <c r="E807" s="13">
        <v>4932</v>
      </c>
      <c r="F807" s="4">
        <f>SUM(E807/D807)</f>
        <v>0.50845360824742269</v>
      </c>
      <c r="G807" t="s">
        <v>14</v>
      </c>
      <c r="H807">
        <v>67</v>
      </c>
      <c r="I807" s="8">
        <f>IF(ISERROR(E807/H807),0,SUM(E807/H807))</f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_xlfn.TEXTSPLIT(P807,"/",,FALSE,1)</f>
        <v>film &amp; video</v>
      </c>
      <c r="R807" t="str">
        <v>documentary</v>
      </c>
      <c r="S807" s="6">
        <f t="shared" si="24"/>
        <v>41958.25</v>
      </c>
      <c r="T807" s="6">
        <f t="shared" si="25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 s="13">
        <v>700</v>
      </c>
      <c r="E808" s="13">
        <v>8262</v>
      </c>
      <c r="F808" s="4">
        <f>SUM(E808/D808)</f>
        <v>11.802857142857142</v>
      </c>
      <c r="G808" t="s">
        <v>20</v>
      </c>
      <c r="H808">
        <v>76</v>
      </c>
      <c r="I808" s="8">
        <f>IF(ISERROR(E808/H808),0,SUM(E808/H808))</f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_xlfn.TEXTSPLIT(P808,"/",,FALSE,1)</f>
        <v>film &amp; video</v>
      </c>
      <c r="R808" t="str">
        <v>drama</v>
      </c>
      <c r="S808" s="6">
        <f t="shared" si="24"/>
        <v>40973.25</v>
      </c>
      <c r="T808" s="6">
        <f t="shared" si="25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 s="13">
        <v>700</v>
      </c>
      <c r="E809" s="13">
        <v>1848</v>
      </c>
      <c r="F809" s="4">
        <f>SUM(E809/D809)</f>
        <v>2.64</v>
      </c>
      <c r="G809" t="s">
        <v>20</v>
      </c>
      <c r="H809">
        <v>43</v>
      </c>
      <c r="I809" s="8">
        <f>IF(ISERROR(E809/H809),0,SUM(E809/H809))</f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_xlfn.TEXTSPLIT(P809,"/",,FALSE,1)</f>
        <v>theater</v>
      </c>
      <c r="R809" t="str">
        <v>plays</v>
      </c>
      <c r="S809" s="6">
        <f t="shared" si="24"/>
        <v>43753.208333333328</v>
      </c>
      <c r="T809" s="6">
        <f t="shared" si="25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 s="13">
        <v>5200</v>
      </c>
      <c r="E810" s="13">
        <v>1583</v>
      </c>
      <c r="F810" s="4">
        <f>SUM(E810/D810)</f>
        <v>0.30442307692307691</v>
      </c>
      <c r="G810" t="s">
        <v>14</v>
      </c>
      <c r="H810">
        <v>19</v>
      </c>
      <c r="I810" s="8">
        <f>IF(ISERROR(E810/H810),0,SUM(E810/H810))</f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_xlfn.TEXTSPLIT(P810,"/",,FALSE,1)</f>
        <v>food</v>
      </c>
      <c r="R810" t="str">
        <v>food trucks</v>
      </c>
      <c r="S810" s="6">
        <f t="shared" si="24"/>
        <v>42507.208333333328</v>
      </c>
      <c r="T810" s="6">
        <f t="shared" si="25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 s="13">
        <v>140800</v>
      </c>
      <c r="E811" s="13">
        <v>88536</v>
      </c>
      <c r="F811" s="4">
        <f>SUM(E811/D811)</f>
        <v>0.62880681818181816</v>
      </c>
      <c r="G811" t="s">
        <v>14</v>
      </c>
      <c r="H811">
        <v>2108</v>
      </c>
      <c r="I811" s="8">
        <f>IF(ISERROR(E811/H811),0,SUM(E811/H811))</f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_xlfn.TEXTSPLIT(P811,"/",,FALSE,1)</f>
        <v>film &amp; video</v>
      </c>
      <c r="R811" t="str">
        <v>documentary</v>
      </c>
      <c r="S811" s="6">
        <f t="shared" si="24"/>
        <v>41135.208333333336</v>
      </c>
      <c r="T811" s="6">
        <f t="shared" si="25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 s="13">
        <v>6400</v>
      </c>
      <c r="E812" s="13">
        <v>12360</v>
      </c>
      <c r="F812" s="4">
        <f>SUM(E812/D812)</f>
        <v>1.9312499999999999</v>
      </c>
      <c r="G812" t="s">
        <v>20</v>
      </c>
      <c r="H812">
        <v>221</v>
      </c>
      <c r="I812" s="8">
        <f>IF(ISERROR(E812/H812),0,SUM(E812/H812))</f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_xlfn.TEXTSPLIT(P812,"/",,FALSE,1)</f>
        <v>theater</v>
      </c>
      <c r="R812" t="str">
        <v>plays</v>
      </c>
      <c r="S812" s="6">
        <f t="shared" si="24"/>
        <v>43067.25</v>
      </c>
      <c r="T812" s="6">
        <f t="shared" si="25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 s="13">
        <v>92500</v>
      </c>
      <c r="E813" s="13">
        <v>71320</v>
      </c>
      <c r="F813" s="4">
        <f>SUM(E813/D813)</f>
        <v>0.77102702702702708</v>
      </c>
      <c r="G813" t="s">
        <v>14</v>
      </c>
      <c r="H813">
        <v>679</v>
      </c>
      <c r="I813" s="8">
        <f>IF(ISERROR(E813/H813),0,SUM(E813/H813))</f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_xlfn.TEXTSPLIT(P813,"/",,FALSE,1)</f>
        <v>games</v>
      </c>
      <c r="R813" t="str">
        <v>video games</v>
      </c>
      <c r="S813" s="6">
        <f t="shared" si="24"/>
        <v>42378.25</v>
      </c>
      <c r="T813" s="6">
        <f t="shared" si="25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 s="13">
        <v>59700</v>
      </c>
      <c r="E814" s="13">
        <v>134640</v>
      </c>
      <c r="F814" s="4">
        <f>SUM(E814/D814)</f>
        <v>2.2552763819095478</v>
      </c>
      <c r="G814" t="s">
        <v>20</v>
      </c>
      <c r="H814">
        <v>2805</v>
      </c>
      <c r="I814" s="8">
        <f>IF(ISERROR(E814/H814),0,SUM(E814/H814))</f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_xlfn.TEXTSPLIT(P814,"/",,FALSE,1)</f>
        <v>publishing</v>
      </c>
      <c r="R814" t="str">
        <v>nonfiction</v>
      </c>
      <c r="S814" s="6">
        <f t="shared" si="24"/>
        <v>43206.208333333328</v>
      </c>
      <c r="T814" s="6">
        <f t="shared" si="25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 s="13">
        <v>3200</v>
      </c>
      <c r="E815" s="13">
        <v>7661</v>
      </c>
      <c r="F815" s="4">
        <f>SUM(E815/D815)</f>
        <v>2.3940625</v>
      </c>
      <c r="G815" t="s">
        <v>20</v>
      </c>
      <c r="H815">
        <v>68</v>
      </c>
      <c r="I815" s="8">
        <f>IF(ISERROR(E815/H815),0,SUM(E815/H815))</f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_xlfn.TEXTSPLIT(P815,"/",,FALSE,1)</f>
        <v>games</v>
      </c>
      <c r="R815" t="str">
        <v>video games</v>
      </c>
      <c r="S815" s="6">
        <f t="shared" si="24"/>
        <v>41148.208333333336</v>
      </c>
      <c r="T815" s="6">
        <f t="shared" si="25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 s="13">
        <v>3200</v>
      </c>
      <c r="E816" s="13">
        <v>2950</v>
      </c>
      <c r="F816" s="4">
        <f>SUM(E816/D816)</f>
        <v>0.921875</v>
      </c>
      <c r="G816" t="s">
        <v>14</v>
      </c>
      <c r="H816">
        <v>36</v>
      </c>
      <c r="I816" s="8">
        <f>IF(ISERROR(E816/H816),0,SUM(E816/H816))</f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_xlfn.TEXTSPLIT(P816,"/",,FALSE,1)</f>
        <v>music</v>
      </c>
      <c r="R816" t="str">
        <v>rock</v>
      </c>
      <c r="S816" s="6">
        <f t="shared" si="24"/>
        <v>42517.208333333328</v>
      </c>
      <c r="T816" s="6">
        <f t="shared" si="25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 s="13">
        <v>9000</v>
      </c>
      <c r="E817" s="13">
        <v>11721</v>
      </c>
      <c r="F817" s="4">
        <f>SUM(E817/D817)</f>
        <v>1.3023333333333333</v>
      </c>
      <c r="G817" t="s">
        <v>20</v>
      </c>
      <c r="H817">
        <v>183</v>
      </c>
      <c r="I817" s="8">
        <f>IF(ISERROR(E817/H817),0,SUM(E817/H817))</f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_xlfn.TEXTSPLIT(P817,"/",,FALSE,1)</f>
        <v>music</v>
      </c>
      <c r="R817" t="str">
        <v>rock</v>
      </c>
      <c r="S817" s="6">
        <f t="shared" si="24"/>
        <v>43068.25</v>
      </c>
      <c r="T817" s="6">
        <f t="shared" si="25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 s="13">
        <v>2300</v>
      </c>
      <c r="E818" s="13">
        <v>14150</v>
      </c>
      <c r="F818" s="4">
        <f>SUM(E818/D818)</f>
        <v>6.1521739130434785</v>
      </c>
      <c r="G818" t="s">
        <v>20</v>
      </c>
      <c r="H818">
        <v>133</v>
      </c>
      <c r="I818" s="8">
        <f>IF(ISERROR(E818/H818),0,SUM(E818/H818))</f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_xlfn.TEXTSPLIT(P818,"/",,FALSE,1)</f>
        <v>theater</v>
      </c>
      <c r="R818" t="str">
        <v>plays</v>
      </c>
      <c r="S818" s="6">
        <f t="shared" si="24"/>
        <v>41680.25</v>
      </c>
      <c r="T818" s="6">
        <f t="shared" si="25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 s="13">
        <v>51300</v>
      </c>
      <c r="E819" s="13">
        <v>189192</v>
      </c>
      <c r="F819" s="4">
        <f>SUM(E819/D819)</f>
        <v>3.687953216374269</v>
      </c>
      <c r="G819" t="s">
        <v>20</v>
      </c>
      <c r="H819">
        <v>2489</v>
      </c>
      <c r="I819" s="8">
        <f>IF(ISERROR(E819/H819),0,SUM(E819/H819))</f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_xlfn.TEXTSPLIT(P819,"/",,FALSE,1)</f>
        <v>publishing</v>
      </c>
      <c r="R819" t="str">
        <v>nonfiction</v>
      </c>
      <c r="S819" s="6">
        <f t="shared" si="24"/>
        <v>43589.208333333328</v>
      </c>
      <c r="T819" s="6">
        <f t="shared" si="25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 s="13">
        <v>700</v>
      </c>
      <c r="E820" s="13">
        <v>7664</v>
      </c>
      <c r="F820" s="4">
        <f>SUM(E820/D820)</f>
        <v>10.948571428571428</v>
      </c>
      <c r="G820" t="s">
        <v>20</v>
      </c>
      <c r="H820">
        <v>69</v>
      </c>
      <c r="I820" s="8">
        <f>IF(ISERROR(E820/H820),0,SUM(E820/H820))</f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_xlfn.TEXTSPLIT(P820,"/",,FALSE,1)</f>
        <v>theater</v>
      </c>
      <c r="R820" t="str">
        <v>plays</v>
      </c>
      <c r="S820" s="6">
        <f t="shared" si="24"/>
        <v>43486.25</v>
      </c>
      <c r="T820" s="6">
        <f t="shared" si="25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 s="13">
        <v>8900</v>
      </c>
      <c r="E821" s="13">
        <v>4509</v>
      </c>
      <c r="F821" s="4">
        <f>SUM(E821/D821)</f>
        <v>0.50662921348314605</v>
      </c>
      <c r="G821" t="s">
        <v>14</v>
      </c>
      <c r="H821">
        <v>47</v>
      </c>
      <c r="I821" s="8">
        <f>IF(ISERROR(E821/H821),0,SUM(E821/H821))</f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_xlfn.TEXTSPLIT(P821,"/",,FALSE,1)</f>
        <v>games</v>
      </c>
      <c r="R821" t="str">
        <v>video games</v>
      </c>
      <c r="S821" s="6">
        <f t="shared" si="24"/>
        <v>41237.25</v>
      </c>
      <c r="T821" s="6">
        <f t="shared" si="25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 s="13">
        <v>1500</v>
      </c>
      <c r="E822" s="13">
        <v>12009</v>
      </c>
      <c r="F822" s="4">
        <f>SUM(E822/D822)</f>
        <v>8.0060000000000002</v>
      </c>
      <c r="G822" t="s">
        <v>20</v>
      </c>
      <c r="H822">
        <v>279</v>
      </c>
      <c r="I822" s="8">
        <f>IF(ISERROR(E822/H822),0,SUM(E822/H822))</f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_xlfn.TEXTSPLIT(P822,"/",,FALSE,1)</f>
        <v>music</v>
      </c>
      <c r="R822" t="str">
        <v>rock</v>
      </c>
      <c r="S822" s="6">
        <f t="shared" si="24"/>
        <v>43310.208333333328</v>
      </c>
      <c r="T822" s="6">
        <f t="shared" si="25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 s="13">
        <v>4900</v>
      </c>
      <c r="E823" s="13">
        <v>14273</v>
      </c>
      <c r="F823" s="4">
        <f>SUM(E823/D823)</f>
        <v>2.9128571428571428</v>
      </c>
      <c r="G823" t="s">
        <v>20</v>
      </c>
      <c r="H823">
        <v>210</v>
      </c>
      <c r="I823" s="8">
        <f>IF(ISERROR(E823/H823),0,SUM(E823/H823))</f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_xlfn.TEXTSPLIT(P823,"/",,FALSE,1)</f>
        <v>film &amp; video</v>
      </c>
      <c r="R823" t="str">
        <v>documentary</v>
      </c>
      <c r="S823" s="6">
        <f t="shared" si="24"/>
        <v>42794.25</v>
      </c>
      <c r="T823" s="6">
        <f t="shared" si="25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 s="13">
        <v>54000</v>
      </c>
      <c r="E824" s="13">
        <v>188982</v>
      </c>
      <c r="F824" s="4">
        <f>SUM(E824/D824)</f>
        <v>3.4996666666666667</v>
      </c>
      <c r="G824" t="s">
        <v>20</v>
      </c>
      <c r="H824">
        <v>2100</v>
      </c>
      <c r="I824" s="8">
        <f>IF(ISERROR(E824/H824),0,SUM(E824/H824))</f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_xlfn.TEXTSPLIT(P824,"/",,FALSE,1)</f>
        <v>music</v>
      </c>
      <c r="R824" t="str">
        <v>rock</v>
      </c>
      <c r="S824" s="6">
        <f t="shared" si="24"/>
        <v>41698.25</v>
      </c>
      <c r="T824" s="6">
        <f t="shared" si="25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 s="13">
        <v>4100</v>
      </c>
      <c r="E825" s="13">
        <v>14640</v>
      </c>
      <c r="F825" s="4">
        <f>SUM(E825/D825)</f>
        <v>3.5707317073170732</v>
      </c>
      <c r="G825" t="s">
        <v>20</v>
      </c>
      <c r="H825">
        <v>252</v>
      </c>
      <c r="I825" s="8">
        <f>IF(ISERROR(E825/H825),0,SUM(E825/H825))</f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_xlfn.TEXTSPLIT(P825,"/",,FALSE,1)</f>
        <v>music</v>
      </c>
      <c r="R825" t="str">
        <v>rock</v>
      </c>
      <c r="S825" s="6">
        <f t="shared" si="24"/>
        <v>41892.208333333336</v>
      </c>
      <c r="T825" s="6">
        <f t="shared" si="25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 s="13">
        <v>85000</v>
      </c>
      <c r="E826" s="13">
        <v>107516</v>
      </c>
      <c r="F826" s="4">
        <f>SUM(E826/D826)</f>
        <v>1.2648941176470587</v>
      </c>
      <c r="G826" t="s">
        <v>20</v>
      </c>
      <c r="H826">
        <v>1280</v>
      </c>
      <c r="I826" s="8">
        <f>IF(ISERROR(E826/H826),0,SUM(E826/H826))</f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_xlfn.TEXTSPLIT(P826,"/",,FALSE,1)</f>
        <v>publishing</v>
      </c>
      <c r="R826" t="str">
        <v>nonfiction</v>
      </c>
      <c r="S826" s="6">
        <f t="shared" si="24"/>
        <v>40348.208333333336</v>
      </c>
      <c r="T826" s="6">
        <f t="shared" si="25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 s="13">
        <v>3600</v>
      </c>
      <c r="E827" s="13">
        <v>13950</v>
      </c>
      <c r="F827" s="4">
        <f>SUM(E827/D827)</f>
        <v>3.875</v>
      </c>
      <c r="G827" t="s">
        <v>20</v>
      </c>
      <c r="H827">
        <v>157</v>
      </c>
      <c r="I827" s="8">
        <f>IF(ISERROR(E827/H827),0,SUM(E827/H827))</f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_xlfn.TEXTSPLIT(P827,"/",,FALSE,1)</f>
        <v>film &amp; video</v>
      </c>
      <c r="R827" t="str">
        <v>shorts</v>
      </c>
      <c r="S827" s="6">
        <f t="shared" si="24"/>
        <v>42941.208333333328</v>
      </c>
      <c r="T827" s="6">
        <f t="shared" si="25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 s="13">
        <v>2800</v>
      </c>
      <c r="E828" s="13">
        <v>12797</v>
      </c>
      <c r="F828" s="4">
        <f>SUM(E828/D828)</f>
        <v>4.5703571428571426</v>
      </c>
      <c r="G828" t="s">
        <v>20</v>
      </c>
      <c r="H828">
        <v>194</v>
      </c>
      <c r="I828" s="8">
        <f>IF(ISERROR(E828/H828),0,SUM(E828/H828))</f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_xlfn.TEXTSPLIT(P828,"/",,FALSE,1)</f>
        <v>theater</v>
      </c>
      <c r="R828" t="str">
        <v>plays</v>
      </c>
      <c r="S828" s="6">
        <f t="shared" si="24"/>
        <v>40525.25</v>
      </c>
      <c r="T828" s="6">
        <f t="shared" si="25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 s="13">
        <v>2300</v>
      </c>
      <c r="E829" s="13">
        <v>6134</v>
      </c>
      <c r="F829" s="4">
        <f>SUM(E829/D829)</f>
        <v>2.6669565217391304</v>
      </c>
      <c r="G829" t="s">
        <v>20</v>
      </c>
      <c r="H829">
        <v>82</v>
      </c>
      <c r="I829" s="8">
        <f>IF(ISERROR(E829/H829),0,SUM(E829/H829))</f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_xlfn.TEXTSPLIT(P829,"/",,FALSE,1)</f>
        <v>film &amp; video</v>
      </c>
      <c r="R829" t="str">
        <v>drama</v>
      </c>
      <c r="S829" s="6">
        <f t="shared" si="24"/>
        <v>40666.208333333336</v>
      </c>
      <c r="T829" s="6">
        <f t="shared" si="25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 s="13">
        <v>7100</v>
      </c>
      <c r="E830" s="13">
        <v>4899</v>
      </c>
      <c r="F830" s="4">
        <f>SUM(E830/D830)</f>
        <v>0.69</v>
      </c>
      <c r="G830" t="s">
        <v>14</v>
      </c>
      <c r="H830">
        <v>70</v>
      </c>
      <c r="I830" s="8">
        <f>IF(ISERROR(E830/H830),0,SUM(E830/H830))</f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_xlfn.TEXTSPLIT(P830,"/",,FALSE,1)</f>
        <v>theater</v>
      </c>
      <c r="R830" t="str">
        <v>plays</v>
      </c>
      <c r="S830" s="6">
        <f t="shared" si="24"/>
        <v>43340.208333333328</v>
      </c>
      <c r="T830" s="6">
        <f t="shared" si="25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 s="13">
        <v>9600</v>
      </c>
      <c r="E831" s="13">
        <v>4929</v>
      </c>
      <c r="F831" s="4">
        <f>SUM(E831/D831)</f>
        <v>0.51343749999999999</v>
      </c>
      <c r="G831" t="s">
        <v>14</v>
      </c>
      <c r="H831">
        <v>154</v>
      </c>
      <c r="I831" s="8">
        <f>IF(ISERROR(E831/H831),0,SUM(E831/H831))</f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_xlfn.TEXTSPLIT(P831,"/",,FALSE,1)</f>
        <v>theater</v>
      </c>
      <c r="R831" t="str">
        <v>plays</v>
      </c>
      <c r="S831" s="6">
        <f t="shared" si="24"/>
        <v>42164.208333333328</v>
      </c>
      <c r="T831" s="6">
        <f t="shared" si="25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 s="13">
        <v>121600</v>
      </c>
      <c r="E832" s="13">
        <v>1424</v>
      </c>
      <c r="F832" s="4">
        <f>SUM(E832/D832)</f>
        <v>1.1710526315789473E-2</v>
      </c>
      <c r="G832" t="s">
        <v>14</v>
      </c>
      <c r="H832">
        <v>22</v>
      </c>
      <c r="I832" s="8">
        <f>IF(ISERROR(E832/H832),0,SUM(E832/H832))</f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_xlfn.TEXTSPLIT(P832,"/",,FALSE,1)</f>
        <v>theater</v>
      </c>
      <c r="R832" t="str">
        <v>plays</v>
      </c>
      <c r="S832" s="6">
        <f t="shared" si="24"/>
        <v>43103.25</v>
      </c>
      <c r="T832" s="6">
        <f t="shared" si="25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 s="13">
        <v>97100</v>
      </c>
      <c r="E833" s="13">
        <v>105817</v>
      </c>
      <c r="F833" s="4">
        <f>SUM(E833/D833)</f>
        <v>1.089773429454171</v>
      </c>
      <c r="G833" t="s">
        <v>20</v>
      </c>
      <c r="H833">
        <v>4233</v>
      </c>
      <c r="I833" s="8">
        <f>IF(ISERROR(E833/H833),0,SUM(E833/H833))</f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_xlfn.TEXTSPLIT(P833,"/",,FALSE,1)</f>
        <v>photography</v>
      </c>
      <c r="R833" t="str">
        <v>photography books</v>
      </c>
      <c r="S833" s="6">
        <f t="shared" si="24"/>
        <v>40994.208333333336</v>
      </c>
      <c r="T833" s="6">
        <f t="shared" si="25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 s="13">
        <v>43200</v>
      </c>
      <c r="E834" s="13">
        <v>136156</v>
      </c>
      <c r="F834" s="4">
        <f>SUM(E834/D834)</f>
        <v>3.1517592592592591</v>
      </c>
      <c r="G834" t="s">
        <v>20</v>
      </c>
      <c r="H834">
        <v>1297</v>
      </c>
      <c r="I834" s="8">
        <f>IF(ISERROR(E834/H834),0,SUM(E834/H834))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_xlfn.TEXTSPLIT(P834,"/",,FALSE,1)</f>
        <v>publishing</v>
      </c>
      <c r="R834" t="str">
        <v>translations</v>
      </c>
      <c r="S834" s="6">
        <f t="shared" si="24"/>
        <v>42299.208333333328</v>
      </c>
      <c r="T834" s="6">
        <f t="shared" si="25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 s="13">
        <v>6800</v>
      </c>
      <c r="E835" s="13">
        <v>10723</v>
      </c>
      <c r="F835" s="4">
        <f>SUM(E835/D835)</f>
        <v>1.5769117647058823</v>
      </c>
      <c r="G835" t="s">
        <v>20</v>
      </c>
      <c r="H835">
        <v>165</v>
      </c>
      <c r="I835" s="8">
        <f>IF(ISERROR(E835/H835),0,SUM(E835/H835))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_xlfn.TEXTSPLIT(P835,"/",,FALSE,1)</f>
        <v>publishing</v>
      </c>
      <c r="R835" t="str">
        <v>translations</v>
      </c>
      <c r="S835" s="6">
        <f t="shared" ref="S835:S898" si="26">(((L835/60)/60/24+DATE(1970,1,1)))</f>
        <v>40588.25</v>
      </c>
      <c r="T835" s="6">
        <f t="shared" ref="T835:T898" si="27">(((M835/60)/60/24)+DATE(1970,1,1))</f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 s="13">
        <v>7300</v>
      </c>
      <c r="E836" s="13">
        <v>11228</v>
      </c>
      <c r="F836" s="4">
        <f>SUM(E836/D836)</f>
        <v>1.5380821917808218</v>
      </c>
      <c r="G836" t="s">
        <v>20</v>
      </c>
      <c r="H836">
        <v>119</v>
      </c>
      <c r="I836" s="8">
        <f>IF(ISERROR(E836/H836),0,SUM(E836/H836))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_xlfn.TEXTSPLIT(P836,"/",,FALSE,1)</f>
        <v>theater</v>
      </c>
      <c r="R836" t="str">
        <v>plays</v>
      </c>
      <c r="S836" s="6">
        <f t="shared" si="26"/>
        <v>41448.208333333336</v>
      </c>
      <c r="T836" s="6">
        <f t="shared" si="27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 s="13">
        <v>86200</v>
      </c>
      <c r="E837" s="13">
        <v>77355</v>
      </c>
      <c r="F837" s="4">
        <f>SUM(E837/D837)</f>
        <v>0.89738979118329465</v>
      </c>
      <c r="G837" t="s">
        <v>14</v>
      </c>
      <c r="H837">
        <v>1758</v>
      </c>
      <c r="I837" s="8">
        <f>IF(ISERROR(E837/H837),0,SUM(E837/H837))</f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_xlfn.TEXTSPLIT(P837,"/",,FALSE,1)</f>
        <v>technology</v>
      </c>
      <c r="R837" t="str">
        <v>web</v>
      </c>
      <c r="S837" s="6">
        <f t="shared" si="26"/>
        <v>42063.25</v>
      </c>
      <c r="T837" s="6">
        <f t="shared" si="27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 s="13">
        <v>8100</v>
      </c>
      <c r="E838" s="13">
        <v>6086</v>
      </c>
      <c r="F838" s="4">
        <f>SUM(E838/D838)</f>
        <v>0.75135802469135804</v>
      </c>
      <c r="G838" t="s">
        <v>14</v>
      </c>
      <c r="H838">
        <v>94</v>
      </c>
      <c r="I838" s="8">
        <f>IF(ISERROR(E838/H838),0,SUM(E838/H838))</f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_xlfn.TEXTSPLIT(P838,"/",,FALSE,1)</f>
        <v>music</v>
      </c>
      <c r="R838" t="str">
        <v>indie rock</v>
      </c>
      <c r="S838" s="6">
        <f t="shared" si="26"/>
        <v>40214.25</v>
      </c>
      <c r="T838" s="6">
        <f t="shared" si="27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 s="13">
        <v>17700</v>
      </c>
      <c r="E839" s="13">
        <v>150960</v>
      </c>
      <c r="F839" s="4">
        <f>SUM(E839/D839)</f>
        <v>8.5288135593220336</v>
      </c>
      <c r="G839" t="s">
        <v>20</v>
      </c>
      <c r="H839">
        <v>1797</v>
      </c>
      <c r="I839" s="8">
        <f>IF(ISERROR(E839/H839),0,SUM(E839/H839))</f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_xlfn.TEXTSPLIT(P839,"/",,FALSE,1)</f>
        <v>music</v>
      </c>
      <c r="R839" t="str">
        <v>jazz</v>
      </c>
      <c r="S839" s="6">
        <f t="shared" si="26"/>
        <v>40629.208333333336</v>
      </c>
      <c r="T839" s="6">
        <f t="shared" si="27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 s="13">
        <v>6400</v>
      </c>
      <c r="E840" s="13">
        <v>8890</v>
      </c>
      <c r="F840" s="4">
        <f>SUM(E840/D840)</f>
        <v>1.3890625000000001</v>
      </c>
      <c r="G840" t="s">
        <v>20</v>
      </c>
      <c r="H840">
        <v>261</v>
      </c>
      <c r="I840" s="8">
        <f>IF(ISERROR(E840/H840),0,SUM(E840/H840))</f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_xlfn.TEXTSPLIT(P840,"/",,FALSE,1)</f>
        <v>theater</v>
      </c>
      <c r="R840" t="str">
        <v>plays</v>
      </c>
      <c r="S840" s="6">
        <f t="shared" si="26"/>
        <v>43370.208333333328</v>
      </c>
      <c r="T840" s="6">
        <f t="shared" si="27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 s="13">
        <v>7700</v>
      </c>
      <c r="E841" s="13">
        <v>14644</v>
      </c>
      <c r="F841" s="4">
        <f>SUM(E841/D841)</f>
        <v>1.9018181818181819</v>
      </c>
      <c r="G841" t="s">
        <v>20</v>
      </c>
      <c r="H841">
        <v>157</v>
      </c>
      <c r="I841" s="8">
        <f>IF(ISERROR(E841/H841),0,SUM(E841/H841))</f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_xlfn.TEXTSPLIT(P841,"/",,FALSE,1)</f>
        <v>film &amp; video</v>
      </c>
      <c r="R841" t="str">
        <v>documentary</v>
      </c>
      <c r="S841" s="6">
        <f t="shared" si="26"/>
        <v>41715.208333333336</v>
      </c>
      <c r="T841" s="6">
        <f t="shared" si="27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 s="13">
        <v>116300</v>
      </c>
      <c r="E842" s="13">
        <v>116583</v>
      </c>
      <c r="F842" s="4">
        <f>SUM(E842/D842)</f>
        <v>1.0024333619948409</v>
      </c>
      <c r="G842" t="s">
        <v>20</v>
      </c>
      <c r="H842">
        <v>3533</v>
      </c>
      <c r="I842" s="8">
        <f>IF(ISERROR(E842/H842),0,SUM(E842/H842))</f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_xlfn.TEXTSPLIT(P842,"/",,FALSE,1)</f>
        <v>theater</v>
      </c>
      <c r="R842" t="str">
        <v>plays</v>
      </c>
      <c r="S842" s="6">
        <f t="shared" si="26"/>
        <v>41836.208333333336</v>
      </c>
      <c r="T842" s="6">
        <f t="shared" si="27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 s="13">
        <v>9100</v>
      </c>
      <c r="E843" s="13">
        <v>12991</v>
      </c>
      <c r="F843" s="4">
        <f>SUM(E843/D843)</f>
        <v>1.4275824175824177</v>
      </c>
      <c r="G843" t="s">
        <v>20</v>
      </c>
      <c r="H843">
        <v>155</v>
      </c>
      <c r="I843" s="8">
        <f>IF(ISERROR(E843/H843),0,SUM(E843/H843))</f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_xlfn.TEXTSPLIT(P843,"/",,FALSE,1)</f>
        <v>technology</v>
      </c>
      <c r="R843" t="str">
        <v>web</v>
      </c>
      <c r="S843" s="6">
        <f t="shared" si="26"/>
        <v>42419.25</v>
      </c>
      <c r="T843" s="6">
        <f t="shared" si="27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 s="13">
        <v>1500</v>
      </c>
      <c r="E844" s="13">
        <v>8447</v>
      </c>
      <c r="F844" s="4">
        <f>SUM(E844/D844)</f>
        <v>5.6313333333333331</v>
      </c>
      <c r="G844" t="s">
        <v>20</v>
      </c>
      <c r="H844">
        <v>132</v>
      </c>
      <c r="I844" s="8">
        <f>IF(ISERROR(E844/H844),0,SUM(E844/H844))</f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_xlfn.TEXTSPLIT(P844,"/",,FALSE,1)</f>
        <v>technology</v>
      </c>
      <c r="R844" t="str">
        <v>wearables</v>
      </c>
      <c r="S844" s="6">
        <f t="shared" si="26"/>
        <v>43266.208333333328</v>
      </c>
      <c r="T844" s="6">
        <f t="shared" si="27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 s="13">
        <v>8800</v>
      </c>
      <c r="E845" s="13">
        <v>2703</v>
      </c>
      <c r="F845" s="4">
        <f>SUM(E845/D845)</f>
        <v>0.30715909090909088</v>
      </c>
      <c r="G845" t="s">
        <v>14</v>
      </c>
      <c r="H845">
        <v>33</v>
      </c>
      <c r="I845" s="8">
        <f>IF(ISERROR(E845/H845),0,SUM(E845/H845))</f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_xlfn.TEXTSPLIT(P845,"/",,FALSE,1)</f>
        <v>photography</v>
      </c>
      <c r="R845" t="str">
        <v>photography books</v>
      </c>
      <c r="S845" s="6">
        <f t="shared" si="26"/>
        <v>43338.208333333328</v>
      </c>
      <c r="T845" s="6">
        <f t="shared" si="27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 s="13">
        <v>8800</v>
      </c>
      <c r="E846" s="13">
        <v>8747</v>
      </c>
      <c r="F846" s="4">
        <f>SUM(E846/D846)</f>
        <v>0.99397727272727276</v>
      </c>
      <c r="G846" t="s">
        <v>74</v>
      </c>
      <c r="H846">
        <v>94</v>
      </c>
      <c r="I846" s="8">
        <f>IF(ISERROR(E846/H846),0,SUM(E846/H846))</f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_xlfn.TEXTSPLIT(P846,"/",,FALSE,1)</f>
        <v>film &amp; video</v>
      </c>
      <c r="R846" t="str">
        <v>documentary</v>
      </c>
      <c r="S846" s="6">
        <f t="shared" si="26"/>
        <v>40930.25</v>
      </c>
      <c r="T846" s="6">
        <f t="shared" si="27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 s="13">
        <v>69900</v>
      </c>
      <c r="E847" s="13">
        <v>138087</v>
      </c>
      <c r="F847" s="4">
        <f>SUM(E847/D847)</f>
        <v>1.9754935622317598</v>
      </c>
      <c r="G847" t="s">
        <v>20</v>
      </c>
      <c r="H847">
        <v>1354</v>
      </c>
      <c r="I847" s="8">
        <f>IF(ISERROR(E847/H847),0,SUM(E847/H847))</f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_xlfn.TEXTSPLIT(P847,"/",,FALSE,1)</f>
        <v>technology</v>
      </c>
      <c r="R847" t="str">
        <v>web</v>
      </c>
      <c r="S847" s="6">
        <f t="shared" si="26"/>
        <v>43235.208333333328</v>
      </c>
      <c r="T847" s="6">
        <f t="shared" si="27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 s="13">
        <v>1000</v>
      </c>
      <c r="E848" s="13">
        <v>5085</v>
      </c>
      <c r="F848" s="4">
        <f>SUM(E848/D848)</f>
        <v>5.085</v>
      </c>
      <c r="G848" t="s">
        <v>20</v>
      </c>
      <c r="H848">
        <v>48</v>
      </c>
      <c r="I848" s="8">
        <f>IF(ISERROR(E848/H848),0,SUM(E848/H848))</f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_xlfn.TEXTSPLIT(P848,"/",,FALSE,1)</f>
        <v>technology</v>
      </c>
      <c r="R848" t="str">
        <v>web</v>
      </c>
      <c r="S848" s="6">
        <f t="shared" si="26"/>
        <v>43302.208333333328</v>
      </c>
      <c r="T848" s="6">
        <f t="shared" si="27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 s="13">
        <v>4700</v>
      </c>
      <c r="E849" s="13">
        <v>11174</v>
      </c>
      <c r="F849" s="4">
        <f>SUM(E849/D849)</f>
        <v>2.3774468085106384</v>
      </c>
      <c r="G849" t="s">
        <v>20</v>
      </c>
      <c r="H849">
        <v>110</v>
      </c>
      <c r="I849" s="8">
        <f>IF(ISERROR(E849/H849),0,SUM(E849/H849))</f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_xlfn.TEXTSPLIT(P849,"/",,FALSE,1)</f>
        <v>food</v>
      </c>
      <c r="R849" t="str">
        <v>food trucks</v>
      </c>
      <c r="S849" s="6">
        <f t="shared" si="26"/>
        <v>43107.25</v>
      </c>
      <c r="T849" s="6">
        <f t="shared" si="27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 s="13">
        <v>3200</v>
      </c>
      <c r="E850" s="13">
        <v>10831</v>
      </c>
      <c r="F850" s="4">
        <f>SUM(E850/D850)</f>
        <v>3.3846875000000001</v>
      </c>
      <c r="G850" t="s">
        <v>20</v>
      </c>
      <c r="H850">
        <v>172</v>
      </c>
      <c r="I850" s="8">
        <f>IF(ISERROR(E850/H850),0,SUM(E850/H850))</f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_xlfn.TEXTSPLIT(P850,"/",,FALSE,1)</f>
        <v>film &amp; video</v>
      </c>
      <c r="R850" t="str">
        <v>drama</v>
      </c>
      <c r="S850" s="6">
        <f t="shared" si="26"/>
        <v>40341.208333333336</v>
      </c>
      <c r="T850" s="6">
        <f t="shared" si="27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 s="13">
        <v>6700</v>
      </c>
      <c r="E851" s="13">
        <v>8917</v>
      </c>
      <c r="F851" s="4">
        <f>SUM(E851/D851)</f>
        <v>1.3308955223880596</v>
      </c>
      <c r="G851" t="s">
        <v>20</v>
      </c>
      <c r="H851">
        <v>307</v>
      </c>
      <c r="I851" s="8">
        <f>IF(ISERROR(E851/H851),0,SUM(E851/H851))</f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_xlfn.TEXTSPLIT(P851,"/",,FALSE,1)</f>
        <v>music</v>
      </c>
      <c r="R851" t="str">
        <v>indie rock</v>
      </c>
      <c r="S851" s="6">
        <f t="shared" si="26"/>
        <v>40948.25</v>
      </c>
      <c r="T851" s="6">
        <f t="shared" si="27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 s="13">
        <v>100</v>
      </c>
      <c r="E852" s="13">
        <v>1</v>
      </c>
      <c r="F852" s="4">
        <f>SUM(E852/D852)</f>
        <v>0.01</v>
      </c>
      <c r="G852" t="s">
        <v>14</v>
      </c>
      <c r="H852">
        <v>1</v>
      </c>
      <c r="I852" s="8">
        <f>IF(ISERROR(E852/H852),0,SUM(E852/H852))</f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_xlfn.TEXTSPLIT(P852,"/",,FALSE,1)</f>
        <v>music</v>
      </c>
      <c r="R852" t="str">
        <v>rock</v>
      </c>
      <c r="S852" s="6">
        <f t="shared" si="26"/>
        <v>40866.25</v>
      </c>
      <c r="T852" s="6">
        <f t="shared" si="27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 s="13">
        <v>6000</v>
      </c>
      <c r="E853" s="13">
        <v>12468</v>
      </c>
      <c r="F853" s="4">
        <f>SUM(E853/D853)</f>
        <v>2.0779999999999998</v>
      </c>
      <c r="G853" t="s">
        <v>20</v>
      </c>
      <c r="H853">
        <v>160</v>
      </c>
      <c r="I853" s="8">
        <f>IF(ISERROR(E853/H853),0,SUM(E853/H853))</f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_xlfn.TEXTSPLIT(P853,"/",,FALSE,1)</f>
        <v>music</v>
      </c>
      <c r="R853" t="str">
        <v>electric music</v>
      </c>
      <c r="S853" s="6">
        <f t="shared" si="26"/>
        <v>41031.208333333336</v>
      </c>
      <c r="T853" s="6">
        <f t="shared" si="27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 s="13">
        <v>4900</v>
      </c>
      <c r="E854" s="13">
        <v>2505</v>
      </c>
      <c r="F854" s="4">
        <f>SUM(E854/D854)</f>
        <v>0.51122448979591839</v>
      </c>
      <c r="G854" t="s">
        <v>14</v>
      </c>
      <c r="H854">
        <v>31</v>
      </c>
      <c r="I854" s="8">
        <f>IF(ISERROR(E854/H854),0,SUM(E854/H854))</f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_xlfn.TEXTSPLIT(P854,"/",,FALSE,1)</f>
        <v>games</v>
      </c>
      <c r="R854" t="str">
        <v>video games</v>
      </c>
      <c r="S854" s="6">
        <f t="shared" si="26"/>
        <v>40740.208333333336</v>
      </c>
      <c r="T854" s="6">
        <f t="shared" si="27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 s="13">
        <v>17100</v>
      </c>
      <c r="E855" s="13">
        <v>111502</v>
      </c>
      <c r="F855" s="4">
        <f>SUM(E855/D855)</f>
        <v>6.5205847953216374</v>
      </c>
      <c r="G855" t="s">
        <v>20</v>
      </c>
      <c r="H855">
        <v>1467</v>
      </c>
      <c r="I855" s="8">
        <f>IF(ISERROR(E855/H855),0,SUM(E855/H855))</f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_xlfn.TEXTSPLIT(P855,"/",,FALSE,1)</f>
        <v>music</v>
      </c>
      <c r="R855" t="str">
        <v>indie rock</v>
      </c>
      <c r="S855" s="6">
        <f t="shared" si="26"/>
        <v>40714.208333333336</v>
      </c>
      <c r="T855" s="6">
        <f t="shared" si="27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 s="13">
        <v>171000</v>
      </c>
      <c r="E856" s="13">
        <v>194309</v>
      </c>
      <c r="F856" s="4">
        <f>SUM(E856/D856)</f>
        <v>1.1363099415204678</v>
      </c>
      <c r="G856" t="s">
        <v>20</v>
      </c>
      <c r="H856">
        <v>2662</v>
      </c>
      <c r="I856" s="8">
        <f>IF(ISERROR(E856/H856),0,SUM(E856/H856))</f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_xlfn.TEXTSPLIT(P856,"/",,FALSE,1)</f>
        <v>publishing</v>
      </c>
      <c r="R856" t="str">
        <v>fiction</v>
      </c>
      <c r="S856" s="6">
        <f t="shared" si="26"/>
        <v>43787.25</v>
      </c>
      <c r="T856" s="6">
        <f t="shared" si="27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 s="13">
        <v>23400</v>
      </c>
      <c r="E857" s="13">
        <v>23956</v>
      </c>
      <c r="F857" s="4">
        <f>SUM(E857/D857)</f>
        <v>1.0237606837606839</v>
      </c>
      <c r="G857" t="s">
        <v>20</v>
      </c>
      <c r="H857">
        <v>452</v>
      </c>
      <c r="I857" s="8">
        <f>IF(ISERROR(E857/H857),0,SUM(E857/H857))</f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_xlfn.TEXTSPLIT(P857,"/",,FALSE,1)</f>
        <v>theater</v>
      </c>
      <c r="R857" t="str">
        <v>plays</v>
      </c>
      <c r="S857" s="6">
        <f t="shared" si="26"/>
        <v>40712.208333333336</v>
      </c>
      <c r="T857" s="6">
        <f t="shared" si="27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 s="13">
        <v>2400</v>
      </c>
      <c r="E858" s="13">
        <v>8558</v>
      </c>
      <c r="F858" s="4">
        <f>SUM(E858/D858)</f>
        <v>3.5658333333333334</v>
      </c>
      <c r="G858" t="s">
        <v>20</v>
      </c>
      <c r="H858">
        <v>158</v>
      </c>
      <c r="I858" s="8">
        <f>IF(ISERROR(E858/H858),0,SUM(E858/H858))</f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_xlfn.TEXTSPLIT(P858,"/",,FALSE,1)</f>
        <v>food</v>
      </c>
      <c r="R858" t="str">
        <v>food trucks</v>
      </c>
      <c r="S858" s="6">
        <f t="shared" si="26"/>
        <v>41023.208333333336</v>
      </c>
      <c r="T858" s="6">
        <f t="shared" si="27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 s="13">
        <v>5300</v>
      </c>
      <c r="E859" s="13">
        <v>7413</v>
      </c>
      <c r="F859" s="4">
        <f>SUM(E859/D859)</f>
        <v>1.3986792452830188</v>
      </c>
      <c r="G859" t="s">
        <v>20</v>
      </c>
      <c r="H859">
        <v>225</v>
      </c>
      <c r="I859" s="8">
        <f>IF(ISERROR(E859/H859),0,SUM(E859/H859))</f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_xlfn.TEXTSPLIT(P859,"/",,FALSE,1)</f>
        <v>film &amp; video</v>
      </c>
      <c r="R859" t="str">
        <v>shorts</v>
      </c>
      <c r="S859" s="6">
        <f t="shared" si="26"/>
        <v>40944.25</v>
      </c>
      <c r="T859" s="6">
        <f t="shared" si="27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 s="13">
        <v>4000</v>
      </c>
      <c r="E860" s="13">
        <v>2778</v>
      </c>
      <c r="F860" s="4">
        <f>SUM(E860/D860)</f>
        <v>0.69450000000000001</v>
      </c>
      <c r="G860" t="s">
        <v>14</v>
      </c>
      <c r="H860">
        <v>35</v>
      </c>
      <c r="I860" s="8">
        <f>IF(ISERROR(E860/H860),0,SUM(E860/H860))</f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_xlfn.TEXTSPLIT(P860,"/",,FALSE,1)</f>
        <v>food</v>
      </c>
      <c r="R860" t="str">
        <v>food trucks</v>
      </c>
      <c r="S860" s="6">
        <f t="shared" si="26"/>
        <v>43211.208333333328</v>
      </c>
      <c r="T860" s="6">
        <f t="shared" si="27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 s="13">
        <v>7300</v>
      </c>
      <c r="E861" s="13">
        <v>2594</v>
      </c>
      <c r="F861" s="4">
        <f>SUM(E861/D861)</f>
        <v>0.35534246575342465</v>
      </c>
      <c r="G861" t="s">
        <v>14</v>
      </c>
      <c r="H861">
        <v>63</v>
      </c>
      <c r="I861" s="8">
        <f>IF(ISERROR(E861/H861),0,SUM(E861/H861))</f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_xlfn.TEXTSPLIT(P861,"/",,FALSE,1)</f>
        <v>theater</v>
      </c>
      <c r="R861" t="str">
        <v>plays</v>
      </c>
      <c r="S861" s="6">
        <f t="shared" si="26"/>
        <v>41334.25</v>
      </c>
      <c r="T861" s="6">
        <f t="shared" si="27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 s="13">
        <v>2000</v>
      </c>
      <c r="E862" s="13">
        <v>5033</v>
      </c>
      <c r="F862" s="4">
        <f>SUM(E862/D862)</f>
        <v>2.5165000000000002</v>
      </c>
      <c r="G862" t="s">
        <v>20</v>
      </c>
      <c r="H862">
        <v>65</v>
      </c>
      <c r="I862" s="8">
        <f>IF(ISERROR(E862/H862),0,SUM(E862/H862))</f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_xlfn.TEXTSPLIT(P862,"/",,FALSE,1)</f>
        <v>technology</v>
      </c>
      <c r="R862" t="str">
        <v>wearables</v>
      </c>
      <c r="S862" s="6">
        <f t="shared" si="26"/>
        <v>43515.25</v>
      </c>
      <c r="T862" s="6">
        <f t="shared" si="27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 s="13">
        <v>8800</v>
      </c>
      <c r="E863" s="13">
        <v>9317</v>
      </c>
      <c r="F863" s="4">
        <f>SUM(E863/D863)</f>
        <v>1.0587500000000001</v>
      </c>
      <c r="G863" t="s">
        <v>20</v>
      </c>
      <c r="H863">
        <v>163</v>
      </c>
      <c r="I863" s="8">
        <f>IF(ISERROR(E863/H863),0,SUM(E863/H863))</f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_xlfn.TEXTSPLIT(P863,"/",,FALSE,1)</f>
        <v>theater</v>
      </c>
      <c r="R863" t="str">
        <v>plays</v>
      </c>
      <c r="S863" s="6">
        <f t="shared" si="26"/>
        <v>40258.208333333336</v>
      </c>
      <c r="T863" s="6">
        <f t="shared" si="27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 s="13">
        <v>3500</v>
      </c>
      <c r="E864" s="13">
        <v>6560</v>
      </c>
      <c r="F864" s="4">
        <f>SUM(E864/D864)</f>
        <v>1.8742857142857143</v>
      </c>
      <c r="G864" t="s">
        <v>20</v>
      </c>
      <c r="H864">
        <v>85</v>
      </c>
      <c r="I864" s="8">
        <f>IF(ISERROR(E864/H864),0,SUM(E864/H864))</f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_xlfn.TEXTSPLIT(P864,"/",,FALSE,1)</f>
        <v>theater</v>
      </c>
      <c r="R864" t="str">
        <v>plays</v>
      </c>
      <c r="S864" s="6">
        <f t="shared" si="26"/>
        <v>40756.208333333336</v>
      </c>
      <c r="T864" s="6">
        <f t="shared" si="27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 s="13">
        <v>1400</v>
      </c>
      <c r="E865" s="13">
        <v>5415</v>
      </c>
      <c r="F865" s="4">
        <f>SUM(E865/D865)</f>
        <v>3.8678571428571429</v>
      </c>
      <c r="G865" t="s">
        <v>20</v>
      </c>
      <c r="H865">
        <v>217</v>
      </c>
      <c r="I865" s="8">
        <f>IF(ISERROR(E865/H865),0,SUM(E865/H865))</f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_xlfn.TEXTSPLIT(P865,"/",,FALSE,1)</f>
        <v>film &amp; video</v>
      </c>
      <c r="R865" t="str">
        <v>television</v>
      </c>
      <c r="S865" s="6">
        <f t="shared" si="26"/>
        <v>42172.208333333328</v>
      </c>
      <c r="T865" s="6">
        <f t="shared" si="27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 s="13">
        <v>4200</v>
      </c>
      <c r="E866" s="13">
        <v>14577</v>
      </c>
      <c r="F866" s="4">
        <f>SUM(E866/D866)</f>
        <v>3.4707142857142856</v>
      </c>
      <c r="G866" t="s">
        <v>20</v>
      </c>
      <c r="H866">
        <v>150</v>
      </c>
      <c r="I866" s="8">
        <f>IF(ISERROR(E866/H866),0,SUM(E866/H866))</f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_xlfn.TEXTSPLIT(P866,"/",,FALSE,1)</f>
        <v>film &amp; video</v>
      </c>
      <c r="R866" t="str">
        <v>shorts</v>
      </c>
      <c r="S866" s="6">
        <f t="shared" si="26"/>
        <v>42601.208333333328</v>
      </c>
      <c r="T866" s="6">
        <f t="shared" si="27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 s="13">
        <v>81000</v>
      </c>
      <c r="E867" s="13">
        <v>150515</v>
      </c>
      <c r="F867" s="4">
        <f>SUM(E867/D867)</f>
        <v>1.8582098765432098</v>
      </c>
      <c r="G867" t="s">
        <v>20</v>
      </c>
      <c r="H867">
        <v>3272</v>
      </c>
      <c r="I867" s="8">
        <f>IF(ISERROR(E867/H867),0,SUM(E867/H867))</f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_xlfn.TEXTSPLIT(P867,"/",,FALSE,1)</f>
        <v>theater</v>
      </c>
      <c r="R867" t="str">
        <v>plays</v>
      </c>
      <c r="S867" s="6">
        <f t="shared" si="26"/>
        <v>41897.208333333336</v>
      </c>
      <c r="T867" s="6">
        <f t="shared" si="27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 s="13">
        <v>182800</v>
      </c>
      <c r="E868" s="13">
        <v>79045</v>
      </c>
      <c r="F868" s="4">
        <f>SUM(E868/D868)</f>
        <v>0.43241247264770238</v>
      </c>
      <c r="G868" t="s">
        <v>74</v>
      </c>
      <c r="H868">
        <v>898</v>
      </c>
      <c r="I868" s="8">
        <f>IF(ISERROR(E868/H868),0,SUM(E868/H868))</f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_xlfn.TEXTSPLIT(P868,"/",,FALSE,1)</f>
        <v>photography</v>
      </c>
      <c r="R868" t="str">
        <v>photography books</v>
      </c>
      <c r="S868" s="6">
        <f t="shared" si="26"/>
        <v>40671.208333333336</v>
      </c>
      <c r="T868" s="6">
        <f t="shared" si="27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 s="13">
        <v>4800</v>
      </c>
      <c r="E869" s="13">
        <v>7797</v>
      </c>
      <c r="F869" s="4">
        <f>SUM(E869/D869)</f>
        <v>1.6243749999999999</v>
      </c>
      <c r="G869" t="s">
        <v>20</v>
      </c>
      <c r="H869">
        <v>300</v>
      </c>
      <c r="I869" s="8">
        <f>IF(ISERROR(E869/H869),0,SUM(E869/H869))</f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_xlfn.TEXTSPLIT(P869,"/",,FALSE,1)</f>
        <v>food</v>
      </c>
      <c r="R869" t="str">
        <v>food trucks</v>
      </c>
      <c r="S869" s="6">
        <f t="shared" si="26"/>
        <v>43382.208333333328</v>
      </c>
      <c r="T869" s="6">
        <f t="shared" si="27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 s="13">
        <v>7000</v>
      </c>
      <c r="E870" s="13">
        <v>12939</v>
      </c>
      <c r="F870" s="4">
        <f>SUM(E870/D870)</f>
        <v>1.8484285714285715</v>
      </c>
      <c r="G870" t="s">
        <v>20</v>
      </c>
      <c r="H870">
        <v>126</v>
      </c>
      <c r="I870" s="8">
        <f>IF(ISERROR(E870/H870),0,SUM(E870/H870))</f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_xlfn.TEXTSPLIT(P870,"/",,FALSE,1)</f>
        <v>theater</v>
      </c>
      <c r="R870" t="str">
        <v>plays</v>
      </c>
      <c r="S870" s="6">
        <f t="shared" si="26"/>
        <v>41559.208333333336</v>
      </c>
      <c r="T870" s="6">
        <f t="shared" si="27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 s="13">
        <v>161900</v>
      </c>
      <c r="E871" s="13">
        <v>38376</v>
      </c>
      <c r="F871" s="4">
        <f>SUM(E871/D871)</f>
        <v>0.23703520691785052</v>
      </c>
      <c r="G871" t="s">
        <v>14</v>
      </c>
      <c r="H871">
        <v>526</v>
      </c>
      <c r="I871" s="8">
        <f>IF(ISERROR(E871/H871),0,SUM(E871/H871))</f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_xlfn.TEXTSPLIT(P871,"/",,FALSE,1)</f>
        <v>film &amp; video</v>
      </c>
      <c r="R871" t="str">
        <v>drama</v>
      </c>
      <c r="S871" s="6">
        <f t="shared" si="26"/>
        <v>40350.208333333336</v>
      </c>
      <c r="T871" s="6">
        <f t="shared" si="27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 s="13">
        <v>7700</v>
      </c>
      <c r="E872" s="13">
        <v>6920</v>
      </c>
      <c r="F872" s="4">
        <f>SUM(E872/D872)</f>
        <v>0.89870129870129867</v>
      </c>
      <c r="G872" t="s">
        <v>14</v>
      </c>
      <c r="H872">
        <v>121</v>
      </c>
      <c r="I872" s="8">
        <f>IF(ISERROR(E872/H872),0,SUM(E872/H872))</f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_xlfn.TEXTSPLIT(P872,"/",,FALSE,1)</f>
        <v>theater</v>
      </c>
      <c r="R872" t="str">
        <v>plays</v>
      </c>
      <c r="S872" s="6">
        <f t="shared" si="26"/>
        <v>42240.208333333328</v>
      </c>
      <c r="T872" s="6">
        <f t="shared" si="27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 s="13">
        <v>71500</v>
      </c>
      <c r="E873" s="13">
        <v>194912</v>
      </c>
      <c r="F873" s="4">
        <f>SUM(E873/D873)</f>
        <v>2.7260419580419581</v>
      </c>
      <c r="G873" t="s">
        <v>20</v>
      </c>
      <c r="H873">
        <v>2320</v>
      </c>
      <c r="I873" s="8">
        <f>IF(ISERROR(E873/H873),0,SUM(E873/H873))</f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_xlfn.TEXTSPLIT(P873,"/",,FALSE,1)</f>
        <v>theater</v>
      </c>
      <c r="R873" t="str">
        <v>plays</v>
      </c>
      <c r="S873" s="6">
        <f t="shared" si="26"/>
        <v>43040.208333333328</v>
      </c>
      <c r="T873" s="6">
        <f t="shared" si="27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 s="13">
        <v>4700</v>
      </c>
      <c r="E874" s="13">
        <v>7992</v>
      </c>
      <c r="F874" s="4">
        <f>SUM(E874/D874)</f>
        <v>1.7004255319148935</v>
      </c>
      <c r="G874" t="s">
        <v>20</v>
      </c>
      <c r="H874">
        <v>81</v>
      </c>
      <c r="I874" s="8">
        <f>IF(ISERROR(E874/H874),0,SUM(E874/H874))</f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_xlfn.TEXTSPLIT(P874,"/",,FALSE,1)</f>
        <v>film &amp; video</v>
      </c>
      <c r="R874" t="str">
        <v>science fiction</v>
      </c>
      <c r="S874" s="6">
        <f t="shared" si="26"/>
        <v>43346.208333333328</v>
      </c>
      <c r="T874" s="6">
        <f t="shared" si="27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 s="13">
        <v>42100</v>
      </c>
      <c r="E875" s="13">
        <v>79268</v>
      </c>
      <c r="F875" s="4">
        <f>SUM(E875/D875)</f>
        <v>1.8828503562945369</v>
      </c>
      <c r="G875" t="s">
        <v>20</v>
      </c>
      <c r="H875">
        <v>1887</v>
      </c>
      <c r="I875" s="8">
        <f>IF(ISERROR(E875/H875),0,SUM(E875/H875))</f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_xlfn.TEXTSPLIT(P875,"/",,FALSE,1)</f>
        <v>photography</v>
      </c>
      <c r="R875" t="str">
        <v>photography books</v>
      </c>
      <c r="S875" s="6">
        <f t="shared" si="26"/>
        <v>41647.25</v>
      </c>
      <c r="T875" s="6">
        <f t="shared" si="27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 s="13">
        <v>40200</v>
      </c>
      <c r="E876" s="13">
        <v>139468</v>
      </c>
      <c r="F876" s="4">
        <f>SUM(E876/D876)</f>
        <v>3.4693532338308457</v>
      </c>
      <c r="G876" t="s">
        <v>20</v>
      </c>
      <c r="H876">
        <v>4358</v>
      </c>
      <c r="I876" s="8">
        <f>IF(ISERROR(E876/H876),0,SUM(E876/H876))</f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_xlfn.TEXTSPLIT(P876,"/",,FALSE,1)</f>
        <v>photography</v>
      </c>
      <c r="R876" t="str">
        <v>photography books</v>
      </c>
      <c r="S876" s="6">
        <f t="shared" si="26"/>
        <v>40291.208333333336</v>
      </c>
      <c r="T876" s="6">
        <f t="shared" si="27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 s="13">
        <v>7900</v>
      </c>
      <c r="E877" s="13">
        <v>5465</v>
      </c>
      <c r="F877" s="4">
        <f>SUM(E877/D877)</f>
        <v>0.6917721518987342</v>
      </c>
      <c r="G877" t="s">
        <v>14</v>
      </c>
      <c r="H877">
        <v>67</v>
      </c>
      <c r="I877" s="8">
        <f>IF(ISERROR(E877/H877),0,SUM(E877/H877))</f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_xlfn.TEXTSPLIT(P877,"/",,FALSE,1)</f>
        <v>music</v>
      </c>
      <c r="R877" t="str">
        <v>rock</v>
      </c>
      <c r="S877" s="6">
        <f t="shared" si="26"/>
        <v>40556.25</v>
      </c>
      <c r="T877" s="6">
        <f t="shared" si="27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 s="13">
        <v>8300</v>
      </c>
      <c r="E878" s="13">
        <v>2111</v>
      </c>
      <c r="F878" s="4">
        <f>SUM(E878/D878)</f>
        <v>0.25433734939759034</v>
      </c>
      <c r="G878" t="s">
        <v>14</v>
      </c>
      <c r="H878">
        <v>57</v>
      </c>
      <c r="I878" s="8">
        <f>IF(ISERROR(E878/H878),0,SUM(E878/H878))</f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_xlfn.TEXTSPLIT(P878,"/",,FALSE,1)</f>
        <v>photography</v>
      </c>
      <c r="R878" t="str">
        <v>photography books</v>
      </c>
      <c r="S878" s="6">
        <f t="shared" si="26"/>
        <v>43624.208333333328</v>
      </c>
      <c r="T878" s="6">
        <f t="shared" si="27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 s="13">
        <v>163600</v>
      </c>
      <c r="E879" s="13">
        <v>126628</v>
      </c>
      <c r="F879" s="4">
        <f>SUM(E879/D879)</f>
        <v>0.77400977995110021</v>
      </c>
      <c r="G879" t="s">
        <v>14</v>
      </c>
      <c r="H879">
        <v>1229</v>
      </c>
      <c r="I879" s="8">
        <f>IF(ISERROR(E879/H879),0,SUM(E879/H879))</f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_xlfn.TEXTSPLIT(P879,"/",,FALSE,1)</f>
        <v>food</v>
      </c>
      <c r="R879" t="str">
        <v>food trucks</v>
      </c>
      <c r="S879" s="6">
        <f t="shared" si="26"/>
        <v>42577.208333333328</v>
      </c>
      <c r="T879" s="6">
        <f t="shared" si="27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 s="13">
        <v>2700</v>
      </c>
      <c r="E880" s="13">
        <v>1012</v>
      </c>
      <c r="F880" s="4">
        <f>SUM(E880/D880)</f>
        <v>0.37481481481481482</v>
      </c>
      <c r="G880" t="s">
        <v>14</v>
      </c>
      <c r="H880">
        <v>12</v>
      </c>
      <c r="I880" s="8">
        <f>IF(ISERROR(E880/H880),0,SUM(E880/H880))</f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_xlfn.TEXTSPLIT(P880,"/",,FALSE,1)</f>
        <v>music</v>
      </c>
      <c r="R880" t="str">
        <v>metal</v>
      </c>
      <c r="S880" s="6">
        <f t="shared" si="26"/>
        <v>43845.25</v>
      </c>
      <c r="T880" s="6">
        <f t="shared" si="27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 s="13">
        <v>1000</v>
      </c>
      <c r="E881" s="13">
        <v>5438</v>
      </c>
      <c r="F881" s="4">
        <f>SUM(E881/D881)</f>
        <v>5.4379999999999997</v>
      </c>
      <c r="G881" t="s">
        <v>20</v>
      </c>
      <c r="H881">
        <v>53</v>
      </c>
      <c r="I881" s="8">
        <f>IF(ISERROR(E881/H881),0,SUM(E881/H881))</f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_xlfn.TEXTSPLIT(P881,"/",,FALSE,1)</f>
        <v>publishing</v>
      </c>
      <c r="R881" t="str">
        <v>nonfiction</v>
      </c>
      <c r="S881" s="6">
        <f t="shared" si="26"/>
        <v>42788.25</v>
      </c>
      <c r="T881" s="6">
        <f t="shared" si="27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 s="13">
        <v>84500</v>
      </c>
      <c r="E882" s="13">
        <v>193101</v>
      </c>
      <c r="F882" s="4">
        <f>SUM(E882/D882)</f>
        <v>2.2852189349112426</v>
      </c>
      <c r="G882" t="s">
        <v>20</v>
      </c>
      <c r="H882">
        <v>2414</v>
      </c>
      <c r="I882" s="8">
        <f>IF(ISERROR(E882/H882),0,SUM(E882/H882))</f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_xlfn.TEXTSPLIT(P882,"/",,FALSE,1)</f>
        <v>music</v>
      </c>
      <c r="R882" t="str">
        <v>electric music</v>
      </c>
      <c r="S882" s="6">
        <f t="shared" si="26"/>
        <v>43667.208333333328</v>
      </c>
      <c r="T882" s="6">
        <f t="shared" si="27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 s="13">
        <v>81300</v>
      </c>
      <c r="E883" s="13">
        <v>31665</v>
      </c>
      <c r="F883" s="4">
        <f>SUM(E883/D883)</f>
        <v>0.38948339483394834</v>
      </c>
      <c r="G883" t="s">
        <v>14</v>
      </c>
      <c r="H883">
        <v>452</v>
      </c>
      <c r="I883" s="8">
        <f>IF(ISERROR(E883/H883),0,SUM(E883/H883))</f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_xlfn.TEXTSPLIT(P883,"/",,FALSE,1)</f>
        <v>theater</v>
      </c>
      <c r="R883" t="str">
        <v>plays</v>
      </c>
      <c r="S883" s="6">
        <f t="shared" si="26"/>
        <v>42194.208333333328</v>
      </c>
      <c r="T883" s="6">
        <f t="shared" si="27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 s="13">
        <v>800</v>
      </c>
      <c r="E884" s="13">
        <v>2960</v>
      </c>
      <c r="F884" s="4">
        <f>SUM(E884/D884)</f>
        <v>3.7</v>
      </c>
      <c r="G884" t="s">
        <v>20</v>
      </c>
      <c r="H884">
        <v>80</v>
      </c>
      <c r="I884" s="8">
        <f>IF(ISERROR(E884/H884),0,SUM(E884/H884))</f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_xlfn.TEXTSPLIT(P884,"/",,FALSE,1)</f>
        <v>theater</v>
      </c>
      <c r="R884" t="str">
        <v>plays</v>
      </c>
      <c r="S884" s="6">
        <f t="shared" si="26"/>
        <v>42025.25</v>
      </c>
      <c r="T884" s="6">
        <f t="shared" si="27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 s="13">
        <v>3400</v>
      </c>
      <c r="E885" s="13">
        <v>8089</v>
      </c>
      <c r="F885" s="4">
        <f>SUM(E885/D885)</f>
        <v>2.3791176470588233</v>
      </c>
      <c r="G885" t="s">
        <v>20</v>
      </c>
      <c r="H885">
        <v>193</v>
      </c>
      <c r="I885" s="8">
        <f>IF(ISERROR(E885/H885),0,SUM(E885/H885))</f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_xlfn.TEXTSPLIT(P885,"/",,FALSE,1)</f>
        <v>film &amp; video</v>
      </c>
      <c r="R885" t="str">
        <v>shorts</v>
      </c>
      <c r="S885" s="6">
        <f t="shared" si="26"/>
        <v>40323.208333333336</v>
      </c>
      <c r="T885" s="6">
        <f t="shared" si="27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 s="13">
        <v>170800</v>
      </c>
      <c r="E886" s="13">
        <v>109374</v>
      </c>
      <c r="F886" s="4">
        <f>SUM(E886/D886)</f>
        <v>0.64036299765807958</v>
      </c>
      <c r="G886" t="s">
        <v>14</v>
      </c>
      <c r="H886">
        <v>1886</v>
      </c>
      <c r="I886" s="8">
        <f>IF(ISERROR(E886/H886),0,SUM(E886/H886))</f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_xlfn.TEXTSPLIT(P886,"/",,FALSE,1)</f>
        <v>theater</v>
      </c>
      <c r="R886" t="str">
        <v>plays</v>
      </c>
      <c r="S886" s="6">
        <f t="shared" si="26"/>
        <v>41763.208333333336</v>
      </c>
      <c r="T886" s="6">
        <f t="shared" si="27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 s="13">
        <v>1800</v>
      </c>
      <c r="E887" s="13">
        <v>2129</v>
      </c>
      <c r="F887" s="4">
        <f>SUM(E887/D887)</f>
        <v>1.1827777777777777</v>
      </c>
      <c r="G887" t="s">
        <v>20</v>
      </c>
      <c r="H887">
        <v>52</v>
      </c>
      <c r="I887" s="8">
        <f>IF(ISERROR(E887/H887),0,SUM(E887/H887))</f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_xlfn.TEXTSPLIT(P887,"/",,FALSE,1)</f>
        <v>theater</v>
      </c>
      <c r="R887" t="str">
        <v>plays</v>
      </c>
      <c r="S887" s="6">
        <f t="shared" si="26"/>
        <v>40335.208333333336</v>
      </c>
      <c r="T887" s="6">
        <f t="shared" si="27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 s="13">
        <v>150600</v>
      </c>
      <c r="E888" s="13">
        <v>127745</v>
      </c>
      <c r="F888" s="4">
        <f>SUM(E888/D888)</f>
        <v>0.84824037184594958</v>
      </c>
      <c r="G888" t="s">
        <v>14</v>
      </c>
      <c r="H888">
        <v>1825</v>
      </c>
      <c r="I888" s="8">
        <f>IF(ISERROR(E888/H888),0,SUM(E888/H888))</f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_xlfn.TEXTSPLIT(P888,"/",,FALSE,1)</f>
        <v>music</v>
      </c>
      <c r="R888" t="str">
        <v>indie rock</v>
      </c>
      <c r="S888" s="6">
        <f t="shared" si="26"/>
        <v>40416.208333333336</v>
      </c>
      <c r="T888" s="6">
        <f t="shared" si="27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 s="13">
        <v>7800</v>
      </c>
      <c r="E889" s="13">
        <v>2289</v>
      </c>
      <c r="F889" s="4">
        <f>SUM(E889/D889)</f>
        <v>0.29346153846153844</v>
      </c>
      <c r="G889" t="s">
        <v>14</v>
      </c>
      <c r="H889">
        <v>31</v>
      </c>
      <c r="I889" s="8">
        <f>IF(ISERROR(E889/H889),0,SUM(E889/H889))</f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_xlfn.TEXTSPLIT(P889,"/",,FALSE,1)</f>
        <v>theater</v>
      </c>
      <c r="R889" t="str">
        <v>plays</v>
      </c>
      <c r="S889" s="6">
        <f t="shared" si="26"/>
        <v>42202.208333333328</v>
      </c>
      <c r="T889" s="6">
        <f t="shared" si="27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 s="13">
        <v>5800</v>
      </c>
      <c r="E890" s="13">
        <v>12174</v>
      </c>
      <c r="F890" s="4">
        <f>SUM(E890/D890)</f>
        <v>2.0989655172413793</v>
      </c>
      <c r="G890" t="s">
        <v>20</v>
      </c>
      <c r="H890">
        <v>290</v>
      </c>
      <c r="I890" s="8">
        <f>IF(ISERROR(E890/H890),0,SUM(E890/H890))</f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_xlfn.TEXTSPLIT(P890,"/",,FALSE,1)</f>
        <v>theater</v>
      </c>
      <c r="R890" t="str">
        <v>plays</v>
      </c>
      <c r="S890" s="6">
        <f t="shared" si="26"/>
        <v>42836.208333333328</v>
      </c>
      <c r="T890" s="6">
        <f t="shared" si="27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 s="13">
        <v>5600</v>
      </c>
      <c r="E891" s="13">
        <v>9508</v>
      </c>
      <c r="F891" s="4">
        <f>SUM(E891/D891)</f>
        <v>1.697857142857143</v>
      </c>
      <c r="G891" t="s">
        <v>20</v>
      </c>
      <c r="H891">
        <v>122</v>
      </c>
      <c r="I891" s="8">
        <f>IF(ISERROR(E891/H891),0,SUM(E891/H891))</f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_xlfn.TEXTSPLIT(P891,"/",,FALSE,1)</f>
        <v>music</v>
      </c>
      <c r="R891" t="str">
        <v>electric music</v>
      </c>
      <c r="S891" s="6">
        <f t="shared" si="26"/>
        <v>41710.208333333336</v>
      </c>
      <c r="T891" s="6">
        <f t="shared" si="27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 s="13">
        <v>134400</v>
      </c>
      <c r="E892" s="13">
        <v>155849</v>
      </c>
      <c r="F892" s="4">
        <f>SUM(E892/D892)</f>
        <v>1.1595907738095239</v>
      </c>
      <c r="G892" t="s">
        <v>20</v>
      </c>
      <c r="H892">
        <v>1470</v>
      </c>
      <c r="I892" s="8">
        <f>IF(ISERROR(E892/H892),0,SUM(E892/H892))</f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_xlfn.TEXTSPLIT(P892,"/",,FALSE,1)</f>
        <v>music</v>
      </c>
      <c r="R892" t="str">
        <v>indie rock</v>
      </c>
      <c r="S892" s="6">
        <f t="shared" si="26"/>
        <v>43640.208333333328</v>
      </c>
      <c r="T892" s="6">
        <f t="shared" si="27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 s="13">
        <v>3000</v>
      </c>
      <c r="E893" s="13">
        <v>7758</v>
      </c>
      <c r="F893" s="4">
        <f>SUM(E893/D893)</f>
        <v>2.5859999999999999</v>
      </c>
      <c r="G893" t="s">
        <v>20</v>
      </c>
      <c r="H893">
        <v>165</v>
      </c>
      <c r="I893" s="8">
        <f>IF(ISERROR(E893/H893),0,SUM(E893/H893))</f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_xlfn.TEXTSPLIT(P893,"/",,FALSE,1)</f>
        <v>film &amp; video</v>
      </c>
      <c r="R893" t="str">
        <v>documentary</v>
      </c>
      <c r="S893" s="6">
        <f t="shared" si="26"/>
        <v>40880.25</v>
      </c>
      <c r="T893" s="6">
        <f t="shared" si="27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 s="13">
        <v>6000</v>
      </c>
      <c r="E894" s="13">
        <v>13835</v>
      </c>
      <c r="F894" s="4">
        <f>SUM(E894/D894)</f>
        <v>2.3058333333333332</v>
      </c>
      <c r="G894" t="s">
        <v>20</v>
      </c>
      <c r="H894">
        <v>182</v>
      </c>
      <c r="I894" s="8">
        <f>IF(ISERROR(E894/H894),0,SUM(E894/H894))</f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_xlfn.TEXTSPLIT(P894,"/",,FALSE,1)</f>
        <v>publishing</v>
      </c>
      <c r="R894" t="str">
        <v>translations</v>
      </c>
      <c r="S894" s="6">
        <f t="shared" si="26"/>
        <v>40319.208333333336</v>
      </c>
      <c r="T894" s="6">
        <f t="shared" si="27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 s="13">
        <v>8400</v>
      </c>
      <c r="E895" s="13">
        <v>10770</v>
      </c>
      <c r="F895" s="4">
        <f>SUM(E895/D895)</f>
        <v>1.2821428571428573</v>
      </c>
      <c r="G895" t="s">
        <v>20</v>
      </c>
      <c r="H895">
        <v>199</v>
      </c>
      <c r="I895" s="8">
        <f>IF(ISERROR(E895/H895),0,SUM(E895/H895))</f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_xlfn.TEXTSPLIT(P895,"/",,FALSE,1)</f>
        <v>film &amp; video</v>
      </c>
      <c r="R895" t="str">
        <v>documentary</v>
      </c>
      <c r="S895" s="6">
        <f t="shared" si="26"/>
        <v>42170.208333333328</v>
      </c>
      <c r="T895" s="6">
        <f t="shared" si="27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 s="13">
        <v>1700</v>
      </c>
      <c r="E896" s="13">
        <v>3208</v>
      </c>
      <c r="F896" s="4">
        <f>SUM(E896/D896)</f>
        <v>1.8870588235294117</v>
      </c>
      <c r="G896" t="s">
        <v>20</v>
      </c>
      <c r="H896">
        <v>56</v>
      </c>
      <c r="I896" s="8">
        <f>IF(ISERROR(E896/H896),0,SUM(E896/H896))</f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_xlfn.TEXTSPLIT(P896,"/",,FALSE,1)</f>
        <v>film &amp; video</v>
      </c>
      <c r="R896" t="str">
        <v>television</v>
      </c>
      <c r="S896" s="6">
        <f t="shared" si="26"/>
        <v>41466.208333333336</v>
      </c>
      <c r="T896" s="6">
        <f t="shared" si="27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 s="13">
        <v>159800</v>
      </c>
      <c r="E897" s="13">
        <v>11108</v>
      </c>
      <c r="F897" s="4">
        <f>SUM(E897/D897)</f>
        <v>6.9511889862327911E-2</v>
      </c>
      <c r="G897" t="s">
        <v>14</v>
      </c>
      <c r="H897">
        <v>107</v>
      </c>
      <c r="I897" s="8">
        <f>IF(ISERROR(E897/H897),0,SUM(E897/H897))</f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_xlfn.TEXTSPLIT(P897,"/",,FALSE,1)</f>
        <v>theater</v>
      </c>
      <c r="R897" t="str">
        <v>plays</v>
      </c>
      <c r="S897" s="6">
        <f t="shared" si="26"/>
        <v>43134.25</v>
      </c>
      <c r="T897" s="6">
        <f t="shared" si="27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 s="13">
        <v>19800</v>
      </c>
      <c r="E898" s="13">
        <v>153338</v>
      </c>
      <c r="F898" s="4">
        <f>SUM(E898/D898)</f>
        <v>7.7443434343434348</v>
      </c>
      <c r="G898" t="s">
        <v>20</v>
      </c>
      <c r="H898">
        <v>1460</v>
      </c>
      <c r="I898" s="8">
        <f>IF(ISERROR(E898/H898),0,SUM(E898/H898))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_xlfn.TEXTSPLIT(P898,"/",,FALSE,1)</f>
        <v>food</v>
      </c>
      <c r="R898" t="str">
        <v>food trucks</v>
      </c>
      <c r="S898" s="6">
        <f t="shared" si="26"/>
        <v>40738.208333333336</v>
      </c>
      <c r="T898" s="6">
        <f t="shared" si="27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 s="13">
        <v>8800</v>
      </c>
      <c r="E899" s="13">
        <v>2437</v>
      </c>
      <c r="F899" s="4">
        <f>SUM(E899/D899)</f>
        <v>0.27693181818181817</v>
      </c>
      <c r="G899" t="s">
        <v>14</v>
      </c>
      <c r="H899">
        <v>27</v>
      </c>
      <c r="I899" s="8">
        <f>IF(ISERROR(E899/H899),0,SUM(E899/H899))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_xlfn.TEXTSPLIT(P899,"/",,FALSE,1)</f>
        <v>theater</v>
      </c>
      <c r="R899" t="str">
        <v>plays</v>
      </c>
      <c r="S899" s="6">
        <f t="shared" ref="S899:S962" si="28">(((L899/60)/60/24+DATE(1970,1,1)))</f>
        <v>43583.208333333328</v>
      </c>
      <c r="T899" s="6">
        <f t="shared" ref="T899:T962" si="29">(((M899/60)/60/24)+DATE(1970,1,1))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 s="13">
        <v>179100</v>
      </c>
      <c r="E900" s="13">
        <v>93991</v>
      </c>
      <c r="F900" s="4">
        <f>SUM(E900/D900)</f>
        <v>0.52479620323841425</v>
      </c>
      <c r="G900" t="s">
        <v>14</v>
      </c>
      <c r="H900">
        <v>1221</v>
      </c>
      <c r="I900" s="8">
        <f>IF(ISERROR(E900/H900),0,SUM(E900/H900))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_xlfn.TEXTSPLIT(P900,"/",,FALSE,1)</f>
        <v>film &amp; video</v>
      </c>
      <c r="R900" t="str">
        <v>documentary</v>
      </c>
      <c r="S900" s="6">
        <f t="shared" si="28"/>
        <v>43815.25</v>
      </c>
      <c r="T900" s="6">
        <f t="shared" si="29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 s="13">
        <v>3100</v>
      </c>
      <c r="E901" s="13">
        <v>12620</v>
      </c>
      <c r="F901" s="4">
        <f>SUM(E901/D901)</f>
        <v>4.0709677419354842</v>
      </c>
      <c r="G901" t="s">
        <v>20</v>
      </c>
      <c r="H901">
        <v>123</v>
      </c>
      <c r="I901" s="8">
        <f>IF(ISERROR(E901/H901),0,SUM(E901/H901))</f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_xlfn.TEXTSPLIT(P901,"/",,FALSE,1)</f>
        <v>music</v>
      </c>
      <c r="R901" t="str">
        <v>jazz</v>
      </c>
      <c r="S901" s="6">
        <f t="shared" si="28"/>
        <v>41554.208333333336</v>
      </c>
      <c r="T901" s="6">
        <f t="shared" si="29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 s="13">
        <v>100</v>
      </c>
      <c r="E902" s="13">
        <v>2</v>
      </c>
      <c r="F902" s="4">
        <f>SUM(E902/D902)</f>
        <v>0.02</v>
      </c>
      <c r="G902" t="s">
        <v>14</v>
      </c>
      <c r="H902">
        <v>1</v>
      </c>
      <c r="I902" s="8">
        <f>IF(ISERROR(E902/H902),0,SUM(E902/H902))</f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_xlfn.TEXTSPLIT(P902,"/",,FALSE,1)</f>
        <v>technology</v>
      </c>
      <c r="R902" t="str">
        <v>web</v>
      </c>
      <c r="S902" s="6">
        <f t="shared" si="28"/>
        <v>41901.208333333336</v>
      </c>
      <c r="T902" s="6">
        <f t="shared" si="29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 s="13">
        <v>5600</v>
      </c>
      <c r="E903" s="13">
        <v>8746</v>
      </c>
      <c r="F903" s="4">
        <f>SUM(E903/D903)</f>
        <v>1.5617857142857143</v>
      </c>
      <c r="G903" t="s">
        <v>20</v>
      </c>
      <c r="H903">
        <v>159</v>
      </c>
      <c r="I903" s="8">
        <f>IF(ISERROR(E903/H903),0,SUM(E903/H903))</f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_xlfn.TEXTSPLIT(P903,"/",,FALSE,1)</f>
        <v>music</v>
      </c>
      <c r="R903" t="str">
        <v>rock</v>
      </c>
      <c r="S903" s="6">
        <f t="shared" si="28"/>
        <v>43298.208333333328</v>
      </c>
      <c r="T903" s="6">
        <f t="shared" si="29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 s="13">
        <v>1400</v>
      </c>
      <c r="E904" s="13">
        <v>3534</v>
      </c>
      <c r="F904" s="4">
        <f>SUM(E904/D904)</f>
        <v>2.5242857142857145</v>
      </c>
      <c r="G904" t="s">
        <v>20</v>
      </c>
      <c r="H904">
        <v>110</v>
      </c>
      <c r="I904" s="8">
        <f>IF(ISERROR(E904/H904),0,SUM(E904/H904))</f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_xlfn.TEXTSPLIT(P904,"/",,FALSE,1)</f>
        <v>technology</v>
      </c>
      <c r="R904" t="str">
        <v>web</v>
      </c>
      <c r="S904" s="6">
        <f t="shared" si="28"/>
        <v>42399.25</v>
      </c>
      <c r="T904" s="6">
        <f t="shared" si="29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 s="13">
        <v>41000</v>
      </c>
      <c r="E905" s="13">
        <v>709</v>
      </c>
      <c r="F905" s="4">
        <f>SUM(E905/D905)</f>
        <v>1.729268292682927E-2</v>
      </c>
      <c r="G905" t="s">
        <v>47</v>
      </c>
      <c r="H905">
        <v>14</v>
      </c>
      <c r="I905" s="8">
        <f>IF(ISERROR(E905/H905),0,SUM(E905/H905))</f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_xlfn.TEXTSPLIT(P905,"/",,FALSE,1)</f>
        <v>publishing</v>
      </c>
      <c r="R905" t="str">
        <v>nonfiction</v>
      </c>
      <c r="S905" s="6">
        <f t="shared" si="28"/>
        <v>41034.208333333336</v>
      </c>
      <c r="T905" s="6">
        <f t="shared" si="29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 s="13">
        <v>6500</v>
      </c>
      <c r="E906" s="13">
        <v>795</v>
      </c>
      <c r="F906" s="4">
        <f>SUM(E906/D906)</f>
        <v>0.12230769230769231</v>
      </c>
      <c r="G906" t="s">
        <v>14</v>
      </c>
      <c r="H906">
        <v>16</v>
      </c>
      <c r="I906" s="8">
        <f>IF(ISERROR(E906/H906),0,SUM(E906/H906))</f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_xlfn.TEXTSPLIT(P906,"/",,FALSE,1)</f>
        <v>publishing</v>
      </c>
      <c r="R906" t="str">
        <v>radio &amp; podcasts</v>
      </c>
      <c r="S906" s="6">
        <f t="shared" si="28"/>
        <v>41186.208333333336</v>
      </c>
      <c r="T906" s="6">
        <f t="shared" si="29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 s="13">
        <v>7900</v>
      </c>
      <c r="E907" s="13">
        <v>12955</v>
      </c>
      <c r="F907" s="4">
        <f>SUM(E907/D907)</f>
        <v>1.6398734177215191</v>
      </c>
      <c r="G907" t="s">
        <v>20</v>
      </c>
      <c r="H907">
        <v>236</v>
      </c>
      <c r="I907" s="8">
        <f>IF(ISERROR(E907/H907),0,SUM(E907/H907))</f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_xlfn.TEXTSPLIT(P907,"/",,FALSE,1)</f>
        <v>theater</v>
      </c>
      <c r="R907" t="str">
        <v>plays</v>
      </c>
      <c r="S907" s="6">
        <f t="shared" si="28"/>
        <v>41536.208333333336</v>
      </c>
      <c r="T907" s="6">
        <f t="shared" si="29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 s="13">
        <v>5500</v>
      </c>
      <c r="E908" s="13">
        <v>8964</v>
      </c>
      <c r="F908" s="4">
        <f>SUM(E908/D908)</f>
        <v>1.6298181818181818</v>
      </c>
      <c r="G908" t="s">
        <v>20</v>
      </c>
      <c r="H908">
        <v>191</v>
      </c>
      <c r="I908" s="8">
        <f>IF(ISERROR(E908/H908),0,SUM(E908/H908))</f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_xlfn.TEXTSPLIT(P908,"/",,FALSE,1)</f>
        <v>film &amp; video</v>
      </c>
      <c r="R908" t="str">
        <v>documentary</v>
      </c>
      <c r="S908" s="6">
        <f t="shared" si="28"/>
        <v>42868.208333333328</v>
      </c>
      <c r="T908" s="6">
        <f t="shared" si="29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 s="13">
        <v>9100</v>
      </c>
      <c r="E909" s="13">
        <v>1843</v>
      </c>
      <c r="F909" s="4">
        <f>SUM(E909/D909)</f>
        <v>0.20252747252747252</v>
      </c>
      <c r="G909" t="s">
        <v>14</v>
      </c>
      <c r="H909">
        <v>41</v>
      </c>
      <c r="I909" s="8">
        <f>IF(ISERROR(E909/H909),0,SUM(E909/H909))</f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_xlfn.TEXTSPLIT(P909,"/",,FALSE,1)</f>
        <v>theater</v>
      </c>
      <c r="R909" t="str">
        <v>plays</v>
      </c>
      <c r="S909" s="6">
        <f t="shared" si="28"/>
        <v>40660.208333333336</v>
      </c>
      <c r="T909" s="6">
        <f t="shared" si="29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 s="13">
        <v>38200</v>
      </c>
      <c r="E910" s="13">
        <v>121950</v>
      </c>
      <c r="F910" s="4">
        <f>SUM(E910/D910)</f>
        <v>3.1924083769633507</v>
      </c>
      <c r="G910" t="s">
        <v>20</v>
      </c>
      <c r="H910">
        <v>3934</v>
      </c>
      <c r="I910" s="8">
        <f>IF(ISERROR(E910/H910),0,SUM(E910/H910))</f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_xlfn.TEXTSPLIT(P910,"/",,FALSE,1)</f>
        <v>games</v>
      </c>
      <c r="R910" t="str">
        <v>video games</v>
      </c>
      <c r="S910" s="6">
        <f t="shared" si="28"/>
        <v>41031.208333333336</v>
      </c>
      <c r="T910" s="6">
        <f t="shared" si="29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 s="13">
        <v>1800</v>
      </c>
      <c r="E911" s="13">
        <v>8621</v>
      </c>
      <c r="F911" s="4">
        <f>SUM(E911/D911)</f>
        <v>4.7894444444444444</v>
      </c>
      <c r="G911" t="s">
        <v>20</v>
      </c>
      <c r="H911">
        <v>80</v>
      </c>
      <c r="I911" s="8">
        <f>IF(ISERROR(E911/H911),0,SUM(E911/H911))</f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_xlfn.TEXTSPLIT(P911,"/",,FALSE,1)</f>
        <v>theater</v>
      </c>
      <c r="R911" t="str">
        <v>plays</v>
      </c>
      <c r="S911" s="6">
        <f t="shared" si="28"/>
        <v>43255.208333333328</v>
      </c>
      <c r="T911" s="6">
        <f t="shared" si="29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 s="13">
        <v>154500</v>
      </c>
      <c r="E912" s="13">
        <v>30215</v>
      </c>
      <c r="F912" s="4">
        <f>SUM(E912/D912)</f>
        <v>0.19556634304207121</v>
      </c>
      <c r="G912" t="s">
        <v>74</v>
      </c>
      <c r="H912">
        <v>296</v>
      </c>
      <c r="I912" s="8">
        <f>IF(ISERROR(E912/H912),0,SUM(E912/H912))</f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_xlfn.TEXTSPLIT(P912,"/",,FALSE,1)</f>
        <v>theater</v>
      </c>
      <c r="R912" t="str">
        <v>plays</v>
      </c>
      <c r="S912" s="6">
        <f t="shared" si="28"/>
        <v>42026.25</v>
      </c>
      <c r="T912" s="6">
        <f t="shared" si="29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 s="13">
        <v>5800</v>
      </c>
      <c r="E913" s="13">
        <v>11539</v>
      </c>
      <c r="F913" s="4">
        <f>SUM(E913/D913)</f>
        <v>1.9894827586206896</v>
      </c>
      <c r="G913" t="s">
        <v>20</v>
      </c>
      <c r="H913">
        <v>462</v>
      </c>
      <c r="I913" s="8">
        <f>IF(ISERROR(E913/H913),0,SUM(E913/H913))</f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_xlfn.TEXTSPLIT(P913,"/",,FALSE,1)</f>
        <v>technology</v>
      </c>
      <c r="R913" t="str">
        <v>web</v>
      </c>
      <c r="S913" s="6">
        <f t="shared" si="28"/>
        <v>43717.208333333328</v>
      </c>
      <c r="T913" s="6">
        <f t="shared" si="29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 s="13">
        <v>1800</v>
      </c>
      <c r="E914" s="13">
        <v>14310</v>
      </c>
      <c r="F914" s="4">
        <f>SUM(E914/D914)</f>
        <v>7.95</v>
      </c>
      <c r="G914" t="s">
        <v>20</v>
      </c>
      <c r="H914">
        <v>179</v>
      </c>
      <c r="I914" s="8">
        <f>IF(ISERROR(E914/H914),0,SUM(E914/H914))</f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_xlfn.TEXTSPLIT(P914,"/",,FALSE,1)</f>
        <v>film &amp; video</v>
      </c>
      <c r="R914" t="str">
        <v>drama</v>
      </c>
      <c r="S914" s="6">
        <f t="shared" si="28"/>
        <v>41157.208333333336</v>
      </c>
      <c r="T914" s="6">
        <f t="shared" si="29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 s="13">
        <v>70200</v>
      </c>
      <c r="E915" s="13">
        <v>35536</v>
      </c>
      <c r="F915" s="4">
        <f>SUM(E915/D915)</f>
        <v>0.50621082621082625</v>
      </c>
      <c r="G915" t="s">
        <v>14</v>
      </c>
      <c r="H915">
        <v>523</v>
      </c>
      <c r="I915" s="8">
        <f>IF(ISERROR(E915/H915),0,SUM(E915/H915))</f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_xlfn.TEXTSPLIT(P915,"/",,FALSE,1)</f>
        <v>film &amp; video</v>
      </c>
      <c r="R915" t="str">
        <v>drama</v>
      </c>
      <c r="S915" s="6">
        <f t="shared" si="28"/>
        <v>43597.208333333328</v>
      </c>
      <c r="T915" s="6">
        <f t="shared" si="29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 s="13">
        <v>6400</v>
      </c>
      <c r="E916" s="13">
        <v>3676</v>
      </c>
      <c r="F916" s="4">
        <f>SUM(E916/D916)</f>
        <v>0.57437499999999997</v>
      </c>
      <c r="G916" t="s">
        <v>14</v>
      </c>
      <c r="H916">
        <v>141</v>
      </c>
      <c r="I916" s="8">
        <f>IF(ISERROR(E916/H916),0,SUM(E916/H916))</f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_xlfn.TEXTSPLIT(P916,"/",,FALSE,1)</f>
        <v>theater</v>
      </c>
      <c r="R916" t="str">
        <v>plays</v>
      </c>
      <c r="S916" s="6">
        <f t="shared" si="28"/>
        <v>41490.208333333336</v>
      </c>
      <c r="T916" s="6">
        <f t="shared" si="29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 s="13">
        <v>125900</v>
      </c>
      <c r="E917" s="13">
        <v>195936</v>
      </c>
      <c r="F917" s="4">
        <f>SUM(E917/D917)</f>
        <v>1.5562827640984909</v>
      </c>
      <c r="G917" t="s">
        <v>20</v>
      </c>
      <c r="H917">
        <v>1866</v>
      </c>
      <c r="I917" s="8">
        <f>IF(ISERROR(E917/H917),0,SUM(E917/H917))</f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_xlfn.TEXTSPLIT(P917,"/",,FALSE,1)</f>
        <v>film &amp; video</v>
      </c>
      <c r="R917" t="str">
        <v>television</v>
      </c>
      <c r="S917" s="6">
        <f t="shared" si="28"/>
        <v>42976.208333333328</v>
      </c>
      <c r="T917" s="6">
        <f t="shared" si="29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 s="13">
        <v>3700</v>
      </c>
      <c r="E918" s="13">
        <v>1343</v>
      </c>
      <c r="F918" s="4">
        <f>SUM(E918/D918)</f>
        <v>0.36297297297297298</v>
      </c>
      <c r="G918" t="s">
        <v>14</v>
      </c>
      <c r="H918">
        <v>52</v>
      </c>
      <c r="I918" s="8">
        <f>IF(ISERROR(E918/H918),0,SUM(E918/H918))</f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_xlfn.TEXTSPLIT(P918,"/",,FALSE,1)</f>
        <v>photography</v>
      </c>
      <c r="R918" t="str">
        <v>photography books</v>
      </c>
      <c r="S918" s="6">
        <f t="shared" si="28"/>
        <v>41991.25</v>
      </c>
      <c r="T918" s="6">
        <f t="shared" si="29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 s="13">
        <v>3600</v>
      </c>
      <c r="E919" s="13">
        <v>2097</v>
      </c>
      <c r="F919" s="4">
        <f>SUM(E919/D919)</f>
        <v>0.58250000000000002</v>
      </c>
      <c r="G919" t="s">
        <v>47</v>
      </c>
      <c r="H919">
        <v>27</v>
      </c>
      <c r="I919" s="8">
        <f>IF(ISERROR(E919/H919),0,SUM(E919/H919))</f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_xlfn.TEXTSPLIT(P919,"/",,FALSE,1)</f>
        <v>film &amp; video</v>
      </c>
      <c r="R919" t="str">
        <v>shorts</v>
      </c>
      <c r="S919" s="6">
        <f t="shared" si="28"/>
        <v>40722.208333333336</v>
      </c>
      <c r="T919" s="6">
        <f t="shared" si="29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 s="13">
        <v>3800</v>
      </c>
      <c r="E920" s="13">
        <v>9021</v>
      </c>
      <c r="F920" s="4">
        <f>SUM(E920/D920)</f>
        <v>2.3739473684210526</v>
      </c>
      <c r="G920" t="s">
        <v>20</v>
      </c>
      <c r="H920">
        <v>156</v>
      </c>
      <c r="I920" s="8">
        <f>IF(ISERROR(E920/H920),0,SUM(E920/H920))</f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_xlfn.TEXTSPLIT(P920,"/",,FALSE,1)</f>
        <v>publishing</v>
      </c>
      <c r="R920" t="str">
        <v>radio &amp; podcasts</v>
      </c>
      <c r="S920" s="6">
        <f t="shared" si="28"/>
        <v>41117.208333333336</v>
      </c>
      <c r="T920" s="6">
        <f t="shared" si="29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 s="13">
        <v>35600</v>
      </c>
      <c r="E921" s="13">
        <v>20915</v>
      </c>
      <c r="F921" s="4">
        <f>SUM(E921/D921)</f>
        <v>0.58750000000000002</v>
      </c>
      <c r="G921" t="s">
        <v>14</v>
      </c>
      <c r="H921">
        <v>225</v>
      </c>
      <c r="I921" s="8">
        <f>IF(ISERROR(E921/H921),0,SUM(E921/H921))</f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_xlfn.TEXTSPLIT(P921,"/",,FALSE,1)</f>
        <v>theater</v>
      </c>
      <c r="R921" t="str">
        <v>plays</v>
      </c>
      <c r="S921" s="6">
        <f t="shared" si="28"/>
        <v>43022.208333333328</v>
      </c>
      <c r="T921" s="6">
        <f t="shared" si="29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 s="13">
        <v>5300</v>
      </c>
      <c r="E922" s="13">
        <v>9676</v>
      </c>
      <c r="F922" s="4">
        <f>SUM(E922/D922)</f>
        <v>1.8256603773584905</v>
      </c>
      <c r="G922" t="s">
        <v>20</v>
      </c>
      <c r="H922">
        <v>255</v>
      </c>
      <c r="I922" s="8">
        <f>IF(ISERROR(E922/H922),0,SUM(E922/H922))</f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_xlfn.TEXTSPLIT(P922,"/",,FALSE,1)</f>
        <v>film &amp; video</v>
      </c>
      <c r="R922" t="str">
        <v>animation</v>
      </c>
      <c r="S922" s="6">
        <f t="shared" si="28"/>
        <v>43503.25</v>
      </c>
      <c r="T922" s="6">
        <f t="shared" si="29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 s="13">
        <v>160400</v>
      </c>
      <c r="E923" s="13">
        <v>1210</v>
      </c>
      <c r="F923" s="4">
        <f>SUM(E923/D923)</f>
        <v>7.5436408977556111E-3</v>
      </c>
      <c r="G923" t="s">
        <v>14</v>
      </c>
      <c r="H923">
        <v>38</v>
      </c>
      <c r="I923" s="8">
        <f>IF(ISERROR(E923/H923),0,SUM(E923/H923))</f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_xlfn.TEXTSPLIT(P923,"/",,FALSE,1)</f>
        <v>technology</v>
      </c>
      <c r="R923" t="str">
        <v>web</v>
      </c>
      <c r="S923" s="6">
        <f t="shared" si="28"/>
        <v>40951.25</v>
      </c>
      <c r="T923" s="6">
        <f t="shared" si="29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 s="13">
        <v>51400</v>
      </c>
      <c r="E924" s="13">
        <v>90440</v>
      </c>
      <c r="F924" s="4">
        <f>SUM(E924/D924)</f>
        <v>1.7595330739299611</v>
      </c>
      <c r="G924" t="s">
        <v>20</v>
      </c>
      <c r="H924">
        <v>2261</v>
      </c>
      <c r="I924" s="8">
        <f>IF(ISERROR(E924/H924),0,SUM(E924/H924))</f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_xlfn.TEXTSPLIT(P924,"/",,FALSE,1)</f>
        <v>music</v>
      </c>
      <c r="R924" t="str">
        <v>world music</v>
      </c>
      <c r="S924" s="6">
        <f t="shared" si="28"/>
        <v>43443.25</v>
      </c>
      <c r="T924" s="6">
        <f t="shared" si="29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 s="13">
        <v>1700</v>
      </c>
      <c r="E925" s="13">
        <v>4044</v>
      </c>
      <c r="F925" s="4">
        <f>SUM(E925/D925)</f>
        <v>2.3788235294117648</v>
      </c>
      <c r="G925" t="s">
        <v>20</v>
      </c>
      <c r="H925">
        <v>40</v>
      </c>
      <c r="I925" s="8">
        <f>IF(ISERROR(E925/H925),0,SUM(E925/H925))</f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_xlfn.TEXTSPLIT(P925,"/",,FALSE,1)</f>
        <v>theater</v>
      </c>
      <c r="R925" t="str">
        <v>plays</v>
      </c>
      <c r="S925" s="6">
        <f t="shared" si="28"/>
        <v>40373.208333333336</v>
      </c>
      <c r="T925" s="6">
        <f t="shared" si="29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 s="13">
        <v>39400</v>
      </c>
      <c r="E926" s="13">
        <v>192292</v>
      </c>
      <c r="F926" s="4">
        <f>SUM(E926/D926)</f>
        <v>4.8805076142131982</v>
      </c>
      <c r="G926" t="s">
        <v>20</v>
      </c>
      <c r="H926">
        <v>2289</v>
      </c>
      <c r="I926" s="8">
        <f>IF(ISERROR(E926/H926),0,SUM(E926/H926))</f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_xlfn.TEXTSPLIT(P926,"/",,FALSE,1)</f>
        <v>theater</v>
      </c>
      <c r="R926" t="str">
        <v>plays</v>
      </c>
      <c r="S926" s="6">
        <f t="shared" si="28"/>
        <v>43769.208333333328</v>
      </c>
      <c r="T926" s="6">
        <f t="shared" si="29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 s="13">
        <v>3000</v>
      </c>
      <c r="E927" s="13">
        <v>6722</v>
      </c>
      <c r="F927" s="4">
        <f>SUM(E927/D927)</f>
        <v>2.2406666666666668</v>
      </c>
      <c r="G927" t="s">
        <v>20</v>
      </c>
      <c r="H927">
        <v>65</v>
      </c>
      <c r="I927" s="8">
        <f>IF(ISERROR(E927/H927),0,SUM(E927/H927))</f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_xlfn.TEXTSPLIT(P927,"/",,FALSE,1)</f>
        <v>theater</v>
      </c>
      <c r="R927" t="str">
        <v>plays</v>
      </c>
      <c r="S927" s="6">
        <f t="shared" si="28"/>
        <v>43000.208333333328</v>
      </c>
      <c r="T927" s="6">
        <f t="shared" si="29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 s="13">
        <v>8700</v>
      </c>
      <c r="E928" s="13">
        <v>1577</v>
      </c>
      <c r="F928" s="4">
        <f>SUM(E928/D928)</f>
        <v>0.18126436781609195</v>
      </c>
      <c r="G928" t="s">
        <v>14</v>
      </c>
      <c r="H928">
        <v>15</v>
      </c>
      <c r="I928" s="8">
        <f>IF(ISERROR(E928/H928),0,SUM(E928/H928))</f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_xlfn.TEXTSPLIT(P928,"/",,FALSE,1)</f>
        <v>food</v>
      </c>
      <c r="R928" t="str">
        <v>food trucks</v>
      </c>
      <c r="S928" s="6">
        <f t="shared" si="28"/>
        <v>42502.208333333328</v>
      </c>
      <c r="T928" s="6">
        <f t="shared" si="29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 s="13">
        <v>7200</v>
      </c>
      <c r="E929" s="13">
        <v>3301</v>
      </c>
      <c r="F929" s="4">
        <f>SUM(E929/D929)</f>
        <v>0.45847222222222223</v>
      </c>
      <c r="G929" t="s">
        <v>14</v>
      </c>
      <c r="H929">
        <v>37</v>
      </c>
      <c r="I929" s="8">
        <f>IF(ISERROR(E929/H929),0,SUM(E929/H929))</f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_xlfn.TEXTSPLIT(P929,"/",,FALSE,1)</f>
        <v>theater</v>
      </c>
      <c r="R929" t="str">
        <v>plays</v>
      </c>
      <c r="S929" s="6">
        <f t="shared" si="28"/>
        <v>41102.208333333336</v>
      </c>
      <c r="T929" s="6">
        <f t="shared" si="29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 s="13">
        <v>167400</v>
      </c>
      <c r="E930" s="13">
        <v>196386</v>
      </c>
      <c r="F930" s="4">
        <f>SUM(E930/D930)</f>
        <v>1.1731541218637993</v>
      </c>
      <c r="G930" t="s">
        <v>20</v>
      </c>
      <c r="H930">
        <v>3777</v>
      </c>
      <c r="I930" s="8">
        <f>IF(ISERROR(E930/H930),0,SUM(E930/H930))</f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_xlfn.TEXTSPLIT(P930,"/",,FALSE,1)</f>
        <v>technology</v>
      </c>
      <c r="R930" t="str">
        <v>web</v>
      </c>
      <c r="S930" s="6">
        <f t="shared" si="28"/>
        <v>41637.25</v>
      </c>
      <c r="T930" s="6">
        <f t="shared" si="29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 s="13">
        <v>5500</v>
      </c>
      <c r="E931" s="13">
        <v>11952</v>
      </c>
      <c r="F931" s="4">
        <f>SUM(E931/D931)</f>
        <v>2.173090909090909</v>
      </c>
      <c r="G931" t="s">
        <v>20</v>
      </c>
      <c r="H931">
        <v>184</v>
      </c>
      <c r="I931" s="8">
        <f>IF(ISERROR(E931/H931),0,SUM(E931/H931))</f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_xlfn.TEXTSPLIT(P931,"/",,FALSE,1)</f>
        <v>theater</v>
      </c>
      <c r="R931" t="str">
        <v>plays</v>
      </c>
      <c r="S931" s="6">
        <f t="shared" si="28"/>
        <v>42858.208333333328</v>
      </c>
      <c r="T931" s="6">
        <f t="shared" si="29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 s="13">
        <v>3500</v>
      </c>
      <c r="E932" s="13">
        <v>3930</v>
      </c>
      <c r="F932" s="4">
        <f>SUM(E932/D932)</f>
        <v>1.1228571428571428</v>
      </c>
      <c r="G932" t="s">
        <v>20</v>
      </c>
      <c r="H932">
        <v>85</v>
      </c>
      <c r="I932" s="8">
        <f>IF(ISERROR(E932/H932),0,SUM(E932/H932))</f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_xlfn.TEXTSPLIT(P932,"/",,FALSE,1)</f>
        <v>theater</v>
      </c>
      <c r="R932" t="str">
        <v>plays</v>
      </c>
      <c r="S932" s="6">
        <f t="shared" si="28"/>
        <v>42060.25</v>
      </c>
      <c r="T932" s="6">
        <f t="shared" si="29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 s="13">
        <v>7900</v>
      </c>
      <c r="E933" s="13">
        <v>5729</v>
      </c>
      <c r="F933" s="4">
        <f>SUM(E933/D933)</f>
        <v>0.72518987341772156</v>
      </c>
      <c r="G933" t="s">
        <v>14</v>
      </c>
      <c r="H933">
        <v>112</v>
      </c>
      <c r="I933" s="8">
        <f>IF(ISERROR(E933/H933),0,SUM(E933/H933))</f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_xlfn.TEXTSPLIT(P933,"/",,FALSE,1)</f>
        <v>theater</v>
      </c>
      <c r="R933" t="str">
        <v>plays</v>
      </c>
      <c r="S933" s="6">
        <f t="shared" si="28"/>
        <v>41818.208333333336</v>
      </c>
      <c r="T933" s="6">
        <f t="shared" si="29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 s="13">
        <v>2300</v>
      </c>
      <c r="E934" s="13">
        <v>4883</v>
      </c>
      <c r="F934" s="4">
        <f>SUM(E934/D934)</f>
        <v>2.1230434782608696</v>
      </c>
      <c r="G934" t="s">
        <v>20</v>
      </c>
      <c r="H934">
        <v>144</v>
      </c>
      <c r="I934" s="8">
        <f>IF(ISERROR(E934/H934),0,SUM(E934/H934))</f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_xlfn.TEXTSPLIT(P934,"/",,FALSE,1)</f>
        <v>music</v>
      </c>
      <c r="R934" t="str">
        <v>rock</v>
      </c>
      <c r="S934" s="6">
        <f t="shared" si="28"/>
        <v>41709.208333333336</v>
      </c>
      <c r="T934" s="6">
        <f t="shared" si="29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 s="13">
        <v>73000</v>
      </c>
      <c r="E935" s="13">
        <v>175015</v>
      </c>
      <c r="F935" s="4">
        <f>SUM(E935/D935)</f>
        <v>2.3974657534246577</v>
      </c>
      <c r="G935" t="s">
        <v>20</v>
      </c>
      <c r="H935">
        <v>1902</v>
      </c>
      <c r="I935" s="8">
        <f>IF(ISERROR(E935/H935),0,SUM(E935/H935))</f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_xlfn.TEXTSPLIT(P935,"/",,FALSE,1)</f>
        <v>theater</v>
      </c>
      <c r="R935" t="str">
        <v>plays</v>
      </c>
      <c r="S935" s="6">
        <f t="shared" si="28"/>
        <v>41372.208333333336</v>
      </c>
      <c r="T935" s="6">
        <f t="shared" si="29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 s="13">
        <v>6200</v>
      </c>
      <c r="E936" s="13">
        <v>11280</v>
      </c>
      <c r="F936" s="4">
        <f>SUM(E936/D936)</f>
        <v>1.8193548387096774</v>
      </c>
      <c r="G936" t="s">
        <v>20</v>
      </c>
      <c r="H936">
        <v>105</v>
      </c>
      <c r="I936" s="8">
        <f>IF(ISERROR(E936/H936),0,SUM(E936/H936))</f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_xlfn.TEXTSPLIT(P936,"/",,FALSE,1)</f>
        <v>theater</v>
      </c>
      <c r="R936" t="str">
        <v>plays</v>
      </c>
      <c r="S936" s="6">
        <f t="shared" si="28"/>
        <v>42422.25</v>
      </c>
      <c r="T936" s="6">
        <f t="shared" si="29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 s="13">
        <v>6100</v>
      </c>
      <c r="E937" s="13">
        <v>10012</v>
      </c>
      <c r="F937" s="4">
        <f>SUM(E937/D937)</f>
        <v>1.6413114754098361</v>
      </c>
      <c r="G937" t="s">
        <v>20</v>
      </c>
      <c r="H937">
        <v>132</v>
      </c>
      <c r="I937" s="8">
        <f>IF(ISERROR(E937/H937),0,SUM(E937/H937))</f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_xlfn.TEXTSPLIT(P937,"/",,FALSE,1)</f>
        <v>theater</v>
      </c>
      <c r="R937" t="str">
        <v>plays</v>
      </c>
      <c r="S937" s="6">
        <f t="shared" si="28"/>
        <v>42209.208333333328</v>
      </c>
      <c r="T937" s="6">
        <f t="shared" si="29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 s="13">
        <v>103200</v>
      </c>
      <c r="E938" s="13">
        <v>1690</v>
      </c>
      <c r="F938" s="4">
        <f>SUM(E938/D938)</f>
        <v>1.6375968992248063E-2</v>
      </c>
      <c r="G938" t="s">
        <v>14</v>
      </c>
      <c r="H938">
        <v>21</v>
      </c>
      <c r="I938" s="8">
        <f>IF(ISERROR(E938/H938),0,SUM(E938/H938))</f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_xlfn.TEXTSPLIT(P938,"/",,FALSE,1)</f>
        <v>theater</v>
      </c>
      <c r="R938" t="str">
        <v>plays</v>
      </c>
      <c r="S938" s="6">
        <f t="shared" si="28"/>
        <v>43668.208333333328</v>
      </c>
      <c r="T938" s="6">
        <f t="shared" si="29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 s="13">
        <v>171000</v>
      </c>
      <c r="E939" s="13">
        <v>84891</v>
      </c>
      <c r="F939" s="4">
        <f>SUM(E939/D939)</f>
        <v>0.49643859649122807</v>
      </c>
      <c r="G939" t="s">
        <v>74</v>
      </c>
      <c r="H939">
        <v>976</v>
      </c>
      <c r="I939" s="8">
        <f>IF(ISERROR(E939/H939),0,SUM(E939/H939))</f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_xlfn.TEXTSPLIT(P939,"/",,FALSE,1)</f>
        <v>film &amp; video</v>
      </c>
      <c r="R939" t="str">
        <v>documentary</v>
      </c>
      <c r="S939" s="6">
        <f t="shared" si="28"/>
        <v>42334.25</v>
      </c>
      <c r="T939" s="6">
        <f t="shared" si="29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 s="13">
        <v>9200</v>
      </c>
      <c r="E940" s="13">
        <v>10093</v>
      </c>
      <c r="F940" s="4">
        <f>SUM(E940/D940)</f>
        <v>1.0970652173913042</v>
      </c>
      <c r="G940" t="s">
        <v>20</v>
      </c>
      <c r="H940">
        <v>96</v>
      </c>
      <c r="I940" s="8">
        <f>IF(ISERROR(E940/H940),0,SUM(E940/H940))</f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_xlfn.TEXTSPLIT(P940,"/",,FALSE,1)</f>
        <v>publishing</v>
      </c>
      <c r="R940" t="str">
        <v>fiction</v>
      </c>
      <c r="S940" s="6">
        <f t="shared" si="28"/>
        <v>43263.208333333328</v>
      </c>
      <c r="T940" s="6">
        <f t="shared" si="29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 s="13">
        <v>7800</v>
      </c>
      <c r="E941" s="13">
        <v>3839</v>
      </c>
      <c r="F941" s="4">
        <f>SUM(E941/D941)</f>
        <v>0.49217948717948717</v>
      </c>
      <c r="G941" t="s">
        <v>14</v>
      </c>
      <c r="H941">
        <v>67</v>
      </c>
      <c r="I941" s="8">
        <f>IF(ISERROR(E941/H941),0,SUM(E941/H941))</f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_xlfn.TEXTSPLIT(P941,"/",,FALSE,1)</f>
        <v>games</v>
      </c>
      <c r="R941" t="str">
        <v>video games</v>
      </c>
      <c r="S941" s="6">
        <f t="shared" si="28"/>
        <v>40670.208333333336</v>
      </c>
      <c r="T941" s="6">
        <f t="shared" si="29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 s="13">
        <v>9900</v>
      </c>
      <c r="E942" s="13">
        <v>6161</v>
      </c>
      <c r="F942" s="4">
        <f>SUM(E942/D942)</f>
        <v>0.62232323232323228</v>
      </c>
      <c r="G942" t="s">
        <v>47</v>
      </c>
      <c r="H942">
        <v>66</v>
      </c>
      <c r="I942" s="8">
        <f>IF(ISERROR(E942/H942),0,SUM(E942/H942))</f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_xlfn.TEXTSPLIT(P942,"/",,FALSE,1)</f>
        <v>technology</v>
      </c>
      <c r="R942" t="str">
        <v>web</v>
      </c>
      <c r="S942" s="6">
        <f t="shared" si="28"/>
        <v>41244.25</v>
      </c>
      <c r="T942" s="6">
        <f t="shared" si="29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 s="13">
        <v>43000</v>
      </c>
      <c r="E943" s="13">
        <v>5615</v>
      </c>
      <c r="F943" s="4">
        <f>SUM(E943/D943)</f>
        <v>0.1305813953488372</v>
      </c>
      <c r="G943" t="s">
        <v>14</v>
      </c>
      <c r="H943">
        <v>78</v>
      </c>
      <c r="I943" s="8">
        <f>IF(ISERROR(E943/H943),0,SUM(E943/H943))</f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_xlfn.TEXTSPLIT(P943,"/",,FALSE,1)</f>
        <v>theater</v>
      </c>
      <c r="R943" t="str">
        <v>plays</v>
      </c>
      <c r="S943" s="6">
        <f t="shared" si="28"/>
        <v>40552.25</v>
      </c>
      <c r="T943" s="6">
        <f t="shared" si="29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 s="13">
        <v>9600</v>
      </c>
      <c r="E944" s="13">
        <v>6205</v>
      </c>
      <c r="F944" s="4">
        <f>SUM(E944/D944)</f>
        <v>0.64635416666666667</v>
      </c>
      <c r="G944" t="s">
        <v>14</v>
      </c>
      <c r="H944">
        <v>67</v>
      </c>
      <c r="I944" s="8">
        <f>IF(ISERROR(E944/H944),0,SUM(E944/H944))</f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_xlfn.TEXTSPLIT(P944,"/",,FALSE,1)</f>
        <v>theater</v>
      </c>
      <c r="R944" t="str">
        <v>plays</v>
      </c>
      <c r="S944" s="6">
        <f t="shared" si="28"/>
        <v>40568.25</v>
      </c>
      <c r="T944" s="6">
        <f t="shared" si="29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 s="13">
        <v>7500</v>
      </c>
      <c r="E945" s="13">
        <v>11969</v>
      </c>
      <c r="F945" s="4">
        <f>SUM(E945/D945)</f>
        <v>1.5958666666666668</v>
      </c>
      <c r="G945" t="s">
        <v>20</v>
      </c>
      <c r="H945">
        <v>114</v>
      </c>
      <c r="I945" s="8">
        <f>IF(ISERROR(E945/H945),0,SUM(E945/H945))</f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_xlfn.TEXTSPLIT(P945,"/",,FALSE,1)</f>
        <v>food</v>
      </c>
      <c r="R945" t="str">
        <v>food trucks</v>
      </c>
      <c r="S945" s="6">
        <f t="shared" si="28"/>
        <v>41906.208333333336</v>
      </c>
      <c r="T945" s="6">
        <f t="shared" si="29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 s="13">
        <v>10000</v>
      </c>
      <c r="E946" s="13">
        <v>8142</v>
      </c>
      <c r="F946" s="4">
        <f>SUM(E946/D946)</f>
        <v>0.81420000000000003</v>
      </c>
      <c r="G946" t="s">
        <v>14</v>
      </c>
      <c r="H946">
        <v>263</v>
      </c>
      <c r="I946" s="8">
        <f>IF(ISERROR(E946/H946),0,SUM(E946/H946))</f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_xlfn.TEXTSPLIT(P946,"/",,FALSE,1)</f>
        <v>photography</v>
      </c>
      <c r="R946" t="str">
        <v>photography books</v>
      </c>
      <c r="S946" s="6">
        <f t="shared" si="28"/>
        <v>42776.25</v>
      </c>
      <c r="T946" s="6">
        <f t="shared" si="29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 s="13">
        <v>172000</v>
      </c>
      <c r="E947" s="13">
        <v>55805</v>
      </c>
      <c r="F947" s="4">
        <f>SUM(E947/D947)</f>
        <v>0.32444767441860467</v>
      </c>
      <c r="G947" t="s">
        <v>14</v>
      </c>
      <c r="H947">
        <v>1691</v>
      </c>
      <c r="I947" s="8">
        <f>IF(ISERROR(E947/H947),0,SUM(E947/H947))</f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_xlfn.TEXTSPLIT(P947,"/",,FALSE,1)</f>
        <v>photography</v>
      </c>
      <c r="R947" t="str">
        <v>photography books</v>
      </c>
      <c r="S947" s="6">
        <f t="shared" si="28"/>
        <v>41004.208333333336</v>
      </c>
      <c r="T947" s="6">
        <f t="shared" si="29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 s="13">
        <v>153700</v>
      </c>
      <c r="E948" s="13">
        <v>15238</v>
      </c>
      <c r="F948" s="4">
        <f>SUM(E948/D948)</f>
        <v>9.9141184124918666E-2</v>
      </c>
      <c r="G948" t="s">
        <v>14</v>
      </c>
      <c r="H948">
        <v>181</v>
      </c>
      <c r="I948" s="8">
        <f>IF(ISERROR(E948/H948),0,SUM(E948/H948))</f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_xlfn.TEXTSPLIT(P948,"/",,FALSE,1)</f>
        <v>theater</v>
      </c>
      <c r="R948" t="str">
        <v>plays</v>
      </c>
      <c r="S948" s="6">
        <f t="shared" si="28"/>
        <v>40710.208333333336</v>
      </c>
      <c r="T948" s="6">
        <f t="shared" si="29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 s="13">
        <v>3600</v>
      </c>
      <c r="E949" s="13">
        <v>961</v>
      </c>
      <c r="F949" s="4">
        <f>SUM(E949/D949)</f>
        <v>0.26694444444444443</v>
      </c>
      <c r="G949" t="s">
        <v>14</v>
      </c>
      <c r="H949">
        <v>13</v>
      </c>
      <c r="I949" s="8">
        <f>IF(ISERROR(E949/H949),0,SUM(E949/H949))</f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_xlfn.TEXTSPLIT(P949,"/",,FALSE,1)</f>
        <v>theater</v>
      </c>
      <c r="R949" t="str">
        <v>plays</v>
      </c>
      <c r="S949" s="6">
        <f t="shared" si="28"/>
        <v>41908.208333333336</v>
      </c>
      <c r="T949" s="6">
        <f t="shared" si="29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 s="13">
        <v>9400</v>
      </c>
      <c r="E950" s="13">
        <v>5918</v>
      </c>
      <c r="F950" s="4">
        <f>SUM(E950/D950)</f>
        <v>0.62957446808510642</v>
      </c>
      <c r="G950" t="s">
        <v>74</v>
      </c>
      <c r="H950">
        <v>160</v>
      </c>
      <c r="I950" s="8">
        <f>IF(ISERROR(E950/H950),0,SUM(E950/H950))</f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_xlfn.TEXTSPLIT(P950,"/",,FALSE,1)</f>
        <v>film &amp; video</v>
      </c>
      <c r="R950" t="str">
        <v>documentary</v>
      </c>
      <c r="S950" s="6">
        <f t="shared" si="28"/>
        <v>41985.25</v>
      </c>
      <c r="T950" s="6">
        <f t="shared" si="29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 s="13">
        <v>5900</v>
      </c>
      <c r="E951" s="13">
        <v>9520</v>
      </c>
      <c r="F951" s="4">
        <f>SUM(E951/D951)</f>
        <v>1.6135593220338984</v>
      </c>
      <c r="G951" t="s">
        <v>20</v>
      </c>
      <c r="H951">
        <v>203</v>
      </c>
      <c r="I951" s="8">
        <f>IF(ISERROR(E951/H951),0,SUM(E951/H951))</f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_xlfn.TEXTSPLIT(P951,"/",,FALSE,1)</f>
        <v>technology</v>
      </c>
      <c r="R951" t="str">
        <v>web</v>
      </c>
      <c r="S951" s="6">
        <f t="shared" si="28"/>
        <v>42112.208333333328</v>
      </c>
      <c r="T951" s="6">
        <f t="shared" si="29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 s="13">
        <v>100</v>
      </c>
      <c r="E952" s="13">
        <v>5</v>
      </c>
      <c r="F952" s="4">
        <f>SUM(E952/D952)</f>
        <v>0.05</v>
      </c>
      <c r="G952" t="s">
        <v>14</v>
      </c>
      <c r="H952">
        <v>1</v>
      </c>
      <c r="I952" s="8">
        <f>IF(ISERROR(E952/H952),0,SUM(E952/H952))</f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_xlfn.TEXTSPLIT(P952,"/",,FALSE,1)</f>
        <v>theater</v>
      </c>
      <c r="R952" t="str">
        <v>plays</v>
      </c>
      <c r="S952" s="6">
        <f t="shared" si="28"/>
        <v>43571.208333333328</v>
      </c>
      <c r="T952" s="6">
        <f t="shared" si="29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 s="13">
        <v>14500</v>
      </c>
      <c r="E953" s="13">
        <v>159056</v>
      </c>
      <c r="F953" s="4">
        <f>SUM(E953/D953)</f>
        <v>10.969379310344827</v>
      </c>
      <c r="G953" t="s">
        <v>20</v>
      </c>
      <c r="H953">
        <v>1559</v>
      </c>
      <c r="I953" s="8">
        <f>IF(ISERROR(E953/H953),0,SUM(E953/H953))</f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_xlfn.TEXTSPLIT(P953,"/",,FALSE,1)</f>
        <v>music</v>
      </c>
      <c r="R953" t="str">
        <v>rock</v>
      </c>
      <c r="S953" s="6">
        <f t="shared" si="28"/>
        <v>42730.25</v>
      </c>
      <c r="T953" s="6">
        <f t="shared" si="29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 s="13">
        <v>145500</v>
      </c>
      <c r="E954" s="13">
        <v>101987</v>
      </c>
      <c r="F954" s="4">
        <f>SUM(E954/D954)</f>
        <v>0.70094158075601376</v>
      </c>
      <c r="G954" t="s">
        <v>74</v>
      </c>
      <c r="H954">
        <v>2266</v>
      </c>
      <c r="I954" s="8">
        <f>IF(ISERROR(E954/H954),0,SUM(E954/H954))</f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_xlfn.TEXTSPLIT(P954,"/",,FALSE,1)</f>
        <v>film &amp; video</v>
      </c>
      <c r="R954" t="str">
        <v>documentary</v>
      </c>
      <c r="S954" s="6">
        <f t="shared" si="28"/>
        <v>42591.208333333328</v>
      </c>
      <c r="T954" s="6">
        <f t="shared" si="29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 s="13">
        <v>3300</v>
      </c>
      <c r="E955" s="13">
        <v>1980</v>
      </c>
      <c r="F955" s="4">
        <f>SUM(E955/D955)</f>
        <v>0.6</v>
      </c>
      <c r="G955" t="s">
        <v>14</v>
      </c>
      <c r="H955">
        <v>21</v>
      </c>
      <c r="I955" s="8">
        <f>IF(ISERROR(E955/H955),0,SUM(E955/H955))</f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_xlfn.TEXTSPLIT(P955,"/",,FALSE,1)</f>
        <v>film &amp; video</v>
      </c>
      <c r="R955" t="str">
        <v>science fiction</v>
      </c>
      <c r="S955" s="6">
        <f t="shared" si="28"/>
        <v>42358.25</v>
      </c>
      <c r="T955" s="6">
        <f t="shared" si="29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 s="13">
        <v>42600</v>
      </c>
      <c r="E956" s="13">
        <v>156384</v>
      </c>
      <c r="F956" s="4">
        <f>SUM(E956/D956)</f>
        <v>3.6709859154929578</v>
      </c>
      <c r="G956" t="s">
        <v>20</v>
      </c>
      <c r="H956">
        <v>1548</v>
      </c>
      <c r="I956" s="8">
        <f>IF(ISERROR(E956/H956),0,SUM(E956/H956))</f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_xlfn.TEXTSPLIT(P956,"/",,FALSE,1)</f>
        <v>technology</v>
      </c>
      <c r="R956" t="str">
        <v>web</v>
      </c>
      <c r="S956" s="6">
        <f t="shared" si="28"/>
        <v>41174.208333333336</v>
      </c>
      <c r="T956" s="6">
        <f t="shared" si="29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 s="13">
        <v>700</v>
      </c>
      <c r="E957" s="13">
        <v>7763</v>
      </c>
      <c r="F957" s="4">
        <f>SUM(E957/D957)</f>
        <v>11.09</v>
      </c>
      <c r="G957" t="s">
        <v>20</v>
      </c>
      <c r="H957">
        <v>80</v>
      </c>
      <c r="I957" s="8">
        <f>IF(ISERROR(E957/H957),0,SUM(E957/H957))</f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_xlfn.TEXTSPLIT(P957,"/",,FALSE,1)</f>
        <v>theater</v>
      </c>
      <c r="R957" t="str">
        <v>plays</v>
      </c>
      <c r="S957" s="6">
        <f t="shared" si="28"/>
        <v>41238.25</v>
      </c>
      <c r="T957" s="6">
        <f t="shared" si="29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 s="13">
        <v>187600</v>
      </c>
      <c r="E958" s="13">
        <v>35698</v>
      </c>
      <c r="F958" s="4">
        <f>SUM(E958/D958)</f>
        <v>0.19028784648187633</v>
      </c>
      <c r="G958" t="s">
        <v>14</v>
      </c>
      <c r="H958">
        <v>830</v>
      </c>
      <c r="I958" s="8">
        <f>IF(ISERROR(E958/H958),0,SUM(E958/H958))</f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_xlfn.TEXTSPLIT(P958,"/",,FALSE,1)</f>
        <v>film &amp; video</v>
      </c>
      <c r="R958" t="str">
        <v>science fiction</v>
      </c>
      <c r="S958" s="6">
        <f t="shared" si="28"/>
        <v>42360.25</v>
      </c>
      <c r="T958" s="6">
        <f t="shared" si="29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 s="13">
        <v>9800</v>
      </c>
      <c r="E959" s="13">
        <v>12434</v>
      </c>
      <c r="F959" s="4">
        <f>SUM(E959/D959)</f>
        <v>1.2687755102040816</v>
      </c>
      <c r="G959" t="s">
        <v>20</v>
      </c>
      <c r="H959">
        <v>131</v>
      </c>
      <c r="I959" s="8">
        <f>IF(ISERROR(E959/H959),0,SUM(E959/H959))</f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_xlfn.TEXTSPLIT(P959,"/",,FALSE,1)</f>
        <v>theater</v>
      </c>
      <c r="R959" t="str">
        <v>plays</v>
      </c>
      <c r="S959" s="6">
        <f t="shared" si="28"/>
        <v>40955.25</v>
      </c>
      <c r="T959" s="6">
        <f t="shared" si="29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 s="13">
        <v>1100</v>
      </c>
      <c r="E960" s="13">
        <v>8081</v>
      </c>
      <c r="F960" s="4">
        <f>SUM(E960/D960)</f>
        <v>7.3463636363636367</v>
      </c>
      <c r="G960" t="s">
        <v>20</v>
      </c>
      <c r="H960">
        <v>112</v>
      </c>
      <c r="I960" s="8">
        <f>IF(ISERROR(E960/H960),0,SUM(E960/H960))</f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_xlfn.TEXTSPLIT(P960,"/",,FALSE,1)</f>
        <v>film &amp; video</v>
      </c>
      <c r="R960" t="str">
        <v>animation</v>
      </c>
      <c r="S960" s="6">
        <f t="shared" si="28"/>
        <v>40350.208333333336</v>
      </c>
      <c r="T960" s="6">
        <f t="shared" si="29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 s="13">
        <v>145000</v>
      </c>
      <c r="E961" s="13">
        <v>6631</v>
      </c>
      <c r="F961" s="4">
        <f>SUM(E961/D961)</f>
        <v>4.5731034482758622E-2</v>
      </c>
      <c r="G961" t="s">
        <v>14</v>
      </c>
      <c r="H961">
        <v>130</v>
      </c>
      <c r="I961" s="8">
        <f>IF(ISERROR(E961/H961),0,SUM(E961/H961))</f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_xlfn.TEXTSPLIT(P961,"/",,FALSE,1)</f>
        <v>publishing</v>
      </c>
      <c r="R961" t="str">
        <v>translations</v>
      </c>
      <c r="S961" s="6">
        <f t="shared" si="28"/>
        <v>40357.208333333336</v>
      </c>
      <c r="T961" s="6">
        <f t="shared" si="29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 s="13">
        <v>5500</v>
      </c>
      <c r="E962" s="13">
        <v>4678</v>
      </c>
      <c r="F962" s="4">
        <f>SUM(E962/D962)</f>
        <v>0.85054545454545449</v>
      </c>
      <c r="G962" t="s">
        <v>14</v>
      </c>
      <c r="H962">
        <v>55</v>
      </c>
      <c r="I962" s="8">
        <f>IF(ISERROR(E962/H962),0,SUM(E962/H962))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_xlfn.TEXTSPLIT(P962,"/",,FALSE,1)</f>
        <v>technology</v>
      </c>
      <c r="R962" t="str">
        <v>web</v>
      </c>
      <c r="S962" s="6">
        <f t="shared" si="28"/>
        <v>42408.25</v>
      </c>
      <c r="T962" s="6">
        <f t="shared" si="29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 s="13">
        <v>5700</v>
      </c>
      <c r="E963" s="13">
        <v>6800</v>
      </c>
      <c r="F963" s="4">
        <f>SUM(E963/D963)</f>
        <v>1.1929824561403508</v>
      </c>
      <c r="G963" t="s">
        <v>20</v>
      </c>
      <c r="H963">
        <v>155</v>
      </c>
      <c r="I963" s="8">
        <f>IF(ISERROR(E963/H963),0,SUM(E963/H963))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_xlfn.TEXTSPLIT(P963,"/",,FALSE,1)</f>
        <v>publishing</v>
      </c>
      <c r="R963" t="str">
        <v>translations</v>
      </c>
      <c r="S963" s="6">
        <f t="shared" ref="S963:S1001" si="30">(((L963/60)/60/24+DATE(1970,1,1)))</f>
        <v>40591.25</v>
      </c>
      <c r="T963" s="6">
        <f t="shared" ref="T963:T1001" si="31">(((M963/60)/60/24)+DATE(1970,1,1))</f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 s="13">
        <v>3600</v>
      </c>
      <c r="E964" s="13">
        <v>10657</v>
      </c>
      <c r="F964" s="4">
        <f>SUM(E964/D964)</f>
        <v>2.9602777777777778</v>
      </c>
      <c r="G964" t="s">
        <v>20</v>
      </c>
      <c r="H964">
        <v>266</v>
      </c>
      <c r="I964" s="8">
        <f>IF(ISERROR(E964/H964),0,SUM(E964/H964))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_xlfn.TEXTSPLIT(P964,"/",,FALSE,1)</f>
        <v>food</v>
      </c>
      <c r="R964" t="str">
        <v>food trucks</v>
      </c>
      <c r="S964" s="6">
        <f t="shared" si="30"/>
        <v>41592.25</v>
      </c>
      <c r="T964" s="6">
        <f t="shared" si="31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 s="13">
        <v>5900</v>
      </c>
      <c r="E965" s="13">
        <v>4997</v>
      </c>
      <c r="F965" s="4">
        <f>SUM(E965/D965)</f>
        <v>0.84694915254237291</v>
      </c>
      <c r="G965" t="s">
        <v>14</v>
      </c>
      <c r="H965">
        <v>114</v>
      </c>
      <c r="I965" s="8">
        <f>IF(ISERROR(E965/H965),0,SUM(E965/H965))</f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_xlfn.TEXTSPLIT(P965,"/",,FALSE,1)</f>
        <v>photography</v>
      </c>
      <c r="R965" t="str">
        <v>photography books</v>
      </c>
      <c r="S965" s="6">
        <f t="shared" si="30"/>
        <v>40607.25</v>
      </c>
      <c r="T965" s="6">
        <f t="shared" si="31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 s="13">
        <v>3700</v>
      </c>
      <c r="E966" s="13">
        <v>13164</v>
      </c>
      <c r="F966" s="4">
        <f>SUM(E966/D966)</f>
        <v>3.5578378378378379</v>
      </c>
      <c r="G966" t="s">
        <v>20</v>
      </c>
      <c r="H966">
        <v>155</v>
      </c>
      <c r="I966" s="8">
        <f>IF(ISERROR(E966/H966),0,SUM(E966/H966))</f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_xlfn.TEXTSPLIT(P966,"/",,FALSE,1)</f>
        <v>theater</v>
      </c>
      <c r="R966" t="str">
        <v>plays</v>
      </c>
      <c r="S966" s="6">
        <f t="shared" si="30"/>
        <v>42135.208333333328</v>
      </c>
      <c r="T966" s="6">
        <f t="shared" si="31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 s="13">
        <v>2200</v>
      </c>
      <c r="E967" s="13">
        <v>8501</v>
      </c>
      <c r="F967" s="4">
        <f>SUM(E967/D967)</f>
        <v>3.8640909090909092</v>
      </c>
      <c r="G967" t="s">
        <v>20</v>
      </c>
      <c r="H967">
        <v>207</v>
      </c>
      <c r="I967" s="8">
        <f>IF(ISERROR(E967/H967),0,SUM(E967/H967))</f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_xlfn.TEXTSPLIT(P967,"/",,FALSE,1)</f>
        <v>music</v>
      </c>
      <c r="R967" t="str">
        <v>rock</v>
      </c>
      <c r="S967" s="6">
        <f t="shared" si="30"/>
        <v>40203.25</v>
      </c>
      <c r="T967" s="6">
        <f t="shared" si="31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 s="13">
        <v>1700</v>
      </c>
      <c r="E968" s="13">
        <v>13468</v>
      </c>
      <c r="F968" s="4">
        <f>SUM(E968/D968)</f>
        <v>7.9223529411764702</v>
      </c>
      <c r="G968" t="s">
        <v>20</v>
      </c>
      <c r="H968">
        <v>245</v>
      </c>
      <c r="I968" s="8">
        <f>IF(ISERROR(E968/H968),0,SUM(E968/H968))</f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_xlfn.TEXTSPLIT(P968,"/",,FALSE,1)</f>
        <v>theater</v>
      </c>
      <c r="R968" t="str">
        <v>plays</v>
      </c>
      <c r="S968" s="6">
        <f t="shared" si="30"/>
        <v>42901.208333333328</v>
      </c>
      <c r="T968" s="6">
        <f t="shared" si="31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 s="13">
        <v>88400</v>
      </c>
      <c r="E969" s="13">
        <v>121138</v>
      </c>
      <c r="F969" s="4">
        <f>SUM(E969/D969)</f>
        <v>1.3703393665158372</v>
      </c>
      <c r="G969" t="s">
        <v>20</v>
      </c>
      <c r="H969">
        <v>1573</v>
      </c>
      <c r="I969" s="8">
        <f>IF(ISERROR(E969/H969),0,SUM(E969/H969))</f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_xlfn.TEXTSPLIT(P969,"/",,FALSE,1)</f>
        <v>music</v>
      </c>
      <c r="R969" t="str">
        <v>world music</v>
      </c>
      <c r="S969" s="6">
        <f t="shared" si="30"/>
        <v>41005.208333333336</v>
      </c>
      <c r="T969" s="6">
        <f t="shared" si="31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 s="13">
        <v>2400</v>
      </c>
      <c r="E970" s="13">
        <v>8117</v>
      </c>
      <c r="F970" s="4">
        <f>SUM(E970/D970)</f>
        <v>3.3820833333333336</v>
      </c>
      <c r="G970" t="s">
        <v>20</v>
      </c>
      <c r="H970">
        <v>114</v>
      </c>
      <c r="I970" s="8">
        <f>IF(ISERROR(E970/H970),0,SUM(E970/H970))</f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_xlfn.TEXTSPLIT(P970,"/",,FALSE,1)</f>
        <v>food</v>
      </c>
      <c r="R970" t="str">
        <v>food trucks</v>
      </c>
      <c r="S970" s="6">
        <f t="shared" si="30"/>
        <v>40544.25</v>
      </c>
      <c r="T970" s="6">
        <f t="shared" si="31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 s="13">
        <v>7900</v>
      </c>
      <c r="E971" s="13">
        <v>8550</v>
      </c>
      <c r="F971" s="4">
        <f>SUM(E971/D971)</f>
        <v>1.0822784810126582</v>
      </c>
      <c r="G971" t="s">
        <v>20</v>
      </c>
      <c r="H971">
        <v>93</v>
      </c>
      <c r="I971" s="8">
        <f>IF(ISERROR(E971/H971),0,SUM(E971/H971))</f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_xlfn.TEXTSPLIT(P971,"/",,FALSE,1)</f>
        <v>theater</v>
      </c>
      <c r="R971" t="str">
        <v>plays</v>
      </c>
      <c r="S971" s="6">
        <f t="shared" si="30"/>
        <v>43821.25</v>
      </c>
      <c r="T971" s="6">
        <f t="shared" si="31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 s="13">
        <v>94900</v>
      </c>
      <c r="E972" s="13">
        <v>57659</v>
      </c>
      <c r="F972" s="4">
        <f>SUM(E972/D972)</f>
        <v>0.60757639620653314</v>
      </c>
      <c r="G972" t="s">
        <v>14</v>
      </c>
      <c r="H972">
        <v>594</v>
      </c>
      <c r="I972" s="8">
        <f>IF(ISERROR(E972/H972),0,SUM(E972/H972))</f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_xlfn.TEXTSPLIT(P972,"/",,FALSE,1)</f>
        <v>theater</v>
      </c>
      <c r="R972" t="str">
        <v>plays</v>
      </c>
      <c r="S972" s="6">
        <f t="shared" si="30"/>
        <v>40672.208333333336</v>
      </c>
      <c r="T972" s="6">
        <f t="shared" si="31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 s="13">
        <v>5100</v>
      </c>
      <c r="E973" s="13">
        <v>1414</v>
      </c>
      <c r="F973" s="4">
        <f>SUM(E973/D973)</f>
        <v>0.27725490196078434</v>
      </c>
      <c r="G973" t="s">
        <v>14</v>
      </c>
      <c r="H973">
        <v>24</v>
      </c>
      <c r="I973" s="8">
        <f>IF(ISERROR(E973/H973),0,SUM(E973/H973))</f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_xlfn.TEXTSPLIT(P973,"/",,FALSE,1)</f>
        <v>film &amp; video</v>
      </c>
      <c r="R973" t="str">
        <v>television</v>
      </c>
      <c r="S973" s="6">
        <f t="shared" si="30"/>
        <v>41555.208333333336</v>
      </c>
      <c r="T973" s="6">
        <f t="shared" si="31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 s="13">
        <v>42700</v>
      </c>
      <c r="E974" s="13">
        <v>97524</v>
      </c>
      <c r="F974" s="4">
        <f>SUM(E974/D974)</f>
        <v>2.283934426229508</v>
      </c>
      <c r="G974" t="s">
        <v>20</v>
      </c>
      <c r="H974">
        <v>1681</v>
      </c>
      <c r="I974" s="8">
        <f>IF(ISERROR(E974/H974),0,SUM(E974/H974))</f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_xlfn.TEXTSPLIT(P974,"/",,FALSE,1)</f>
        <v>technology</v>
      </c>
      <c r="R974" t="str">
        <v>web</v>
      </c>
      <c r="S974" s="6">
        <f t="shared" si="30"/>
        <v>41792.208333333336</v>
      </c>
      <c r="T974" s="6">
        <f t="shared" si="31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 s="13">
        <v>121100</v>
      </c>
      <c r="E975" s="13">
        <v>26176</v>
      </c>
      <c r="F975" s="4">
        <f>SUM(E975/D975)</f>
        <v>0.21615194054500414</v>
      </c>
      <c r="G975" t="s">
        <v>14</v>
      </c>
      <c r="H975">
        <v>252</v>
      </c>
      <c r="I975" s="8">
        <f>IF(ISERROR(E975/H975),0,SUM(E975/H975))</f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_xlfn.TEXTSPLIT(P975,"/",,FALSE,1)</f>
        <v>theater</v>
      </c>
      <c r="R975" t="str">
        <v>plays</v>
      </c>
      <c r="S975" s="6">
        <f t="shared" si="30"/>
        <v>40522.25</v>
      </c>
      <c r="T975" s="6">
        <f t="shared" si="31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 s="13">
        <v>800</v>
      </c>
      <c r="E976" s="13">
        <v>2991</v>
      </c>
      <c r="F976" s="4">
        <f>SUM(E976/D976)</f>
        <v>3.73875</v>
      </c>
      <c r="G976" t="s">
        <v>20</v>
      </c>
      <c r="H976">
        <v>32</v>
      </c>
      <c r="I976" s="8">
        <f>IF(ISERROR(E976/H976),0,SUM(E976/H976))</f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_xlfn.TEXTSPLIT(P976,"/",,FALSE,1)</f>
        <v>music</v>
      </c>
      <c r="R976" t="str">
        <v>indie rock</v>
      </c>
      <c r="S976" s="6">
        <f t="shared" si="30"/>
        <v>41412.208333333336</v>
      </c>
      <c r="T976" s="6">
        <f t="shared" si="31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 s="13">
        <v>5400</v>
      </c>
      <c r="E977" s="13">
        <v>8366</v>
      </c>
      <c r="F977" s="4">
        <f>SUM(E977/D977)</f>
        <v>1.5492592592592593</v>
      </c>
      <c r="G977" t="s">
        <v>20</v>
      </c>
      <c r="H977">
        <v>135</v>
      </c>
      <c r="I977" s="8">
        <f>IF(ISERROR(E977/H977),0,SUM(E977/H977))</f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_xlfn.TEXTSPLIT(P977,"/",,FALSE,1)</f>
        <v>theater</v>
      </c>
      <c r="R977" t="str">
        <v>plays</v>
      </c>
      <c r="S977" s="6">
        <f t="shared" si="30"/>
        <v>42337.25</v>
      </c>
      <c r="T977" s="6">
        <f t="shared" si="31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 s="13">
        <v>4000</v>
      </c>
      <c r="E978" s="13">
        <v>12886</v>
      </c>
      <c r="F978" s="4">
        <f>SUM(E978/D978)</f>
        <v>3.2214999999999998</v>
      </c>
      <c r="G978" t="s">
        <v>20</v>
      </c>
      <c r="H978">
        <v>140</v>
      </c>
      <c r="I978" s="8">
        <f>IF(ISERROR(E978/H978),0,SUM(E978/H978))</f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_xlfn.TEXTSPLIT(P978,"/",,FALSE,1)</f>
        <v>theater</v>
      </c>
      <c r="R978" t="str">
        <v>plays</v>
      </c>
      <c r="S978" s="6">
        <f t="shared" si="30"/>
        <v>40571.25</v>
      </c>
      <c r="T978" s="6">
        <f t="shared" si="31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 s="13">
        <v>7000</v>
      </c>
      <c r="E979" s="13">
        <v>5177</v>
      </c>
      <c r="F979" s="4">
        <f>SUM(E979/D979)</f>
        <v>0.73957142857142855</v>
      </c>
      <c r="G979" t="s">
        <v>14</v>
      </c>
      <c r="H979">
        <v>67</v>
      </c>
      <c r="I979" s="8">
        <f>IF(ISERROR(E979/H979),0,SUM(E979/H979))</f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_xlfn.TEXTSPLIT(P979,"/",,FALSE,1)</f>
        <v>food</v>
      </c>
      <c r="R979" t="str">
        <v>food trucks</v>
      </c>
      <c r="S979" s="6">
        <f t="shared" si="30"/>
        <v>43138.25</v>
      </c>
      <c r="T979" s="6">
        <f t="shared" si="31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 s="13">
        <v>1000</v>
      </c>
      <c r="E980" s="13">
        <v>8641</v>
      </c>
      <c r="F980" s="4">
        <f>SUM(E980/D980)</f>
        <v>8.641</v>
      </c>
      <c r="G980" t="s">
        <v>20</v>
      </c>
      <c r="H980">
        <v>92</v>
      </c>
      <c r="I980" s="8">
        <f>IF(ISERROR(E980/H980),0,SUM(E980/H980))</f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_xlfn.TEXTSPLIT(P980,"/",,FALSE,1)</f>
        <v>games</v>
      </c>
      <c r="R980" t="str">
        <v>video games</v>
      </c>
      <c r="S980" s="6">
        <f t="shared" si="30"/>
        <v>42686.25</v>
      </c>
      <c r="T980" s="6">
        <f t="shared" si="31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 s="13">
        <v>60200</v>
      </c>
      <c r="E981" s="13">
        <v>86244</v>
      </c>
      <c r="F981" s="4">
        <f>SUM(E981/D981)</f>
        <v>1.432624584717608</v>
      </c>
      <c r="G981" t="s">
        <v>20</v>
      </c>
      <c r="H981">
        <v>1015</v>
      </c>
      <c r="I981" s="8">
        <f>IF(ISERROR(E981/H981),0,SUM(E981/H981))</f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_xlfn.TEXTSPLIT(P981,"/",,FALSE,1)</f>
        <v>theater</v>
      </c>
      <c r="R981" t="str">
        <v>plays</v>
      </c>
      <c r="S981" s="6">
        <f t="shared" si="30"/>
        <v>42078.208333333328</v>
      </c>
      <c r="T981" s="6">
        <f t="shared" si="31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 s="13">
        <v>195200</v>
      </c>
      <c r="E982" s="13">
        <v>78630</v>
      </c>
      <c r="F982" s="4">
        <f>SUM(E982/D982)</f>
        <v>0.40281762295081969</v>
      </c>
      <c r="G982" t="s">
        <v>14</v>
      </c>
      <c r="H982">
        <v>742</v>
      </c>
      <c r="I982" s="8">
        <f>IF(ISERROR(E982/H982),0,SUM(E982/H982))</f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_xlfn.TEXTSPLIT(P982,"/",,FALSE,1)</f>
        <v>publishing</v>
      </c>
      <c r="R982" t="str">
        <v>nonfiction</v>
      </c>
      <c r="S982" s="6">
        <f t="shared" si="30"/>
        <v>42307.208333333328</v>
      </c>
      <c r="T982" s="6">
        <f t="shared" si="31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 s="13">
        <v>6700</v>
      </c>
      <c r="E983" s="13">
        <v>11941</v>
      </c>
      <c r="F983" s="4">
        <f>SUM(E983/D983)</f>
        <v>1.7822388059701493</v>
      </c>
      <c r="G983" t="s">
        <v>20</v>
      </c>
      <c r="H983">
        <v>323</v>
      </c>
      <c r="I983" s="8">
        <f>IF(ISERROR(E983/H983),0,SUM(E983/H983))</f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_xlfn.TEXTSPLIT(P983,"/",,FALSE,1)</f>
        <v>technology</v>
      </c>
      <c r="R983" t="str">
        <v>web</v>
      </c>
      <c r="S983" s="6">
        <f t="shared" si="30"/>
        <v>43094.25</v>
      </c>
      <c r="T983" s="6">
        <f t="shared" si="31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 s="13">
        <v>7200</v>
      </c>
      <c r="E984" s="13">
        <v>6115</v>
      </c>
      <c r="F984" s="4">
        <f>SUM(E984/D984)</f>
        <v>0.84930555555555554</v>
      </c>
      <c r="G984" t="s">
        <v>14</v>
      </c>
      <c r="H984">
        <v>75</v>
      </c>
      <c r="I984" s="8">
        <f>IF(ISERROR(E984/H984),0,SUM(E984/H984))</f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_xlfn.TEXTSPLIT(P984,"/",,FALSE,1)</f>
        <v>film &amp; video</v>
      </c>
      <c r="R984" t="str">
        <v>documentary</v>
      </c>
      <c r="S984" s="6">
        <f t="shared" si="30"/>
        <v>40743.208333333336</v>
      </c>
      <c r="T984" s="6">
        <f t="shared" si="31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 s="13">
        <v>129100</v>
      </c>
      <c r="E985" s="13">
        <v>188404</v>
      </c>
      <c r="F985" s="4">
        <f>SUM(E985/D985)</f>
        <v>1.4593648334624323</v>
      </c>
      <c r="G985" t="s">
        <v>20</v>
      </c>
      <c r="H985">
        <v>2326</v>
      </c>
      <c r="I985" s="8">
        <f>IF(ISERROR(E985/H985),0,SUM(E985/H985))</f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_xlfn.TEXTSPLIT(P985,"/",,FALSE,1)</f>
        <v>film &amp; video</v>
      </c>
      <c r="R985" t="str">
        <v>documentary</v>
      </c>
      <c r="S985" s="6">
        <f t="shared" si="30"/>
        <v>43681.208333333328</v>
      </c>
      <c r="T985" s="6">
        <f t="shared" si="31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 s="13">
        <v>6500</v>
      </c>
      <c r="E986" s="13">
        <v>9910</v>
      </c>
      <c r="F986" s="4">
        <f>SUM(E986/D986)</f>
        <v>1.5246153846153847</v>
      </c>
      <c r="G986" t="s">
        <v>20</v>
      </c>
      <c r="H986">
        <v>381</v>
      </c>
      <c r="I986" s="8">
        <f>IF(ISERROR(E986/H986),0,SUM(E986/H986))</f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_xlfn.TEXTSPLIT(P986,"/",,FALSE,1)</f>
        <v>theater</v>
      </c>
      <c r="R986" t="str">
        <v>plays</v>
      </c>
      <c r="S986" s="6">
        <f t="shared" si="30"/>
        <v>43716.208333333328</v>
      </c>
      <c r="T986" s="6">
        <f t="shared" si="31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 s="13">
        <v>170600</v>
      </c>
      <c r="E987" s="13">
        <v>114523</v>
      </c>
      <c r="F987" s="4">
        <f>SUM(E987/D987)</f>
        <v>0.67129542790152408</v>
      </c>
      <c r="G987" t="s">
        <v>14</v>
      </c>
      <c r="H987">
        <v>4405</v>
      </c>
      <c r="I987" s="8">
        <f>IF(ISERROR(E987/H987),0,SUM(E987/H987))</f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_xlfn.TEXTSPLIT(P987,"/",,FALSE,1)</f>
        <v>music</v>
      </c>
      <c r="R987" t="str">
        <v>rock</v>
      </c>
      <c r="S987" s="6">
        <f t="shared" si="30"/>
        <v>41614.25</v>
      </c>
      <c r="T987" s="6">
        <f t="shared" si="31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 s="13">
        <v>7800</v>
      </c>
      <c r="E988" s="13">
        <v>3144</v>
      </c>
      <c r="F988" s="4">
        <f>SUM(E988/D988)</f>
        <v>0.40307692307692305</v>
      </c>
      <c r="G988" t="s">
        <v>14</v>
      </c>
      <c r="H988">
        <v>92</v>
      </c>
      <c r="I988" s="8">
        <f>IF(ISERROR(E988/H988),0,SUM(E988/H988))</f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_xlfn.TEXTSPLIT(P988,"/",,FALSE,1)</f>
        <v>music</v>
      </c>
      <c r="R988" t="str">
        <v>rock</v>
      </c>
      <c r="S988" s="6">
        <f t="shared" si="30"/>
        <v>40638.208333333336</v>
      </c>
      <c r="T988" s="6">
        <f t="shared" si="31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 s="13">
        <v>6200</v>
      </c>
      <c r="E989" s="13">
        <v>13441</v>
      </c>
      <c r="F989" s="4">
        <f>SUM(E989/D989)</f>
        <v>2.1679032258064517</v>
      </c>
      <c r="G989" t="s">
        <v>20</v>
      </c>
      <c r="H989">
        <v>480</v>
      </c>
      <c r="I989" s="8">
        <f>IF(ISERROR(E989/H989),0,SUM(E989/H989))</f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_xlfn.TEXTSPLIT(P989,"/",,FALSE,1)</f>
        <v>film &amp; video</v>
      </c>
      <c r="R989" t="str">
        <v>documentary</v>
      </c>
      <c r="S989" s="6">
        <f t="shared" si="30"/>
        <v>42852.208333333328</v>
      </c>
      <c r="T989" s="6">
        <f t="shared" si="31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 s="13">
        <v>9400</v>
      </c>
      <c r="E990" s="13">
        <v>4899</v>
      </c>
      <c r="F990" s="4">
        <f>SUM(E990/D990)</f>
        <v>0.52117021276595743</v>
      </c>
      <c r="G990" t="s">
        <v>14</v>
      </c>
      <c r="H990">
        <v>64</v>
      </c>
      <c r="I990" s="8">
        <f>IF(ISERROR(E990/H990),0,SUM(E990/H990))</f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_xlfn.TEXTSPLIT(P990,"/",,FALSE,1)</f>
        <v>publishing</v>
      </c>
      <c r="R990" t="str">
        <v>radio &amp; podcasts</v>
      </c>
      <c r="S990" s="6">
        <f t="shared" si="30"/>
        <v>42686.25</v>
      </c>
      <c r="T990" s="6">
        <f t="shared" si="31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 s="13">
        <v>2400</v>
      </c>
      <c r="E991" s="13">
        <v>11990</v>
      </c>
      <c r="F991" s="4">
        <f>SUM(E991/D991)</f>
        <v>4.9958333333333336</v>
      </c>
      <c r="G991" t="s">
        <v>20</v>
      </c>
      <c r="H991">
        <v>226</v>
      </c>
      <c r="I991" s="8">
        <f>IF(ISERROR(E991/H991),0,SUM(E991/H991))</f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_xlfn.TEXTSPLIT(P991,"/",,FALSE,1)</f>
        <v>publishing</v>
      </c>
      <c r="R991" t="str">
        <v>translations</v>
      </c>
      <c r="S991" s="6">
        <f t="shared" si="30"/>
        <v>43571.208333333328</v>
      </c>
      <c r="T991" s="6">
        <f t="shared" si="31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 s="13">
        <v>7800</v>
      </c>
      <c r="E992" s="13">
        <v>6839</v>
      </c>
      <c r="F992" s="4">
        <f>SUM(E992/D992)</f>
        <v>0.87679487179487181</v>
      </c>
      <c r="G992" t="s">
        <v>14</v>
      </c>
      <c r="H992">
        <v>64</v>
      </c>
      <c r="I992" s="8">
        <f>IF(ISERROR(E992/H992),0,SUM(E992/H992))</f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_xlfn.TEXTSPLIT(P992,"/",,FALSE,1)</f>
        <v>film &amp; video</v>
      </c>
      <c r="R992" t="str">
        <v>drama</v>
      </c>
      <c r="S992" s="6">
        <f t="shared" si="30"/>
        <v>42432.25</v>
      </c>
      <c r="T992" s="6">
        <f t="shared" si="31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 s="13">
        <v>9800</v>
      </c>
      <c r="E993" s="13">
        <v>11091</v>
      </c>
      <c r="F993" s="4">
        <f>SUM(E993/D993)</f>
        <v>1.131734693877551</v>
      </c>
      <c r="G993" t="s">
        <v>20</v>
      </c>
      <c r="H993">
        <v>241</v>
      </c>
      <c r="I993" s="8">
        <f>IF(ISERROR(E993/H993),0,SUM(E993/H993))</f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_xlfn.TEXTSPLIT(P993,"/",,FALSE,1)</f>
        <v>music</v>
      </c>
      <c r="R993" t="str">
        <v>rock</v>
      </c>
      <c r="S993" s="6">
        <f t="shared" si="30"/>
        <v>41907.208333333336</v>
      </c>
      <c r="T993" s="6">
        <f t="shared" si="31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 s="13">
        <v>3100</v>
      </c>
      <c r="E994" s="13">
        <v>13223</v>
      </c>
      <c r="F994" s="4">
        <f>SUM(E994/D994)</f>
        <v>4.2654838709677421</v>
      </c>
      <c r="G994" t="s">
        <v>20</v>
      </c>
      <c r="H994">
        <v>132</v>
      </c>
      <c r="I994" s="8">
        <f>IF(ISERROR(E994/H994),0,SUM(E994/H994))</f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_xlfn.TEXTSPLIT(P994,"/",,FALSE,1)</f>
        <v>film &amp; video</v>
      </c>
      <c r="R994" t="str">
        <v>drama</v>
      </c>
      <c r="S994" s="6">
        <f t="shared" si="30"/>
        <v>43227.208333333328</v>
      </c>
      <c r="T994" s="6">
        <f t="shared" si="31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 s="13">
        <v>9800</v>
      </c>
      <c r="E995" s="13">
        <v>7608</v>
      </c>
      <c r="F995" s="4">
        <f>SUM(E995/D995)</f>
        <v>0.77632653061224488</v>
      </c>
      <c r="G995" t="s">
        <v>74</v>
      </c>
      <c r="H995">
        <v>75</v>
      </c>
      <c r="I995" s="8">
        <f>IF(ISERROR(E995/H995),0,SUM(E995/H995))</f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_xlfn.TEXTSPLIT(P995,"/",,FALSE,1)</f>
        <v>photography</v>
      </c>
      <c r="R995" t="str">
        <v>photography books</v>
      </c>
      <c r="S995" s="6">
        <f t="shared" si="30"/>
        <v>42362.25</v>
      </c>
      <c r="T995" s="6">
        <f t="shared" si="31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 s="13">
        <v>141100</v>
      </c>
      <c r="E996" s="13">
        <v>74073</v>
      </c>
      <c r="F996" s="4">
        <f>SUM(E996/D996)</f>
        <v>0.52496810772501767</v>
      </c>
      <c r="G996" t="s">
        <v>14</v>
      </c>
      <c r="H996">
        <v>842</v>
      </c>
      <c r="I996" s="8">
        <f>IF(ISERROR(E996/H996),0,SUM(E996/H996))</f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_xlfn.TEXTSPLIT(P996,"/",,FALSE,1)</f>
        <v>publishing</v>
      </c>
      <c r="R996" t="str">
        <v>translations</v>
      </c>
      <c r="S996" s="6">
        <f t="shared" si="30"/>
        <v>41929.208333333336</v>
      </c>
      <c r="T996" s="6">
        <f t="shared" si="31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 s="13">
        <v>97300</v>
      </c>
      <c r="E997" s="13">
        <v>153216</v>
      </c>
      <c r="F997" s="4">
        <f>SUM(E997/D997)</f>
        <v>1.5746762589928058</v>
      </c>
      <c r="G997" t="s">
        <v>20</v>
      </c>
      <c r="H997">
        <v>2043</v>
      </c>
      <c r="I997" s="8">
        <f>IF(ISERROR(E997/H997),0,SUM(E997/H997))</f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_xlfn.TEXTSPLIT(P997,"/",,FALSE,1)</f>
        <v>food</v>
      </c>
      <c r="R997" t="str">
        <v>food trucks</v>
      </c>
      <c r="S997" s="6">
        <f t="shared" si="30"/>
        <v>43408.208333333328</v>
      </c>
      <c r="T997" s="6">
        <f t="shared" si="31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 s="13">
        <v>6600</v>
      </c>
      <c r="E998" s="13">
        <v>4814</v>
      </c>
      <c r="F998" s="4">
        <f>SUM(E998/D998)</f>
        <v>0.72939393939393937</v>
      </c>
      <c r="G998" t="s">
        <v>14</v>
      </c>
      <c r="H998">
        <v>112</v>
      </c>
      <c r="I998" s="8">
        <f>IF(ISERROR(E998/H998),0,SUM(E998/H998))</f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_xlfn.TEXTSPLIT(P998,"/",,FALSE,1)</f>
        <v>theater</v>
      </c>
      <c r="R998" t="str">
        <v>plays</v>
      </c>
      <c r="S998" s="6">
        <f t="shared" si="30"/>
        <v>41276.25</v>
      </c>
      <c r="T998" s="6">
        <f t="shared" si="31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 s="13">
        <v>7600</v>
      </c>
      <c r="E999" s="13">
        <v>4603</v>
      </c>
      <c r="F999" s="4">
        <f>SUM(E999/D999)</f>
        <v>0.60565789473684206</v>
      </c>
      <c r="G999" t="s">
        <v>74</v>
      </c>
      <c r="H999">
        <v>139</v>
      </c>
      <c r="I999" s="8">
        <f>IF(ISERROR(E999/H999),0,SUM(E999/H999))</f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_xlfn.TEXTSPLIT(P999,"/",,FALSE,1)</f>
        <v>theater</v>
      </c>
      <c r="R999" t="str">
        <v>plays</v>
      </c>
      <c r="S999" s="6">
        <f t="shared" si="30"/>
        <v>41659.25</v>
      </c>
      <c r="T999" s="6">
        <f t="shared" si="31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 s="13">
        <v>66600</v>
      </c>
      <c r="E1000" s="13">
        <v>37823</v>
      </c>
      <c r="F1000" s="4">
        <f>SUM(E1000/D1000)</f>
        <v>0.5679129129129129</v>
      </c>
      <c r="G1000" t="s">
        <v>14</v>
      </c>
      <c r="H1000">
        <v>374</v>
      </c>
      <c r="I1000" s="8">
        <f>IF(ISERROR(E1000/H1000),0,SUM(E1000/H1000))</f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_xlfn.TEXTSPLIT(P1000,"/",,FALSE,1)</f>
        <v>music</v>
      </c>
      <c r="R1000" t="str">
        <v>indie rock</v>
      </c>
      <c r="S1000" s="6">
        <f t="shared" si="30"/>
        <v>40220.25</v>
      </c>
      <c r="T1000" s="6">
        <f t="shared" si="31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 s="13">
        <v>111100</v>
      </c>
      <c r="E1001" s="13">
        <v>62819</v>
      </c>
      <c r="F1001" s="4">
        <f>SUM(E1001/D1001)</f>
        <v>0.56542754275427543</v>
      </c>
      <c r="G1001" t="s">
        <v>74</v>
      </c>
      <c r="H1001">
        <v>1122</v>
      </c>
      <c r="I1001" s="8">
        <f>IF(ISERROR(E1001/H1001),0,SUM(E1001/H1001))</f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_xlfn.TEXTSPLIT(P1001,"/",,FALSE,1)</f>
        <v>food</v>
      </c>
      <c r="R1001" t="str">
        <v>food trucks</v>
      </c>
      <c r="S1001" s="6">
        <f t="shared" si="30"/>
        <v>42550.208333333328</v>
      </c>
      <c r="T1001" s="6">
        <f t="shared" si="31"/>
        <v>42557.208333333328</v>
      </c>
    </row>
  </sheetData>
  <autoFilter ref="A1:P1001" xr:uid="{00000000-0001-0000-0000-000000000000}">
    <sortState xmlns:xlrd2="http://schemas.microsoft.com/office/spreadsheetml/2017/richdata2" ref="A2:P1001">
      <sortCondition ref="A1:A1001"/>
    </sortState>
  </autoFilter>
  <conditionalFormatting sqref="F1:F1048576">
    <cfRule type="colorScale" priority="2">
      <colorScale>
        <cfvo type="num" val="0"/>
        <cfvo type="num" val="1"/>
        <cfvo type="num" val="2"/>
        <color rgb="FFFF0000"/>
        <color rgb="FF00B050"/>
        <color rgb="FF002060"/>
      </colorScale>
    </cfRule>
  </conditionalFormatting>
  <conditionalFormatting sqref="G2:G1001">
    <cfRule type="containsText" dxfId="9" priority="4" operator="containsText" text="Live">
      <formula>NOT(ISERROR(SEARCH("Live",G2)))</formula>
    </cfRule>
    <cfRule type="containsText" dxfId="8" priority="5" operator="containsText" text="Successful">
      <formula>NOT(ISERROR(SEARCH("Successful",G2)))</formula>
    </cfRule>
    <cfRule type="containsText" dxfId="7" priority="6" operator="containsText" text="failed">
      <formula>NOT(ISERROR(SEARCH("failed",G2)))</formula>
    </cfRule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:G1048576">
    <cfRule type="containsText" dxfId="6" priority="1" operator="containsText" text="Canceled">
      <formula>NOT(ISERROR(SEARCH("Canceled",G1)))</formula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0E5F-6E12-44BF-84AA-3473AC935287}">
  <dimension ref="A3:H14"/>
  <sheetViews>
    <sheetView workbookViewId="0">
      <selection activeCell="E7" sqref="E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4.25" bestFit="1" customWidth="1"/>
    <col min="8" max="8" width="16.5" bestFit="1" customWidth="1"/>
    <col min="9" max="9" width="24.25" bestFit="1" customWidth="1"/>
    <col min="10" max="10" width="21.625" bestFit="1" customWidth="1"/>
    <col min="11" max="11" width="29.25" bestFit="1" customWidth="1"/>
  </cols>
  <sheetData>
    <row r="3" spans="1:8" x14ac:dyDescent="0.25">
      <c r="A3" s="5" t="s">
        <v>2034</v>
      </c>
      <c r="B3" s="5" t="s">
        <v>2035</v>
      </c>
    </row>
    <row r="4" spans="1:8" x14ac:dyDescent="0.25">
      <c r="A4" s="5" t="s">
        <v>2037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8" x14ac:dyDescent="0.25">
      <c r="A5" s="9" t="s">
        <v>2046</v>
      </c>
      <c r="B5" s="16">
        <v>23</v>
      </c>
      <c r="C5" s="16">
        <v>132</v>
      </c>
      <c r="D5" s="16">
        <v>2</v>
      </c>
      <c r="E5" s="16">
        <v>187</v>
      </c>
      <c r="F5" s="16">
        <v>344</v>
      </c>
      <c r="G5" s="4">
        <f>GETPIVOTDATA("outcome",$A$3,"outcome","successful","Parent Category","theater")/GETPIVOTDATA("outcome",$A$3,"Parent Category","theater")</f>
        <v>0.54360465116279066</v>
      </c>
      <c r="H5">
        <f>_xlfn.T.TEST(G5:G13,E5:E13,1,2)</f>
        <v>2.7347143001017742E-3</v>
      </c>
    </row>
    <row r="6" spans="1:8" x14ac:dyDescent="0.25">
      <c r="A6" s="9" t="s">
        <v>2038</v>
      </c>
      <c r="B6" s="16">
        <v>11</v>
      </c>
      <c r="C6" s="16">
        <v>60</v>
      </c>
      <c r="D6" s="16">
        <v>5</v>
      </c>
      <c r="E6" s="16">
        <v>102</v>
      </c>
      <c r="F6" s="16">
        <v>178</v>
      </c>
      <c r="G6" s="4">
        <f>GETPIVOTDATA("outcome",$A$3,"outcome","successful","Parent Category","film &amp; video")/GETPIVOTDATA("outcome",$A$3,"Parent Category","film &amp; video")</f>
        <v>0.5730337078651685</v>
      </c>
      <c r="H6">
        <f t="shared" ref="H6:H14" si="0">_xlfn.T.TEST(G6:G14,E6:E14,1,2)</f>
        <v>5.8093489074877082E-2</v>
      </c>
    </row>
    <row r="7" spans="1:8" x14ac:dyDescent="0.25">
      <c r="A7" s="9" t="s">
        <v>2042</v>
      </c>
      <c r="B7" s="16">
        <v>10</v>
      </c>
      <c r="C7" s="16">
        <v>66</v>
      </c>
      <c r="D7" s="16"/>
      <c r="E7" s="16">
        <v>99</v>
      </c>
      <c r="F7" s="16">
        <v>175</v>
      </c>
      <c r="G7" s="4">
        <f>GETPIVOTDATA("outcome",$A$3,"outcome","successful","Parent Category","music")/GETPIVOTDATA("outcome",$A$3,"Parent Category","music")</f>
        <v>0.56571428571428573</v>
      </c>
      <c r="H7">
        <f t="shared" si="0"/>
        <v>8.3731311979801118E-2</v>
      </c>
    </row>
    <row r="8" spans="1:8" x14ac:dyDescent="0.25">
      <c r="A8" s="9" t="s">
        <v>2045</v>
      </c>
      <c r="B8" s="16">
        <v>2</v>
      </c>
      <c r="C8" s="16">
        <v>28</v>
      </c>
      <c r="D8" s="16">
        <v>2</v>
      </c>
      <c r="E8" s="16">
        <v>64</v>
      </c>
      <c r="F8" s="16">
        <v>96</v>
      </c>
      <c r="G8" s="4">
        <f>GETPIVOTDATA("outcome",$A$3,"outcome","successful","Parent Category","technology")/GETPIVOTDATA("outcome",$A$3,"Parent Category","technology")</f>
        <v>0.66666666666666663</v>
      </c>
      <c r="H8">
        <f t="shared" si="0"/>
        <v>0.11659182965355286</v>
      </c>
    </row>
    <row r="9" spans="1:8" x14ac:dyDescent="0.25">
      <c r="A9" s="9" t="s">
        <v>2044</v>
      </c>
      <c r="B9" s="16">
        <v>2</v>
      </c>
      <c r="C9" s="16">
        <v>24</v>
      </c>
      <c r="D9" s="16">
        <v>1</v>
      </c>
      <c r="E9" s="16">
        <v>40</v>
      </c>
      <c r="F9" s="16">
        <v>67</v>
      </c>
      <c r="G9" s="4">
        <f>GETPIVOTDATA("outcome",$A$3,"outcome","successful","Parent Category","publishing")/GETPIVOTDATA("outcome",$A$3,"Parent Category","publishing")</f>
        <v>0.59701492537313428</v>
      </c>
      <c r="H9">
        <f t="shared" si="0"/>
        <v>0.14527394445713246</v>
      </c>
    </row>
    <row r="10" spans="1:8" x14ac:dyDescent="0.25">
      <c r="A10" s="9" t="s">
        <v>2040</v>
      </c>
      <c r="B10" s="16">
        <v>1</v>
      </c>
      <c r="C10" s="16">
        <v>23</v>
      </c>
      <c r="D10" s="16">
        <v>3</v>
      </c>
      <c r="E10" s="16">
        <v>21</v>
      </c>
      <c r="F10" s="16">
        <v>48</v>
      </c>
      <c r="G10" s="4">
        <f>GETPIVOTDATA("outcome",$A$3,"outcome","successful","Parent Category","games")/GETPIVOTDATA("outcome",$A$3,"Parent Category","games")</f>
        <v>0.4375</v>
      </c>
      <c r="H10">
        <f t="shared" si="0"/>
        <v>0.17009260331309536</v>
      </c>
    </row>
    <row r="11" spans="1:8" x14ac:dyDescent="0.25">
      <c r="A11" s="9" t="s">
        <v>2039</v>
      </c>
      <c r="B11" s="16">
        <v>4</v>
      </c>
      <c r="C11" s="16">
        <v>20</v>
      </c>
      <c r="D11" s="16"/>
      <c r="E11" s="16">
        <v>22</v>
      </c>
      <c r="F11" s="16">
        <v>46</v>
      </c>
      <c r="G11" s="4">
        <f>GETPIVOTDATA("outcome",$A$3,"outcome","successful","Parent Category","food")/GETPIVOTDATA("outcome",$A$3,"Parent Category","food")</f>
        <v>0.47826086956521741</v>
      </c>
      <c r="H11">
        <f t="shared" si="0"/>
        <v>0.19350298273416577</v>
      </c>
    </row>
    <row r="12" spans="1:8" x14ac:dyDescent="0.25">
      <c r="A12" s="9" t="s">
        <v>2043</v>
      </c>
      <c r="B12" s="16">
        <v>4</v>
      </c>
      <c r="C12" s="16">
        <v>11</v>
      </c>
      <c r="D12" s="16">
        <v>1</v>
      </c>
      <c r="E12" s="16">
        <v>26</v>
      </c>
      <c r="F12" s="16">
        <v>42</v>
      </c>
      <c r="G12" s="4">
        <f>GETPIVOTDATA("outcome",$A$3,"outcome","successful","Parent Category","photography")/GETPIVOTDATA("outcome",$A$3,"Parent Category","photography")</f>
        <v>0.61904761904761907</v>
      </c>
      <c r="H12">
        <f t="shared" si="0"/>
        <v>0.23272496524309991</v>
      </c>
    </row>
    <row r="13" spans="1:8" x14ac:dyDescent="0.25">
      <c r="A13" s="9" t="s">
        <v>2041</v>
      </c>
      <c r="B13" s="16"/>
      <c r="C13" s="16"/>
      <c r="D13" s="16"/>
      <c r="E13" s="16">
        <v>4</v>
      </c>
      <c r="F13" s="16">
        <v>4</v>
      </c>
      <c r="G13" s="4">
        <f>GETPIVOTDATA("outcome",$A$3,"outcome","successful","Parent Category","journalism")/GETPIVOTDATA("outcome",$A$3,"Parent Category","journalism")</f>
        <v>1</v>
      </c>
      <c r="H13" t="e">
        <f t="shared" si="0"/>
        <v>#DIV/0!</v>
      </c>
    </row>
    <row r="14" spans="1:8" x14ac:dyDescent="0.25">
      <c r="A14" s="9" t="s">
        <v>2036</v>
      </c>
      <c r="B14" s="16">
        <v>57</v>
      </c>
      <c r="C14" s="16">
        <v>364</v>
      </c>
      <c r="D14" s="16">
        <v>14</v>
      </c>
      <c r="E14" s="16">
        <v>565</v>
      </c>
      <c r="F14" s="16">
        <v>1000</v>
      </c>
      <c r="H14" t="e">
        <f t="shared" si="0"/>
        <v>#DIV/0!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6B25-3606-48BE-ADE9-1554C70D43F4}">
  <dimension ref="A1:F30"/>
  <sheetViews>
    <sheetView workbookViewId="0">
      <selection activeCell="J53" sqref="J5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2033</v>
      </c>
    </row>
    <row r="2" spans="1:6" x14ac:dyDescent="0.25">
      <c r="A2" s="5" t="s">
        <v>2031</v>
      </c>
      <c r="B2" t="s">
        <v>2033</v>
      </c>
    </row>
    <row r="4" spans="1:6" x14ac:dyDescent="0.25">
      <c r="A4" s="5" t="s">
        <v>2034</v>
      </c>
      <c r="B4" s="5" t="s">
        <v>2035</v>
      </c>
    </row>
    <row r="5" spans="1:6" x14ac:dyDescent="0.25">
      <c r="A5" s="5" t="s">
        <v>2037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5">
      <c r="A6" s="9" t="s">
        <v>2060</v>
      </c>
      <c r="B6" s="16">
        <v>23</v>
      </c>
      <c r="C6" s="16">
        <v>132</v>
      </c>
      <c r="D6" s="16">
        <v>2</v>
      </c>
      <c r="E6" s="16">
        <v>187</v>
      </c>
      <c r="F6" s="16">
        <v>344</v>
      </c>
    </row>
    <row r="7" spans="1:6" x14ac:dyDescent="0.25">
      <c r="A7" s="9" t="s">
        <v>2062</v>
      </c>
      <c r="B7" s="16">
        <v>6</v>
      </c>
      <c r="C7" s="16">
        <v>30</v>
      </c>
      <c r="D7" s="16"/>
      <c r="E7" s="16">
        <v>49</v>
      </c>
      <c r="F7" s="16">
        <v>85</v>
      </c>
    </row>
    <row r="8" spans="1:6" x14ac:dyDescent="0.25">
      <c r="A8" s="9" t="s">
        <v>2049</v>
      </c>
      <c r="B8" s="16">
        <v>4</v>
      </c>
      <c r="C8" s="16">
        <v>21</v>
      </c>
      <c r="D8" s="16">
        <v>1</v>
      </c>
      <c r="E8" s="16">
        <v>34</v>
      </c>
      <c r="F8" s="16">
        <v>60</v>
      </c>
    </row>
    <row r="9" spans="1:6" x14ac:dyDescent="0.25">
      <c r="A9" s="9" t="s">
        <v>2069</v>
      </c>
      <c r="B9" s="16">
        <v>2</v>
      </c>
      <c r="C9" s="16">
        <v>12</v>
      </c>
      <c r="D9" s="16">
        <v>1</v>
      </c>
      <c r="E9" s="16">
        <v>36</v>
      </c>
      <c r="F9" s="16">
        <v>51</v>
      </c>
    </row>
    <row r="10" spans="1:6" x14ac:dyDescent="0.25">
      <c r="A10" s="9" t="s">
        <v>2053</v>
      </c>
      <c r="B10" s="16">
        <v>4</v>
      </c>
      <c r="C10" s="16">
        <v>20</v>
      </c>
      <c r="D10" s="16"/>
      <c r="E10" s="16">
        <v>22</v>
      </c>
      <c r="F10" s="16">
        <v>46</v>
      </c>
    </row>
    <row r="11" spans="1:6" x14ac:dyDescent="0.25">
      <c r="A11" s="9" t="s">
        <v>2068</v>
      </c>
      <c r="B11" s="16"/>
      <c r="C11" s="16">
        <v>16</v>
      </c>
      <c r="D11" s="16">
        <v>1</v>
      </c>
      <c r="E11" s="16">
        <v>28</v>
      </c>
      <c r="F11" s="16">
        <v>45</v>
      </c>
    </row>
    <row r="12" spans="1:6" x14ac:dyDescent="0.25">
      <c r="A12" s="9" t="s">
        <v>2054</v>
      </c>
      <c r="B12" s="16">
        <v>3</v>
      </c>
      <c r="C12" s="16">
        <v>19</v>
      </c>
      <c r="D12" s="16"/>
      <c r="E12" s="16">
        <v>23</v>
      </c>
      <c r="F12" s="16">
        <v>45</v>
      </c>
    </row>
    <row r="13" spans="1:6" x14ac:dyDescent="0.25">
      <c r="A13" s="9" t="s">
        <v>2059</v>
      </c>
      <c r="B13" s="16">
        <v>4</v>
      </c>
      <c r="C13" s="16">
        <v>11</v>
      </c>
      <c r="D13" s="16">
        <v>1</v>
      </c>
      <c r="E13" s="16">
        <v>26</v>
      </c>
      <c r="F13" s="16">
        <v>42</v>
      </c>
    </row>
    <row r="14" spans="1:6" x14ac:dyDescent="0.25">
      <c r="A14" s="9" t="s">
        <v>2050</v>
      </c>
      <c r="B14" s="16">
        <v>2</v>
      </c>
      <c r="C14" s="16">
        <v>12</v>
      </c>
      <c r="D14" s="16">
        <v>1</v>
      </c>
      <c r="E14" s="16">
        <v>22</v>
      </c>
      <c r="F14" s="16">
        <v>37</v>
      </c>
    </row>
    <row r="15" spans="1:6" x14ac:dyDescent="0.25">
      <c r="A15" s="9" t="s">
        <v>2067</v>
      </c>
      <c r="B15" s="16">
        <v>1</v>
      </c>
      <c r="C15" s="16">
        <v>15</v>
      </c>
      <c r="D15" s="16">
        <v>2</v>
      </c>
      <c r="E15" s="16">
        <v>17</v>
      </c>
      <c r="F15" s="16">
        <v>35</v>
      </c>
    </row>
    <row r="16" spans="1:6" x14ac:dyDescent="0.25">
      <c r="A16" s="9" t="s">
        <v>2047</v>
      </c>
      <c r="B16" s="16">
        <v>1</v>
      </c>
      <c r="C16" s="16">
        <v>10</v>
      </c>
      <c r="D16" s="16">
        <v>2</v>
      </c>
      <c r="E16" s="16">
        <v>21</v>
      </c>
      <c r="F16" s="16">
        <v>34</v>
      </c>
    </row>
    <row r="17" spans="1:6" x14ac:dyDescent="0.25">
      <c r="A17" s="9" t="s">
        <v>2066</v>
      </c>
      <c r="B17" s="16"/>
      <c r="C17" s="16">
        <v>7</v>
      </c>
      <c r="D17" s="16"/>
      <c r="E17" s="16">
        <v>14</v>
      </c>
      <c r="F17" s="16">
        <v>21</v>
      </c>
    </row>
    <row r="18" spans="1:6" x14ac:dyDescent="0.25">
      <c r="A18" s="9" t="s">
        <v>2058</v>
      </c>
      <c r="B18" s="16">
        <v>1</v>
      </c>
      <c r="C18" s="16">
        <v>6</v>
      </c>
      <c r="D18" s="16">
        <v>1</v>
      </c>
      <c r="E18" s="16">
        <v>13</v>
      </c>
      <c r="F18" s="16">
        <v>21</v>
      </c>
    </row>
    <row r="19" spans="1:6" x14ac:dyDescent="0.25">
      <c r="A19" s="9" t="s">
        <v>2051</v>
      </c>
      <c r="B19" s="16"/>
      <c r="C19" s="16">
        <v>8</v>
      </c>
      <c r="D19" s="16"/>
      <c r="E19" s="16">
        <v>10</v>
      </c>
      <c r="F19" s="16">
        <v>18</v>
      </c>
    </row>
    <row r="20" spans="1:6" x14ac:dyDescent="0.25">
      <c r="A20" s="9" t="s">
        <v>2052</v>
      </c>
      <c r="B20" s="16">
        <v>1</v>
      </c>
      <c r="C20" s="16">
        <v>7</v>
      </c>
      <c r="D20" s="16"/>
      <c r="E20" s="16">
        <v>9</v>
      </c>
      <c r="F20" s="16">
        <v>17</v>
      </c>
    </row>
    <row r="21" spans="1:6" x14ac:dyDescent="0.25">
      <c r="A21" s="9" t="s">
        <v>2055</v>
      </c>
      <c r="B21" s="16">
        <v>1</v>
      </c>
      <c r="C21" s="16">
        <v>6</v>
      </c>
      <c r="D21" s="16"/>
      <c r="E21" s="16">
        <v>10</v>
      </c>
      <c r="F21" s="16">
        <v>17</v>
      </c>
    </row>
    <row r="22" spans="1:6" x14ac:dyDescent="0.25">
      <c r="A22" s="9" t="s">
        <v>2065</v>
      </c>
      <c r="B22" s="16">
        <v>3</v>
      </c>
      <c r="C22" s="16">
        <v>3</v>
      </c>
      <c r="D22" s="16"/>
      <c r="E22" s="16">
        <v>11</v>
      </c>
      <c r="F22" s="16">
        <v>17</v>
      </c>
    </row>
    <row r="23" spans="1:6" x14ac:dyDescent="0.25">
      <c r="A23" s="9" t="s">
        <v>2064</v>
      </c>
      <c r="B23" s="16">
        <v>1</v>
      </c>
      <c r="C23" s="16">
        <v>5</v>
      </c>
      <c r="D23" s="16">
        <v>1</v>
      </c>
      <c r="E23" s="16">
        <v>9</v>
      </c>
      <c r="F23" s="16">
        <v>16</v>
      </c>
    </row>
    <row r="24" spans="1:6" x14ac:dyDescent="0.25">
      <c r="A24" s="9" t="s">
        <v>2063</v>
      </c>
      <c r="B24" s="16"/>
      <c r="C24" s="16">
        <v>9</v>
      </c>
      <c r="D24" s="16"/>
      <c r="E24" s="16">
        <v>5</v>
      </c>
      <c r="F24" s="16">
        <v>14</v>
      </c>
    </row>
    <row r="25" spans="1:6" x14ac:dyDescent="0.25">
      <c r="A25" s="9" t="s">
        <v>2057</v>
      </c>
      <c r="B25" s="16"/>
      <c r="C25" s="16">
        <v>8</v>
      </c>
      <c r="D25" s="16">
        <v>1</v>
      </c>
      <c r="E25" s="16">
        <v>4</v>
      </c>
      <c r="F25" s="16">
        <v>13</v>
      </c>
    </row>
    <row r="26" spans="1:6" x14ac:dyDescent="0.25">
      <c r="A26" s="9" t="s">
        <v>2061</v>
      </c>
      <c r="B26" s="16"/>
      <c r="C26" s="16">
        <v>4</v>
      </c>
      <c r="D26" s="16"/>
      <c r="E26" s="16">
        <v>4</v>
      </c>
      <c r="F26" s="16">
        <v>8</v>
      </c>
    </row>
    <row r="27" spans="1:6" x14ac:dyDescent="0.25">
      <c r="A27" s="9" t="s">
        <v>2056</v>
      </c>
      <c r="B27" s="16"/>
      <c r="C27" s="16">
        <v>3</v>
      </c>
      <c r="D27" s="16"/>
      <c r="E27" s="16">
        <v>4</v>
      </c>
      <c r="F27" s="16">
        <v>7</v>
      </c>
    </row>
    <row r="28" spans="1:6" x14ac:dyDescent="0.25">
      <c r="A28" s="9" t="s">
        <v>2048</v>
      </c>
      <c r="B28" s="16"/>
      <c r="C28" s="16"/>
      <c r="D28" s="16"/>
      <c r="E28" s="16">
        <v>4</v>
      </c>
      <c r="F28" s="16">
        <v>4</v>
      </c>
    </row>
    <row r="29" spans="1:6" x14ac:dyDescent="0.25">
      <c r="A29" s="9" t="s">
        <v>2070</v>
      </c>
      <c r="B29" s="16"/>
      <c r="C29" s="16"/>
      <c r="D29" s="16"/>
      <c r="E29" s="16">
        <v>3</v>
      </c>
      <c r="F29" s="16">
        <v>3</v>
      </c>
    </row>
    <row r="30" spans="1:6" x14ac:dyDescent="0.25">
      <c r="A30" s="9" t="s">
        <v>2036</v>
      </c>
      <c r="B30" s="16">
        <v>57</v>
      </c>
      <c r="C30" s="16">
        <v>364</v>
      </c>
      <c r="D30" s="16">
        <v>14</v>
      </c>
      <c r="E30" s="16">
        <v>565</v>
      </c>
      <c r="F30" s="1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3D58-9CF9-498B-BDF6-D9ABFBE3B974}">
  <dimension ref="A1:E18"/>
  <sheetViews>
    <sheetView workbookViewId="0">
      <selection activeCell="F53" sqref="F5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5" t="s">
        <v>2031</v>
      </c>
      <c r="B1" t="s">
        <v>2033</v>
      </c>
    </row>
    <row r="2" spans="1:5" x14ac:dyDescent="0.25">
      <c r="A2" s="5" t="s">
        <v>2085</v>
      </c>
      <c r="B2" t="s">
        <v>2033</v>
      </c>
    </row>
    <row r="4" spans="1:5" x14ac:dyDescent="0.25">
      <c r="A4" s="5" t="s">
        <v>2034</v>
      </c>
      <c r="B4" s="5" t="s">
        <v>2035</v>
      </c>
    </row>
    <row r="5" spans="1:5" x14ac:dyDescent="0.25">
      <c r="A5" s="5" t="s">
        <v>2037</v>
      </c>
      <c r="B5" t="s">
        <v>74</v>
      </c>
      <c r="C5" t="s">
        <v>14</v>
      </c>
      <c r="D5" t="s">
        <v>20</v>
      </c>
      <c r="E5" t="s">
        <v>2036</v>
      </c>
    </row>
    <row r="6" spans="1:5" x14ac:dyDescent="0.25">
      <c r="A6" s="10" t="s">
        <v>2073</v>
      </c>
      <c r="B6" s="16">
        <v>6</v>
      </c>
      <c r="C6" s="16">
        <v>36</v>
      </c>
      <c r="D6" s="16">
        <v>49</v>
      </c>
      <c r="E6" s="16">
        <v>91</v>
      </c>
    </row>
    <row r="7" spans="1:5" x14ac:dyDescent="0.25">
      <c r="A7" s="10" t="s">
        <v>2074</v>
      </c>
      <c r="B7" s="16">
        <v>7</v>
      </c>
      <c r="C7" s="16">
        <v>28</v>
      </c>
      <c r="D7" s="16">
        <v>44</v>
      </c>
      <c r="E7" s="16">
        <v>79</v>
      </c>
    </row>
    <row r="8" spans="1:5" x14ac:dyDescent="0.25">
      <c r="A8" s="10" t="s">
        <v>2075</v>
      </c>
      <c r="B8" s="16">
        <v>4</v>
      </c>
      <c r="C8" s="16">
        <v>33</v>
      </c>
      <c r="D8" s="16">
        <v>49</v>
      </c>
      <c r="E8" s="16">
        <v>86</v>
      </c>
    </row>
    <row r="9" spans="1:5" x14ac:dyDescent="0.25">
      <c r="A9" s="10" t="s">
        <v>2076</v>
      </c>
      <c r="B9" s="16">
        <v>1</v>
      </c>
      <c r="C9" s="16">
        <v>30</v>
      </c>
      <c r="D9" s="16">
        <v>46</v>
      </c>
      <c r="E9" s="16">
        <v>77</v>
      </c>
    </row>
    <row r="10" spans="1:5" x14ac:dyDescent="0.25">
      <c r="A10" s="10" t="s">
        <v>2077</v>
      </c>
      <c r="B10" s="16">
        <v>3</v>
      </c>
      <c r="C10" s="16">
        <v>35</v>
      </c>
      <c r="D10" s="16">
        <v>46</v>
      </c>
      <c r="E10" s="16">
        <v>84</v>
      </c>
    </row>
    <row r="11" spans="1:5" x14ac:dyDescent="0.25">
      <c r="A11" s="10" t="s">
        <v>2078</v>
      </c>
      <c r="B11" s="16">
        <v>3</v>
      </c>
      <c r="C11" s="16">
        <v>28</v>
      </c>
      <c r="D11" s="16">
        <v>55</v>
      </c>
      <c r="E11" s="16">
        <v>86</v>
      </c>
    </row>
    <row r="12" spans="1:5" x14ac:dyDescent="0.25">
      <c r="A12" s="10" t="s">
        <v>2079</v>
      </c>
      <c r="B12" s="16">
        <v>4</v>
      </c>
      <c r="C12" s="16">
        <v>31</v>
      </c>
      <c r="D12" s="16">
        <v>58</v>
      </c>
      <c r="E12" s="16">
        <v>93</v>
      </c>
    </row>
    <row r="13" spans="1:5" x14ac:dyDescent="0.25">
      <c r="A13" s="10" t="s">
        <v>2080</v>
      </c>
      <c r="B13" s="16">
        <v>8</v>
      </c>
      <c r="C13" s="16">
        <v>35</v>
      </c>
      <c r="D13" s="16">
        <v>41</v>
      </c>
      <c r="E13" s="16">
        <v>84</v>
      </c>
    </row>
    <row r="14" spans="1:5" x14ac:dyDescent="0.25">
      <c r="A14" s="10" t="s">
        <v>2081</v>
      </c>
      <c r="B14" s="16">
        <v>5</v>
      </c>
      <c r="C14" s="16">
        <v>23</v>
      </c>
      <c r="D14" s="16">
        <v>45</v>
      </c>
      <c r="E14" s="16">
        <v>73</v>
      </c>
    </row>
    <row r="15" spans="1:5" x14ac:dyDescent="0.25">
      <c r="A15" s="10" t="s">
        <v>2082</v>
      </c>
      <c r="B15" s="16">
        <v>6</v>
      </c>
      <c r="C15" s="16">
        <v>26</v>
      </c>
      <c r="D15" s="16">
        <v>45</v>
      </c>
      <c r="E15" s="16">
        <v>77</v>
      </c>
    </row>
    <row r="16" spans="1:5" x14ac:dyDescent="0.25">
      <c r="A16" s="10" t="s">
        <v>2083</v>
      </c>
      <c r="B16" s="16">
        <v>3</v>
      </c>
      <c r="C16" s="16">
        <v>27</v>
      </c>
      <c r="D16" s="16">
        <v>45</v>
      </c>
      <c r="E16" s="16">
        <v>75</v>
      </c>
    </row>
    <row r="17" spans="1:5" x14ac:dyDescent="0.25">
      <c r="A17" s="10" t="s">
        <v>2084</v>
      </c>
      <c r="B17" s="16">
        <v>7</v>
      </c>
      <c r="C17" s="16">
        <v>32</v>
      </c>
      <c r="D17" s="16">
        <v>42</v>
      </c>
      <c r="E17" s="16">
        <v>81</v>
      </c>
    </row>
    <row r="18" spans="1:5" x14ac:dyDescent="0.25">
      <c r="A18" s="10" t="s">
        <v>2036</v>
      </c>
      <c r="B18" s="16">
        <v>57</v>
      </c>
      <c r="C18" s="16">
        <v>364</v>
      </c>
      <c r="D18" s="16">
        <v>565</v>
      </c>
      <c r="E18" s="16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DC17-C79D-4532-8D83-6CB5AD882F49}">
  <dimension ref="A1:H12"/>
  <sheetViews>
    <sheetView workbookViewId="0">
      <selection activeCell="H15" sqref="H15"/>
    </sheetView>
  </sheetViews>
  <sheetFormatPr defaultRowHeight="15.75" x14ac:dyDescent="0.25"/>
  <cols>
    <col min="1" max="1" width="13.625" bestFit="1" customWidth="1"/>
    <col min="2" max="2" width="16.375" bestFit="1" customWidth="1"/>
    <col min="6" max="6" width="19.875" bestFit="1" customWidth="1"/>
    <col min="7" max="7" width="16.125" bestFit="1" customWidth="1"/>
    <col min="8" max="8" width="19.375" bestFit="1" customWidth="1"/>
  </cols>
  <sheetData>
    <row r="1" spans="1:8" x14ac:dyDescent="0.25">
      <c r="A1" s="11" t="s">
        <v>2086</v>
      </c>
      <c r="B1" s="11" t="s">
        <v>2087</v>
      </c>
      <c r="C1" s="11" t="s">
        <v>2088</v>
      </c>
      <c r="D1" s="11" t="s">
        <v>2089</v>
      </c>
      <c r="E1" s="11" t="s">
        <v>2090</v>
      </c>
      <c r="F1" s="11" t="s">
        <v>2091</v>
      </c>
      <c r="G1" s="11" t="s">
        <v>2092</v>
      </c>
      <c r="H1" s="11" t="s">
        <v>2093</v>
      </c>
    </row>
    <row r="2" spans="1:8" x14ac:dyDescent="0.25">
      <c r="A2" t="s">
        <v>2094</v>
      </c>
      <c r="B2">
        <f>COUNTIFS(Crowdfunding!$D$2:$D$1001,"&lt;1000",Crowdfunding!$G$2:$G$1001,"successful")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SUM(B2:D2)</f>
        <v>51</v>
      </c>
      <c r="F2" s="14">
        <f>SUM(B2/E2)</f>
        <v>0.58823529411764708</v>
      </c>
      <c r="G2" s="14">
        <f>SUM(C2/E2)</f>
        <v>0.39215686274509803</v>
      </c>
      <c r="H2" s="14">
        <f>SUM(D2/E2)</f>
        <v>1.9607843137254902E-2</v>
      </c>
    </row>
    <row r="3" spans="1:8" x14ac:dyDescent="0.25">
      <c r="A3" t="s">
        <v>2095</v>
      </c>
      <c r="B3">
        <f>COUNTIFS(Crowdfunding!$D$2:$D$1001,"&gt;=1000",Crowdfunding!$D$2:$D$1001,"&lt;=4999",Crowdfunding!$G$2:$G$1001,"successful")</f>
        <v>191</v>
      </c>
      <c r="C3">
        <f>COUNTIFS(Crowdfunding!$D$2:$D$1001,"&gt;=1000",Crowdfunding!$D$2:$D$1001,"&lt;=4999",Crowdfunding!$G$2:$G$1001,"failed")</f>
        <v>38</v>
      </c>
      <c r="D3">
        <f>COUNTIFS(Crowdfunding!$D$2:$D$1001,"&gt;=1000",Crowdfunding!$D$2:$D$1001,"&lt;=4999",Crowdfunding!$G$2:$G$1001,"Canceled")</f>
        <v>2</v>
      </c>
      <c r="E3">
        <f t="shared" ref="E3:E12" si="0">SUM(B3:D3)</f>
        <v>231</v>
      </c>
      <c r="F3" s="14">
        <f t="shared" ref="F3:F12" si="1">SUM(B3/E3)</f>
        <v>0.82683982683982682</v>
      </c>
      <c r="G3" s="14">
        <f t="shared" ref="G3:G12" si="2">SUM(C3/E3)</f>
        <v>0.16450216450216451</v>
      </c>
      <c r="H3" s="14">
        <f t="shared" ref="H3:H12" si="3">SUM(D3/E3)</f>
        <v>8.658008658008658E-3</v>
      </c>
    </row>
    <row r="4" spans="1:8" x14ac:dyDescent="0.25">
      <c r="A4" t="s">
        <v>2096</v>
      </c>
      <c r="B4">
        <f>COUNTIFS(Crowdfunding!$D$2:$D$1001,"&gt;=5000",Crowdfunding!$D$2:$D$1001,"&lt;=9999",Crowdfunding!$G$2:$G$1001,"successful")</f>
        <v>164</v>
      </c>
      <c r="C4">
        <f>COUNTIFS(Crowdfunding!$D$2:$D$1001,"&gt;=5000",Crowdfunding!$D$2:$D$1001,"&lt;=9999",Crowdfunding!$G$2:$G$1001,"failed")</f>
        <v>126</v>
      </c>
      <c r="D4">
        <f>COUNTIFS(Crowdfunding!$D$2:$D$1001,"&gt;=5000",Crowdfunding!$D$2:$D$1001,"&lt;=9999",Crowdfunding!$G$2:$G$1001,"canceled")</f>
        <v>25</v>
      </c>
      <c r="E4">
        <f t="shared" si="0"/>
        <v>315</v>
      </c>
      <c r="F4" s="14">
        <f t="shared" si="1"/>
        <v>0.52063492063492067</v>
      </c>
      <c r="G4" s="14">
        <f t="shared" si="2"/>
        <v>0.4</v>
      </c>
      <c r="H4" s="14">
        <f t="shared" si="3"/>
        <v>7.9365079365079361E-2</v>
      </c>
    </row>
    <row r="5" spans="1:8" x14ac:dyDescent="0.25">
      <c r="A5" t="s">
        <v>2097</v>
      </c>
      <c r="B5">
        <f>COUNTIFS(Crowdfunding!$D$2:$D$1001,"&gt;=10000",Crowdfunding!$D$2:$D$1001,"&lt;=14999",Crowdfunding!$G$2:$G$1001,"successful")</f>
        <v>4</v>
      </c>
      <c r="C5">
        <f>COUNTIFS(Crowdfunding!$D$2:$D$1001,"&gt;=10000",Crowdfunding!$D$2:$D$1001,"&lt;=14999",Crowdfunding!$G$2:$G$1001,"failed")</f>
        <v>5</v>
      </c>
      <c r="D5">
        <f>COUNTIFS(Crowdfunding!$D$2:$D$1001,"&gt;=10000",Crowdfunding!$D$2:$D$1001,"&lt;=14999",Crowdfunding!$G$2:$G$1001,"canceled")</f>
        <v>0</v>
      </c>
      <c r="E5">
        <f t="shared" si="0"/>
        <v>9</v>
      </c>
      <c r="F5" s="14">
        <f t="shared" si="1"/>
        <v>0.44444444444444442</v>
      </c>
      <c r="G5" s="14">
        <f t="shared" si="2"/>
        <v>0.55555555555555558</v>
      </c>
      <c r="H5" s="14">
        <f t="shared" si="3"/>
        <v>0</v>
      </c>
    </row>
    <row r="6" spans="1:8" x14ac:dyDescent="0.25">
      <c r="A6" t="s">
        <v>2098</v>
      </c>
      <c r="B6">
        <f>COUNTIFS(Crowdfunding!$D$2:$D$1001,"&gt;=15000",Crowdfunding!$D$2:$D$1001,"&lt;=19999",Crowdfunding!$G$2:$G$1001,"successful")</f>
        <v>10</v>
      </c>
      <c r="C6">
        <f>COUNTIFS(Crowdfunding!$D$2:$D$1001,"&gt;=15000",Crowdfunding!$D$2:$D$1001,"&lt;=19999",Crowdfunding!$G$2:$G$1001,"failed")</f>
        <v>0</v>
      </c>
      <c r="D6">
        <f>COUNTIFS(Crowdfunding!$D$2:$D$1001,"&gt;=15000",Crowdfunding!$D$2:$D$1001,"&lt;=19999",Crowdfunding!$G$2:$G$1001,"canceled")</f>
        <v>0</v>
      </c>
      <c r="E6">
        <f t="shared" si="0"/>
        <v>10</v>
      </c>
      <c r="F6" s="14">
        <f t="shared" si="1"/>
        <v>1</v>
      </c>
      <c r="G6" s="14">
        <f t="shared" si="2"/>
        <v>0</v>
      </c>
      <c r="H6" s="14">
        <f t="shared" si="3"/>
        <v>0</v>
      </c>
    </row>
    <row r="7" spans="1:8" x14ac:dyDescent="0.25">
      <c r="A7" t="s">
        <v>2099</v>
      </c>
      <c r="B7">
        <f>COUNTIFS(Crowdfunding!$D$2:$D$1001,"&gt;=20000",Crowdfunding!$D$2:$D$1001,"&lt;=24999",Crowdfunding!$G$2:$G$1001,"successful")</f>
        <v>7</v>
      </c>
      <c r="C7">
        <f>COUNTIFS(Crowdfunding!$D$2:$D$1001,"&gt;=20000",Crowdfunding!$D$2:$D$1001,"&lt;=24999",Crowdfunding!$G$2:$G$1001,"failed")</f>
        <v>0</v>
      </c>
      <c r="D7">
        <f>COUNTIFS(Crowdfunding!$D$2:$D$1001,"&gt;=20000",Crowdfunding!$D$2:$D$1001,"&lt;=24999",Crowdfunding!$G$2:$G$1001,"canceled")</f>
        <v>0</v>
      </c>
      <c r="E7">
        <f t="shared" si="0"/>
        <v>7</v>
      </c>
      <c r="F7" s="14">
        <f t="shared" si="1"/>
        <v>1</v>
      </c>
      <c r="G7" s="14">
        <f t="shared" si="2"/>
        <v>0</v>
      </c>
      <c r="H7" s="14">
        <f t="shared" si="3"/>
        <v>0</v>
      </c>
    </row>
    <row r="8" spans="1:8" x14ac:dyDescent="0.25">
      <c r="A8" t="s">
        <v>2100</v>
      </c>
      <c r="B8">
        <f>COUNTIFS(Crowdfunding!$D$2:$D$1001,"&gt;=25000",Crowdfunding!$D$2:$D$1001,"&lt;=29999",Crowdfunding!$G$2:$G$1001,"successful")</f>
        <v>11</v>
      </c>
      <c r="C8">
        <f>COUNTIFS(Crowdfunding!$D$2:$D$1001,"&gt;=25000",Crowdfunding!$D$2:$D$1001,"&lt;=29999",Crowdfunding!$G$2:$G$1001,"failed")</f>
        <v>3</v>
      </c>
      <c r="D8">
        <f>COUNTIFS(Crowdfunding!$D$2:$D$1001,"&gt;=25000",Crowdfunding!$D$2:$D$1001,"&lt;=29999",Crowdfunding!$G$2:$G$1001,"failed")</f>
        <v>3</v>
      </c>
      <c r="E8">
        <f t="shared" si="0"/>
        <v>17</v>
      </c>
      <c r="F8" s="14">
        <f t="shared" si="1"/>
        <v>0.6470588235294118</v>
      </c>
      <c r="G8" s="14">
        <f t="shared" si="2"/>
        <v>0.17647058823529413</v>
      </c>
      <c r="H8" s="14">
        <f t="shared" si="3"/>
        <v>0.17647058823529413</v>
      </c>
    </row>
    <row r="9" spans="1:8" x14ac:dyDescent="0.25">
      <c r="A9" t="s">
        <v>2101</v>
      </c>
      <c r="B9">
        <f>COUNTIFS(Crowdfunding!$D$2:$D$1001,"&gt;=30000",Crowdfunding!$D$2:$D$1001,"&lt;=34999",Crowdfunding!$G$2:$G$1001,"successful")</f>
        <v>7</v>
      </c>
      <c r="C9">
        <f>COUNTIFS(Crowdfunding!$D$2:$D$1001,"&gt;=30000",Crowdfunding!$D$2:$D$1001,"&lt;=34999",Crowdfunding!$G$2:$G$1001,"failed")</f>
        <v>0</v>
      </c>
      <c r="D9">
        <f>COUNTIFS(Crowdfunding!$D$2:$D$1001,"&gt;=30000",Crowdfunding!$D$2:$D$1001,"&lt;=34999",Crowdfunding!$G$2:$G$1001,"canceled")</f>
        <v>0</v>
      </c>
      <c r="E9">
        <f t="shared" si="0"/>
        <v>7</v>
      </c>
      <c r="F9" s="14">
        <f t="shared" si="1"/>
        <v>1</v>
      </c>
      <c r="G9" s="14">
        <f t="shared" si="2"/>
        <v>0</v>
      </c>
      <c r="H9" s="14">
        <f t="shared" si="3"/>
        <v>0</v>
      </c>
    </row>
    <row r="10" spans="1:8" x14ac:dyDescent="0.25">
      <c r="A10" t="s">
        <v>2102</v>
      </c>
      <c r="B10">
        <f>COUNTIFS(Crowdfunding!$D$2:$D$1001,"&gt;=35000",Crowdfunding!$D$2:$D$1001,"&lt;=39999",Crowdfunding!$G$2:$G$1001,"successful")</f>
        <v>8</v>
      </c>
      <c r="C10">
        <f>COUNTIFS(Crowdfunding!$D$2:$D$1001,"&gt;=35000",Crowdfunding!$D$2:$D$1001,"&lt;=39999",Crowdfunding!$G$2:$G$1001,"failed")</f>
        <v>3</v>
      </c>
      <c r="D10">
        <f>COUNTIFS(Crowdfunding!$D$2:$D$1001,"&gt;=35000",Crowdfunding!$D$2:$D$1001,"&lt;=39999",Crowdfunding!$G$2:$G$1001,"canceled")</f>
        <v>1</v>
      </c>
      <c r="E10">
        <f t="shared" si="0"/>
        <v>12</v>
      </c>
      <c r="F10" s="14">
        <f t="shared" si="1"/>
        <v>0.66666666666666663</v>
      </c>
      <c r="G10" s="14">
        <f t="shared" si="2"/>
        <v>0.25</v>
      </c>
      <c r="H10" s="14">
        <f t="shared" si="3"/>
        <v>8.3333333333333329E-2</v>
      </c>
    </row>
    <row r="11" spans="1:8" x14ac:dyDescent="0.25">
      <c r="A11" t="s">
        <v>2103</v>
      </c>
      <c r="B11">
        <f>COUNTIFS(Crowdfunding!$D$2:$D$1001,"&gt;=40000",Crowdfunding!$D$2:$D$1001,"&lt;=44999",Crowdfunding!$G$2:$G$1001,"successful")</f>
        <v>11</v>
      </c>
      <c r="C11">
        <f>COUNTIFS(Crowdfunding!$D$2:$D$1001,"&gt;=40000",Crowdfunding!$D$2:$D$1001,"&lt;=44999",Crowdfunding!$G$2:$G$1001,"failed")</f>
        <v>3</v>
      </c>
      <c r="D11">
        <f>COUNTIFS(Crowdfunding!$D$2:$D$1001,"&gt;=40000",Crowdfunding!$D$2:$D$1001,"&lt;=44999",Crowdfunding!$G$2:$G$1001,"canceled")</f>
        <v>0</v>
      </c>
      <c r="E11">
        <f t="shared" si="0"/>
        <v>14</v>
      </c>
      <c r="F11" s="14">
        <f t="shared" si="1"/>
        <v>0.7857142857142857</v>
      </c>
      <c r="G11" s="14">
        <f t="shared" si="2"/>
        <v>0.21428571428571427</v>
      </c>
      <c r="H11" s="14">
        <f t="shared" si="3"/>
        <v>0</v>
      </c>
    </row>
    <row r="12" spans="1:8" x14ac:dyDescent="0.25">
      <c r="A12" t="s">
        <v>2104</v>
      </c>
      <c r="B12">
        <f>COUNTIFS(Crowdfunding!$D$2:$D$1001,"&gt;=50000",Crowdfunding!$G$2:$G$1001,"successful")</f>
        <v>114</v>
      </c>
      <c r="C12">
        <f>COUNTIFS(Crowdfunding!$D$2:$D$1001,"&gt;=50000",Crowdfunding!$G$2:$G$1001,"failed")</f>
        <v>163</v>
      </c>
      <c r="D12">
        <f>COUNTIFS(Crowdfunding!$D$2:$D$1001,"&gt;=50000",Crowdfunding!$G$2:$G$1001,"canceled")</f>
        <v>28</v>
      </c>
      <c r="E12">
        <f t="shared" si="0"/>
        <v>305</v>
      </c>
      <c r="F12" s="14">
        <f t="shared" si="1"/>
        <v>0.3737704918032787</v>
      </c>
      <c r="G12" s="14">
        <f t="shared" si="2"/>
        <v>0.53442622950819674</v>
      </c>
      <c r="H12" s="14">
        <f t="shared" si="3"/>
        <v>9.1803278688524587E-2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C1AB-6454-432B-93C3-AA1D9E7B5852}">
  <dimension ref="A1:N566"/>
  <sheetViews>
    <sheetView tabSelected="1" zoomScale="85" zoomScaleNormal="85" workbookViewId="0">
      <selection activeCell="N4" sqref="N4"/>
    </sheetView>
  </sheetViews>
  <sheetFormatPr defaultRowHeight="15.75" x14ac:dyDescent="0.25"/>
  <cols>
    <col min="1" max="1" width="9.375" bestFit="1" customWidth="1"/>
    <col min="2" max="2" width="13.5" bestFit="1" customWidth="1"/>
    <col min="10" max="10" width="18.375" bestFit="1" customWidth="1"/>
  </cols>
  <sheetData>
    <row r="1" spans="1:14" x14ac:dyDescent="0.25">
      <c r="A1" s="1" t="s">
        <v>4</v>
      </c>
      <c r="B1" s="1" t="s">
        <v>5</v>
      </c>
      <c r="C1" s="1"/>
      <c r="D1" s="1" t="s">
        <v>4</v>
      </c>
      <c r="E1" s="1" t="s">
        <v>5</v>
      </c>
      <c r="J1" t="s">
        <v>2105</v>
      </c>
      <c r="M1" t="s">
        <v>2112</v>
      </c>
    </row>
    <row r="2" spans="1:14" x14ac:dyDescent="0.25">
      <c r="A2" t="s">
        <v>20</v>
      </c>
      <c r="B2">
        <v>16</v>
      </c>
      <c r="D2" t="s">
        <v>14</v>
      </c>
      <c r="E2">
        <v>0</v>
      </c>
      <c r="J2" t="s">
        <v>2107</v>
      </c>
      <c r="K2">
        <f>MEDIAN(B2:B566)</f>
        <v>201</v>
      </c>
      <c r="M2" t="s">
        <v>2106</v>
      </c>
      <c r="N2">
        <f>AVERAGE(E2:E365)</f>
        <v>585.61538461538464</v>
      </c>
    </row>
    <row r="3" spans="1:14" x14ac:dyDescent="0.25">
      <c r="A3" t="s">
        <v>20</v>
      </c>
      <c r="B3">
        <v>26</v>
      </c>
      <c r="D3" t="s">
        <v>14</v>
      </c>
      <c r="E3">
        <v>1</v>
      </c>
      <c r="J3" t="s">
        <v>2106</v>
      </c>
      <c r="K3" s="15">
        <f>AVERAGE(B2:B566)</f>
        <v>851.14690265486729</v>
      </c>
      <c r="M3" t="s">
        <v>2107</v>
      </c>
      <c r="N3" s="15">
        <f>MEDIAN(E2:E365)</f>
        <v>114.5</v>
      </c>
    </row>
    <row r="4" spans="1:14" x14ac:dyDescent="0.25">
      <c r="A4" t="s">
        <v>20</v>
      </c>
      <c r="B4">
        <v>27</v>
      </c>
      <c r="D4" t="s">
        <v>14</v>
      </c>
      <c r="E4">
        <v>1</v>
      </c>
      <c r="J4" t="s">
        <v>2108</v>
      </c>
      <c r="K4">
        <f>MIN(B2:B566)</f>
        <v>16</v>
      </c>
      <c r="M4" t="s">
        <v>2108</v>
      </c>
      <c r="N4">
        <f>MIN(E2:E365)</f>
        <v>0</v>
      </c>
    </row>
    <row r="5" spans="1:14" x14ac:dyDescent="0.25">
      <c r="A5" t="s">
        <v>20</v>
      </c>
      <c r="B5">
        <v>32</v>
      </c>
      <c r="D5" t="s">
        <v>14</v>
      </c>
      <c r="E5">
        <v>1</v>
      </c>
      <c r="J5" t="s">
        <v>2109</v>
      </c>
      <c r="K5">
        <f>MAX(B2:B566)</f>
        <v>7295</v>
      </c>
      <c r="M5" t="s">
        <v>2109</v>
      </c>
      <c r="N5">
        <f>MAX(E2:E365)</f>
        <v>6080</v>
      </c>
    </row>
    <row r="6" spans="1:14" x14ac:dyDescent="0.25">
      <c r="A6" t="s">
        <v>20</v>
      </c>
      <c r="B6">
        <v>32</v>
      </c>
      <c r="D6" t="s">
        <v>14</v>
      </c>
      <c r="E6">
        <v>1</v>
      </c>
      <c r="J6" t="s">
        <v>2110</v>
      </c>
      <c r="K6">
        <f>VARP(B2:B566)</f>
        <v>1603373.7324019109</v>
      </c>
      <c r="M6" t="s">
        <v>2110</v>
      </c>
      <c r="N6">
        <f>_xlfn.VAR.P(E2:E365)</f>
        <v>921574.68174133555</v>
      </c>
    </row>
    <row r="7" spans="1:14" x14ac:dyDescent="0.25">
      <c r="A7" t="s">
        <v>20</v>
      </c>
      <c r="B7">
        <v>34</v>
      </c>
      <c r="D7" t="s">
        <v>14</v>
      </c>
      <c r="E7">
        <v>1</v>
      </c>
      <c r="J7" t="s">
        <v>2111</v>
      </c>
      <c r="K7">
        <f>_xlfn.STDEV.P(B2:B566)</f>
        <v>1266.2439466397898</v>
      </c>
      <c r="M7" t="s">
        <v>2111</v>
      </c>
      <c r="N7">
        <f>_xlfn.STDEV.P(E2:E365)</f>
        <v>959.98681331637863</v>
      </c>
    </row>
    <row r="8" spans="1:14" x14ac:dyDescent="0.25">
      <c r="A8" t="s">
        <v>20</v>
      </c>
      <c r="B8">
        <v>40</v>
      </c>
      <c r="D8" t="s">
        <v>14</v>
      </c>
      <c r="E8">
        <v>1</v>
      </c>
    </row>
    <row r="9" spans="1:14" x14ac:dyDescent="0.25">
      <c r="A9" t="s">
        <v>20</v>
      </c>
      <c r="B9">
        <v>41</v>
      </c>
      <c r="D9" t="s">
        <v>14</v>
      </c>
      <c r="E9">
        <v>1</v>
      </c>
    </row>
    <row r="10" spans="1:14" x14ac:dyDescent="0.25">
      <c r="A10" t="s">
        <v>20</v>
      </c>
      <c r="B10">
        <v>41</v>
      </c>
      <c r="D10" t="s">
        <v>14</v>
      </c>
      <c r="E10">
        <v>1</v>
      </c>
    </row>
    <row r="11" spans="1:14" x14ac:dyDescent="0.25">
      <c r="A11" t="s">
        <v>20</v>
      </c>
      <c r="B11">
        <v>42</v>
      </c>
      <c r="D11" t="s">
        <v>14</v>
      </c>
      <c r="E11">
        <v>1</v>
      </c>
    </row>
    <row r="12" spans="1:14" x14ac:dyDescent="0.25">
      <c r="A12" t="s">
        <v>20</v>
      </c>
      <c r="B12">
        <v>43</v>
      </c>
      <c r="D12" t="s">
        <v>14</v>
      </c>
      <c r="E12">
        <v>0</v>
      </c>
      <c r="J12" t="s">
        <v>2117</v>
      </c>
      <c r="K12">
        <f>SUM(K13-((1.5*K20)))</f>
        <v>-1614</v>
      </c>
      <c r="M12" t="s">
        <v>2117</v>
      </c>
      <c r="N12">
        <f>N13-(1.5*N20)</f>
        <v>-1089.25</v>
      </c>
    </row>
    <row r="13" spans="1:14" x14ac:dyDescent="0.25">
      <c r="A13" t="s">
        <v>20</v>
      </c>
      <c r="B13">
        <v>43</v>
      </c>
      <c r="D13" t="s">
        <v>14</v>
      </c>
      <c r="E13">
        <v>1</v>
      </c>
      <c r="J13" t="s">
        <v>2113</v>
      </c>
      <c r="K13">
        <f>_xlfn.QUARTILE.EXC(B2:B566,1)</f>
        <v>127.5</v>
      </c>
      <c r="M13" t="s">
        <v>2113</v>
      </c>
      <c r="N13">
        <f>_xlfn.QUARTILE.EXC(E2:E365,1)</f>
        <v>38</v>
      </c>
    </row>
    <row r="14" spans="1:14" x14ac:dyDescent="0.25">
      <c r="A14" t="s">
        <v>20</v>
      </c>
      <c r="B14">
        <v>48</v>
      </c>
      <c r="D14" t="s">
        <v>14</v>
      </c>
      <c r="E14">
        <v>1</v>
      </c>
      <c r="J14" t="s">
        <v>2114</v>
      </c>
      <c r="K14">
        <f>_xlfn.QUARTILE.EXC(B2:B566,2)</f>
        <v>201</v>
      </c>
      <c r="M14" t="s">
        <v>2114</v>
      </c>
      <c r="N14">
        <f>_xlfn.QUARTILE.EXC(E2:E365,2)</f>
        <v>114.5</v>
      </c>
    </row>
    <row r="15" spans="1:14" x14ac:dyDescent="0.25">
      <c r="A15" t="s">
        <v>20</v>
      </c>
      <c r="B15">
        <v>48</v>
      </c>
      <c r="D15" t="s">
        <v>14</v>
      </c>
      <c r="E15">
        <v>1</v>
      </c>
      <c r="J15" t="s">
        <v>2118</v>
      </c>
      <c r="K15">
        <v>201</v>
      </c>
      <c r="M15" t="s">
        <v>2118</v>
      </c>
      <c r="N15">
        <f>MEDIAN(E2:E365)</f>
        <v>114.5</v>
      </c>
    </row>
    <row r="16" spans="1:14" x14ac:dyDescent="0.25">
      <c r="A16" t="s">
        <v>20</v>
      </c>
      <c r="B16">
        <v>48</v>
      </c>
      <c r="D16" t="s">
        <v>14</v>
      </c>
      <c r="E16">
        <v>1</v>
      </c>
      <c r="J16" t="s">
        <v>2115</v>
      </c>
      <c r="K16">
        <f>_xlfn.QUARTILE.EXC(B2:B566,3)</f>
        <v>1288.5</v>
      </c>
      <c r="M16" t="s">
        <v>2115</v>
      </c>
      <c r="N16">
        <f>_xlfn.QUARTILE.EXC(E2:E365,3)</f>
        <v>789.5</v>
      </c>
    </row>
    <row r="17" spans="1:14" x14ac:dyDescent="0.25">
      <c r="A17" t="s">
        <v>20</v>
      </c>
      <c r="B17">
        <v>50</v>
      </c>
      <c r="D17" t="s">
        <v>14</v>
      </c>
      <c r="E17">
        <v>1</v>
      </c>
      <c r="J17" t="s">
        <v>2117</v>
      </c>
      <c r="K17">
        <f>SUM(K16+(1.5*K20))</f>
        <v>3030</v>
      </c>
      <c r="M17" t="s">
        <v>2117</v>
      </c>
      <c r="N17">
        <f>N16+(1.5*N20)</f>
        <v>1916.75</v>
      </c>
    </row>
    <row r="18" spans="1:14" x14ac:dyDescent="0.25">
      <c r="A18" t="s">
        <v>20</v>
      </c>
      <c r="B18">
        <v>50</v>
      </c>
      <c r="D18" t="s">
        <v>14</v>
      </c>
      <c r="E18">
        <v>1</v>
      </c>
    </row>
    <row r="19" spans="1:14" x14ac:dyDescent="0.25">
      <c r="A19" t="s">
        <v>20</v>
      </c>
      <c r="B19">
        <v>50</v>
      </c>
      <c r="D19" t="s">
        <v>14</v>
      </c>
      <c r="E19">
        <v>1</v>
      </c>
    </row>
    <row r="20" spans="1:14" x14ac:dyDescent="0.25">
      <c r="A20" t="s">
        <v>20</v>
      </c>
      <c r="B20">
        <v>52</v>
      </c>
      <c r="D20" t="s">
        <v>14</v>
      </c>
      <c r="E20">
        <v>1</v>
      </c>
      <c r="J20" t="s">
        <v>2116</v>
      </c>
      <c r="K20">
        <f>K16-K13</f>
        <v>1161</v>
      </c>
      <c r="M20" t="s">
        <v>2116</v>
      </c>
      <c r="N20">
        <f>N16-N13</f>
        <v>751.5</v>
      </c>
    </row>
    <row r="21" spans="1:14" x14ac:dyDescent="0.25">
      <c r="A21" t="s">
        <v>20</v>
      </c>
      <c r="B21">
        <v>53</v>
      </c>
      <c r="D21" t="s">
        <v>14</v>
      </c>
      <c r="E21">
        <v>26</v>
      </c>
    </row>
    <row r="22" spans="1:14" x14ac:dyDescent="0.25">
      <c r="A22" t="s">
        <v>20</v>
      </c>
      <c r="B22">
        <v>53</v>
      </c>
      <c r="D22" t="s">
        <v>14</v>
      </c>
      <c r="E22">
        <v>19</v>
      </c>
    </row>
    <row r="23" spans="1:14" x14ac:dyDescent="0.25">
      <c r="A23" t="s">
        <v>20</v>
      </c>
      <c r="B23">
        <v>54</v>
      </c>
      <c r="D23" t="s">
        <v>14</v>
      </c>
      <c r="E23">
        <v>15</v>
      </c>
    </row>
    <row r="24" spans="1:14" x14ac:dyDescent="0.25">
      <c r="A24" t="s">
        <v>20</v>
      </c>
      <c r="B24">
        <v>55</v>
      </c>
      <c r="D24" t="s">
        <v>14</v>
      </c>
      <c r="E24">
        <v>13</v>
      </c>
    </row>
    <row r="25" spans="1:14" x14ac:dyDescent="0.25">
      <c r="A25" t="s">
        <v>20</v>
      </c>
      <c r="B25">
        <v>56</v>
      </c>
      <c r="D25" t="s">
        <v>14</v>
      </c>
      <c r="E25">
        <v>15</v>
      </c>
    </row>
    <row r="26" spans="1:14" x14ac:dyDescent="0.25">
      <c r="A26" t="s">
        <v>20</v>
      </c>
      <c r="B26">
        <v>59</v>
      </c>
      <c r="D26" t="s">
        <v>14</v>
      </c>
      <c r="E26">
        <v>7</v>
      </c>
    </row>
    <row r="27" spans="1:14" x14ac:dyDescent="0.25">
      <c r="A27" t="s">
        <v>20</v>
      </c>
      <c r="B27">
        <v>62</v>
      </c>
      <c r="D27" t="s">
        <v>14</v>
      </c>
      <c r="E27">
        <v>19</v>
      </c>
    </row>
    <row r="28" spans="1:14" x14ac:dyDescent="0.25">
      <c r="A28" t="s">
        <v>20</v>
      </c>
      <c r="B28">
        <v>64</v>
      </c>
      <c r="D28" t="s">
        <v>14</v>
      </c>
      <c r="E28">
        <v>63</v>
      </c>
    </row>
    <row r="29" spans="1:14" x14ac:dyDescent="0.25">
      <c r="A29" t="s">
        <v>20</v>
      </c>
      <c r="B29">
        <v>65</v>
      </c>
      <c r="D29" t="s">
        <v>14</v>
      </c>
      <c r="E29">
        <v>6</v>
      </c>
    </row>
    <row r="30" spans="1:14" x14ac:dyDescent="0.25">
      <c r="A30" t="s">
        <v>20</v>
      </c>
      <c r="B30">
        <v>65</v>
      </c>
      <c r="D30" t="s">
        <v>14</v>
      </c>
      <c r="E30">
        <v>15</v>
      </c>
    </row>
    <row r="31" spans="1:14" x14ac:dyDescent="0.25">
      <c r="A31" t="s">
        <v>20</v>
      </c>
      <c r="B31">
        <v>67</v>
      </c>
      <c r="D31" t="s">
        <v>14</v>
      </c>
      <c r="E31">
        <v>33</v>
      </c>
    </row>
    <row r="32" spans="1:14" x14ac:dyDescent="0.25">
      <c r="A32" t="s">
        <v>20</v>
      </c>
      <c r="B32">
        <v>68</v>
      </c>
      <c r="D32" t="s">
        <v>14</v>
      </c>
      <c r="E32">
        <v>25</v>
      </c>
    </row>
    <row r="33" spans="1:5" x14ac:dyDescent="0.25">
      <c r="A33" t="s">
        <v>20</v>
      </c>
      <c r="B33">
        <v>69</v>
      </c>
      <c r="D33" t="s">
        <v>14</v>
      </c>
      <c r="E33">
        <v>12</v>
      </c>
    </row>
    <row r="34" spans="1:5" x14ac:dyDescent="0.25">
      <c r="A34" t="s">
        <v>20</v>
      </c>
      <c r="B34">
        <v>69</v>
      </c>
      <c r="D34" t="s">
        <v>14</v>
      </c>
      <c r="E34">
        <v>38</v>
      </c>
    </row>
    <row r="35" spans="1:5" x14ac:dyDescent="0.25">
      <c r="A35" t="s">
        <v>20</v>
      </c>
      <c r="B35">
        <v>70</v>
      </c>
      <c r="D35" t="s">
        <v>14</v>
      </c>
      <c r="E35">
        <v>33</v>
      </c>
    </row>
    <row r="36" spans="1:5" x14ac:dyDescent="0.25">
      <c r="A36" t="s">
        <v>20</v>
      </c>
      <c r="B36">
        <v>71</v>
      </c>
      <c r="D36" t="s">
        <v>14</v>
      </c>
      <c r="E36">
        <v>12</v>
      </c>
    </row>
    <row r="37" spans="1:5" x14ac:dyDescent="0.25">
      <c r="A37" t="s">
        <v>20</v>
      </c>
      <c r="B37">
        <v>72</v>
      </c>
      <c r="D37" t="s">
        <v>14</v>
      </c>
      <c r="E37">
        <v>41</v>
      </c>
    </row>
    <row r="38" spans="1:5" x14ac:dyDescent="0.25">
      <c r="A38" t="s">
        <v>20</v>
      </c>
      <c r="B38">
        <v>76</v>
      </c>
      <c r="D38" t="s">
        <v>14</v>
      </c>
      <c r="E38">
        <v>36</v>
      </c>
    </row>
    <row r="39" spans="1:5" x14ac:dyDescent="0.25">
      <c r="A39" t="s">
        <v>20</v>
      </c>
      <c r="B39">
        <v>76</v>
      </c>
      <c r="D39" t="s">
        <v>14</v>
      </c>
      <c r="E39">
        <v>21</v>
      </c>
    </row>
    <row r="40" spans="1:5" x14ac:dyDescent="0.25">
      <c r="A40" t="s">
        <v>20</v>
      </c>
      <c r="B40">
        <v>78</v>
      </c>
      <c r="D40" t="s">
        <v>14</v>
      </c>
      <c r="E40">
        <v>32</v>
      </c>
    </row>
    <row r="41" spans="1:5" x14ac:dyDescent="0.25">
      <c r="A41" t="s">
        <v>20</v>
      </c>
      <c r="B41">
        <v>78</v>
      </c>
      <c r="D41" t="s">
        <v>14</v>
      </c>
      <c r="E41">
        <v>35</v>
      </c>
    </row>
    <row r="42" spans="1:5" x14ac:dyDescent="0.25">
      <c r="A42" t="s">
        <v>20</v>
      </c>
      <c r="B42">
        <v>80</v>
      </c>
      <c r="D42" t="s">
        <v>14</v>
      </c>
      <c r="E42">
        <v>13</v>
      </c>
    </row>
    <row r="43" spans="1:5" x14ac:dyDescent="0.25">
      <c r="A43" t="s">
        <v>20</v>
      </c>
      <c r="B43">
        <v>80</v>
      </c>
      <c r="D43" t="s">
        <v>14</v>
      </c>
      <c r="E43">
        <v>24</v>
      </c>
    </row>
    <row r="44" spans="1:5" x14ac:dyDescent="0.25">
      <c r="A44" t="s">
        <v>20</v>
      </c>
      <c r="B44">
        <v>80</v>
      </c>
      <c r="D44" t="s">
        <v>14</v>
      </c>
      <c r="E44">
        <v>52</v>
      </c>
    </row>
    <row r="45" spans="1:5" x14ac:dyDescent="0.25">
      <c r="A45" t="s">
        <v>20</v>
      </c>
      <c r="B45">
        <v>80</v>
      </c>
      <c r="D45" t="s">
        <v>14</v>
      </c>
      <c r="E45">
        <v>49</v>
      </c>
    </row>
    <row r="46" spans="1:5" x14ac:dyDescent="0.25">
      <c r="A46" t="s">
        <v>20</v>
      </c>
      <c r="B46">
        <v>80</v>
      </c>
      <c r="D46" t="s">
        <v>14</v>
      </c>
      <c r="E46">
        <v>17</v>
      </c>
    </row>
    <row r="47" spans="1:5" x14ac:dyDescent="0.25">
      <c r="A47" t="s">
        <v>20</v>
      </c>
      <c r="B47">
        <v>80</v>
      </c>
      <c r="D47" t="s">
        <v>14</v>
      </c>
      <c r="E47">
        <v>39</v>
      </c>
    </row>
    <row r="48" spans="1:5" x14ac:dyDescent="0.25">
      <c r="A48" t="s">
        <v>20</v>
      </c>
      <c r="B48">
        <v>81</v>
      </c>
      <c r="D48" t="s">
        <v>14</v>
      </c>
      <c r="E48">
        <v>16</v>
      </c>
    </row>
    <row r="49" spans="1:5" x14ac:dyDescent="0.25">
      <c r="A49" t="s">
        <v>20</v>
      </c>
      <c r="B49">
        <v>82</v>
      </c>
      <c r="D49" t="s">
        <v>14</v>
      </c>
      <c r="E49">
        <v>35</v>
      </c>
    </row>
    <row r="50" spans="1:5" x14ac:dyDescent="0.25">
      <c r="A50" t="s">
        <v>20</v>
      </c>
      <c r="B50">
        <v>82</v>
      </c>
      <c r="D50" t="s">
        <v>14</v>
      </c>
      <c r="E50">
        <v>15</v>
      </c>
    </row>
    <row r="51" spans="1:5" x14ac:dyDescent="0.25">
      <c r="A51" t="s">
        <v>20</v>
      </c>
      <c r="B51">
        <v>83</v>
      </c>
      <c r="D51" t="s">
        <v>14</v>
      </c>
      <c r="E51">
        <v>24</v>
      </c>
    </row>
    <row r="52" spans="1:5" x14ac:dyDescent="0.25">
      <c r="A52" t="s">
        <v>20</v>
      </c>
      <c r="B52">
        <v>83</v>
      </c>
      <c r="D52" t="s">
        <v>14</v>
      </c>
      <c r="E52">
        <v>30</v>
      </c>
    </row>
    <row r="53" spans="1:5" x14ac:dyDescent="0.25">
      <c r="A53" t="s">
        <v>20</v>
      </c>
      <c r="B53">
        <v>84</v>
      </c>
      <c r="D53" t="s">
        <v>14</v>
      </c>
      <c r="E53">
        <v>9</v>
      </c>
    </row>
    <row r="54" spans="1:5" x14ac:dyDescent="0.25">
      <c r="A54" t="s">
        <v>20</v>
      </c>
      <c r="B54">
        <v>84</v>
      </c>
      <c r="D54" t="s">
        <v>14</v>
      </c>
      <c r="E54">
        <v>10</v>
      </c>
    </row>
    <row r="55" spans="1:5" x14ac:dyDescent="0.25">
      <c r="A55" t="s">
        <v>20</v>
      </c>
      <c r="B55">
        <v>85</v>
      </c>
      <c r="D55" t="s">
        <v>14</v>
      </c>
      <c r="E55">
        <v>18</v>
      </c>
    </row>
    <row r="56" spans="1:5" x14ac:dyDescent="0.25">
      <c r="A56" t="s">
        <v>20</v>
      </c>
      <c r="B56">
        <v>85</v>
      </c>
      <c r="D56" t="s">
        <v>14</v>
      </c>
      <c r="E56">
        <v>5</v>
      </c>
    </row>
    <row r="57" spans="1:5" x14ac:dyDescent="0.25">
      <c r="A57" t="s">
        <v>20</v>
      </c>
      <c r="B57">
        <v>85</v>
      </c>
      <c r="D57" t="s">
        <v>14</v>
      </c>
      <c r="E57">
        <v>31</v>
      </c>
    </row>
    <row r="58" spans="1:5" x14ac:dyDescent="0.25">
      <c r="A58" t="s">
        <v>20</v>
      </c>
      <c r="B58">
        <v>85</v>
      </c>
      <c r="D58" t="s">
        <v>14</v>
      </c>
      <c r="E58">
        <v>5</v>
      </c>
    </row>
    <row r="59" spans="1:5" x14ac:dyDescent="0.25">
      <c r="A59" t="s">
        <v>20</v>
      </c>
      <c r="B59">
        <v>85</v>
      </c>
      <c r="D59" t="s">
        <v>14</v>
      </c>
      <c r="E59">
        <v>31</v>
      </c>
    </row>
    <row r="60" spans="1:5" x14ac:dyDescent="0.25">
      <c r="A60" t="s">
        <v>20</v>
      </c>
      <c r="B60">
        <v>85</v>
      </c>
      <c r="D60" t="s">
        <v>14</v>
      </c>
      <c r="E60">
        <v>46</v>
      </c>
    </row>
    <row r="61" spans="1:5" x14ac:dyDescent="0.25">
      <c r="A61" t="s">
        <v>20</v>
      </c>
      <c r="B61">
        <v>86</v>
      </c>
      <c r="D61" t="s">
        <v>14</v>
      </c>
      <c r="E61">
        <v>86</v>
      </c>
    </row>
    <row r="62" spans="1:5" x14ac:dyDescent="0.25">
      <c r="A62" t="s">
        <v>20</v>
      </c>
      <c r="B62">
        <v>86</v>
      </c>
      <c r="D62" t="s">
        <v>14</v>
      </c>
      <c r="E62">
        <v>83</v>
      </c>
    </row>
    <row r="63" spans="1:5" x14ac:dyDescent="0.25">
      <c r="A63" t="s">
        <v>20</v>
      </c>
      <c r="B63">
        <v>86</v>
      </c>
      <c r="D63" t="s">
        <v>14</v>
      </c>
      <c r="E63">
        <v>9</v>
      </c>
    </row>
    <row r="64" spans="1:5" x14ac:dyDescent="0.25">
      <c r="A64" t="s">
        <v>20</v>
      </c>
      <c r="B64">
        <v>87</v>
      </c>
      <c r="D64" t="s">
        <v>14</v>
      </c>
      <c r="E64">
        <v>24</v>
      </c>
    </row>
    <row r="65" spans="1:5" x14ac:dyDescent="0.25">
      <c r="A65" t="s">
        <v>20</v>
      </c>
      <c r="B65">
        <v>87</v>
      </c>
      <c r="D65" t="s">
        <v>14</v>
      </c>
      <c r="E65">
        <v>18</v>
      </c>
    </row>
    <row r="66" spans="1:5" x14ac:dyDescent="0.25">
      <c r="A66" t="s">
        <v>20</v>
      </c>
      <c r="B66">
        <v>87</v>
      </c>
      <c r="D66" t="s">
        <v>14</v>
      </c>
      <c r="E66">
        <v>60</v>
      </c>
    </row>
    <row r="67" spans="1:5" x14ac:dyDescent="0.25">
      <c r="A67" t="s">
        <v>20</v>
      </c>
      <c r="B67">
        <v>88</v>
      </c>
      <c r="D67" t="s">
        <v>14</v>
      </c>
      <c r="E67">
        <v>21</v>
      </c>
    </row>
    <row r="68" spans="1:5" x14ac:dyDescent="0.25">
      <c r="A68" t="s">
        <v>20</v>
      </c>
      <c r="B68">
        <v>88</v>
      </c>
      <c r="D68" t="s">
        <v>14</v>
      </c>
      <c r="E68">
        <v>19</v>
      </c>
    </row>
    <row r="69" spans="1:5" x14ac:dyDescent="0.25">
      <c r="A69" t="s">
        <v>20</v>
      </c>
      <c r="B69">
        <v>88</v>
      </c>
      <c r="D69" t="s">
        <v>14</v>
      </c>
      <c r="E69">
        <v>111</v>
      </c>
    </row>
    <row r="70" spans="1:5" x14ac:dyDescent="0.25">
      <c r="A70" t="s">
        <v>20</v>
      </c>
      <c r="B70">
        <v>88</v>
      </c>
      <c r="D70" t="s">
        <v>14</v>
      </c>
      <c r="E70">
        <v>16</v>
      </c>
    </row>
    <row r="71" spans="1:5" x14ac:dyDescent="0.25">
      <c r="A71" t="s">
        <v>20</v>
      </c>
      <c r="B71">
        <v>89</v>
      </c>
      <c r="D71" t="s">
        <v>14</v>
      </c>
      <c r="E71">
        <v>75</v>
      </c>
    </row>
    <row r="72" spans="1:5" x14ac:dyDescent="0.25">
      <c r="A72" t="s">
        <v>20</v>
      </c>
      <c r="B72">
        <v>89</v>
      </c>
      <c r="D72" t="s">
        <v>14</v>
      </c>
      <c r="E72">
        <v>133</v>
      </c>
    </row>
    <row r="73" spans="1:5" x14ac:dyDescent="0.25">
      <c r="A73" t="s">
        <v>20</v>
      </c>
      <c r="B73">
        <v>91</v>
      </c>
      <c r="D73" t="s">
        <v>14</v>
      </c>
      <c r="E73">
        <v>55</v>
      </c>
    </row>
    <row r="74" spans="1:5" x14ac:dyDescent="0.25">
      <c r="A74" t="s">
        <v>20</v>
      </c>
      <c r="B74">
        <v>92</v>
      </c>
      <c r="D74" t="s">
        <v>14</v>
      </c>
      <c r="E74">
        <v>137</v>
      </c>
    </row>
    <row r="75" spans="1:5" x14ac:dyDescent="0.25">
      <c r="A75" t="s">
        <v>20</v>
      </c>
      <c r="B75">
        <v>92</v>
      </c>
      <c r="D75" t="s">
        <v>14</v>
      </c>
      <c r="E75">
        <v>58</v>
      </c>
    </row>
    <row r="76" spans="1:5" x14ac:dyDescent="0.25">
      <c r="A76" t="s">
        <v>20</v>
      </c>
      <c r="B76">
        <v>92</v>
      </c>
      <c r="D76" t="s">
        <v>14</v>
      </c>
      <c r="E76">
        <v>17</v>
      </c>
    </row>
    <row r="77" spans="1:5" x14ac:dyDescent="0.25">
      <c r="A77" t="s">
        <v>20</v>
      </c>
      <c r="B77">
        <v>92</v>
      </c>
      <c r="D77" t="s">
        <v>14</v>
      </c>
      <c r="E77">
        <v>114</v>
      </c>
    </row>
    <row r="78" spans="1:5" x14ac:dyDescent="0.25">
      <c r="A78" t="s">
        <v>20</v>
      </c>
      <c r="B78">
        <v>92</v>
      </c>
      <c r="D78" t="s">
        <v>14</v>
      </c>
      <c r="E78">
        <v>120</v>
      </c>
    </row>
    <row r="79" spans="1:5" x14ac:dyDescent="0.25">
      <c r="A79" t="s">
        <v>20</v>
      </c>
      <c r="B79">
        <v>93</v>
      </c>
      <c r="D79" t="s">
        <v>14</v>
      </c>
      <c r="E79">
        <v>71</v>
      </c>
    </row>
    <row r="80" spans="1:5" x14ac:dyDescent="0.25">
      <c r="A80" t="s">
        <v>20</v>
      </c>
      <c r="B80">
        <v>94</v>
      </c>
      <c r="D80" t="s">
        <v>14</v>
      </c>
      <c r="E80">
        <v>77</v>
      </c>
    </row>
    <row r="81" spans="1:5" x14ac:dyDescent="0.25">
      <c r="A81" t="s">
        <v>20</v>
      </c>
      <c r="B81">
        <v>94</v>
      </c>
      <c r="D81" t="s">
        <v>14</v>
      </c>
      <c r="E81">
        <v>38</v>
      </c>
    </row>
    <row r="82" spans="1:5" x14ac:dyDescent="0.25">
      <c r="A82" t="s">
        <v>20</v>
      </c>
      <c r="B82">
        <v>94</v>
      </c>
      <c r="D82" t="s">
        <v>14</v>
      </c>
      <c r="E82">
        <v>44</v>
      </c>
    </row>
    <row r="83" spans="1:5" x14ac:dyDescent="0.25">
      <c r="A83" t="s">
        <v>20</v>
      </c>
      <c r="B83">
        <v>95</v>
      </c>
      <c r="D83" t="s">
        <v>14</v>
      </c>
      <c r="E83">
        <v>14</v>
      </c>
    </row>
    <row r="84" spans="1:5" x14ac:dyDescent="0.25">
      <c r="A84" t="s">
        <v>20</v>
      </c>
      <c r="B84">
        <v>96</v>
      </c>
      <c r="D84" t="s">
        <v>14</v>
      </c>
      <c r="E84">
        <v>27</v>
      </c>
    </row>
    <row r="85" spans="1:5" x14ac:dyDescent="0.25">
      <c r="A85" t="s">
        <v>20</v>
      </c>
      <c r="B85">
        <v>96</v>
      </c>
      <c r="D85" t="s">
        <v>14</v>
      </c>
      <c r="E85">
        <v>55</v>
      </c>
    </row>
    <row r="86" spans="1:5" x14ac:dyDescent="0.25">
      <c r="A86" t="s">
        <v>20</v>
      </c>
      <c r="B86">
        <v>96</v>
      </c>
      <c r="D86" t="s">
        <v>14</v>
      </c>
      <c r="E86">
        <v>105</v>
      </c>
    </row>
    <row r="87" spans="1:5" x14ac:dyDescent="0.25">
      <c r="A87" t="s">
        <v>20</v>
      </c>
      <c r="B87">
        <v>97</v>
      </c>
      <c r="D87" t="s">
        <v>14</v>
      </c>
      <c r="E87">
        <v>141</v>
      </c>
    </row>
    <row r="88" spans="1:5" x14ac:dyDescent="0.25">
      <c r="A88" t="s">
        <v>20</v>
      </c>
      <c r="B88">
        <v>98</v>
      </c>
      <c r="D88" t="s">
        <v>14</v>
      </c>
      <c r="E88">
        <v>7</v>
      </c>
    </row>
    <row r="89" spans="1:5" x14ac:dyDescent="0.25">
      <c r="A89" t="s">
        <v>20</v>
      </c>
      <c r="B89">
        <v>98</v>
      </c>
      <c r="D89" t="s">
        <v>14</v>
      </c>
      <c r="E89">
        <v>73</v>
      </c>
    </row>
    <row r="90" spans="1:5" x14ac:dyDescent="0.25">
      <c r="A90" t="s">
        <v>20</v>
      </c>
      <c r="B90">
        <v>100</v>
      </c>
      <c r="D90" t="s">
        <v>14</v>
      </c>
      <c r="E90">
        <v>16</v>
      </c>
    </row>
    <row r="91" spans="1:5" x14ac:dyDescent="0.25">
      <c r="A91" t="s">
        <v>20</v>
      </c>
      <c r="B91">
        <v>100</v>
      </c>
      <c r="D91" t="s">
        <v>14</v>
      </c>
      <c r="E91">
        <v>65</v>
      </c>
    </row>
    <row r="92" spans="1:5" x14ac:dyDescent="0.25">
      <c r="A92" t="s">
        <v>20</v>
      </c>
      <c r="B92">
        <v>101</v>
      </c>
      <c r="D92" t="s">
        <v>14</v>
      </c>
      <c r="E92">
        <v>30</v>
      </c>
    </row>
    <row r="93" spans="1:5" x14ac:dyDescent="0.25">
      <c r="A93" t="s">
        <v>20</v>
      </c>
      <c r="B93">
        <v>101</v>
      </c>
      <c r="D93" t="s">
        <v>14</v>
      </c>
      <c r="E93">
        <v>112</v>
      </c>
    </row>
    <row r="94" spans="1:5" x14ac:dyDescent="0.25">
      <c r="A94" t="s">
        <v>20</v>
      </c>
      <c r="B94">
        <v>102</v>
      </c>
      <c r="D94" t="s">
        <v>14</v>
      </c>
      <c r="E94">
        <v>105</v>
      </c>
    </row>
    <row r="95" spans="1:5" x14ac:dyDescent="0.25">
      <c r="A95" t="s">
        <v>20</v>
      </c>
      <c r="B95">
        <v>102</v>
      </c>
      <c r="D95" t="s">
        <v>14</v>
      </c>
      <c r="E95">
        <v>186</v>
      </c>
    </row>
    <row r="96" spans="1:5" x14ac:dyDescent="0.25">
      <c r="A96" t="s">
        <v>20</v>
      </c>
      <c r="B96">
        <v>103</v>
      </c>
      <c r="D96" t="s">
        <v>14</v>
      </c>
      <c r="E96">
        <v>34</v>
      </c>
    </row>
    <row r="97" spans="1:5" x14ac:dyDescent="0.25">
      <c r="A97" t="s">
        <v>20</v>
      </c>
      <c r="B97">
        <v>103</v>
      </c>
      <c r="D97" t="s">
        <v>14</v>
      </c>
      <c r="E97">
        <v>32</v>
      </c>
    </row>
    <row r="98" spans="1:5" x14ac:dyDescent="0.25">
      <c r="A98" t="s">
        <v>20</v>
      </c>
      <c r="B98">
        <v>105</v>
      </c>
      <c r="D98" t="s">
        <v>14</v>
      </c>
      <c r="E98">
        <v>67</v>
      </c>
    </row>
    <row r="99" spans="1:5" x14ac:dyDescent="0.25">
      <c r="A99" t="s">
        <v>20</v>
      </c>
      <c r="B99">
        <v>106</v>
      </c>
      <c r="D99" t="s">
        <v>14</v>
      </c>
      <c r="E99">
        <v>101</v>
      </c>
    </row>
    <row r="100" spans="1:5" x14ac:dyDescent="0.25">
      <c r="A100" t="s">
        <v>20</v>
      </c>
      <c r="B100">
        <v>106</v>
      </c>
      <c r="D100" t="s">
        <v>14</v>
      </c>
      <c r="E100">
        <v>86</v>
      </c>
    </row>
    <row r="101" spans="1:5" x14ac:dyDescent="0.25">
      <c r="A101" t="s">
        <v>20</v>
      </c>
      <c r="B101">
        <v>107</v>
      </c>
      <c r="D101" t="s">
        <v>14</v>
      </c>
      <c r="E101">
        <v>31</v>
      </c>
    </row>
    <row r="102" spans="1:5" x14ac:dyDescent="0.25">
      <c r="A102" t="s">
        <v>20</v>
      </c>
      <c r="B102">
        <v>107</v>
      </c>
      <c r="D102" t="s">
        <v>14</v>
      </c>
      <c r="E102">
        <v>70</v>
      </c>
    </row>
    <row r="103" spans="1:5" x14ac:dyDescent="0.25">
      <c r="A103" t="s">
        <v>20</v>
      </c>
      <c r="B103">
        <v>107</v>
      </c>
      <c r="D103" t="s">
        <v>14</v>
      </c>
      <c r="E103">
        <v>75</v>
      </c>
    </row>
    <row r="104" spans="1:5" x14ac:dyDescent="0.25">
      <c r="A104" t="s">
        <v>20</v>
      </c>
      <c r="B104">
        <v>107</v>
      </c>
      <c r="D104" t="s">
        <v>14</v>
      </c>
      <c r="E104">
        <v>73</v>
      </c>
    </row>
    <row r="105" spans="1:5" x14ac:dyDescent="0.25">
      <c r="A105" t="s">
        <v>20</v>
      </c>
      <c r="B105">
        <v>107</v>
      </c>
      <c r="D105" t="s">
        <v>14</v>
      </c>
      <c r="E105">
        <v>210</v>
      </c>
    </row>
    <row r="106" spans="1:5" x14ac:dyDescent="0.25">
      <c r="A106" t="s">
        <v>20</v>
      </c>
      <c r="B106">
        <v>110</v>
      </c>
      <c r="D106" t="s">
        <v>14</v>
      </c>
      <c r="E106">
        <v>104</v>
      </c>
    </row>
    <row r="107" spans="1:5" x14ac:dyDescent="0.25">
      <c r="A107" t="s">
        <v>20</v>
      </c>
      <c r="B107">
        <v>110</v>
      </c>
      <c r="D107" t="s">
        <v>14</v>
      </c>
      <c r="E107">
        <v>128</v>
      </c>
    </row>
    <row r="108" spans="1:5" x14ac:dyDescent="0.25">
      <c r="A108" t="s">
        <v>20</v>
      </c>
      <c r="B108">
        <v>110</v>
      </c>
      <c r="D108" t="s">
        <v>14</v>
      </c>
      <c r="E108">
        <v>44</v>
      </c>
    </row>
    <row r="109" spans="1:5" x14ac:dyDescent="0.25">
      <c r="A109" t="s">
        <v>20</v>
      </c>
      <c r="B109">
        <v>110</v>
      </c>
      <c r="D109" t="s">
        <v>14</v>
      </c>
      <c r="E109">
        <v>37</v>
      </c>
    </row>
    <row r="110" spans="1:5" x14ac:dyDescent="0.25">
      <c r="A110" t="s">
        <v>20</v>
      </c>
      <c r="B110">
        <v>111</v>
      </c>
      <c r="D110" t="s">
        <v>14</v>
      </c>
      <c r="E110">
        <v>75</v>
      </c>
    </row>
    <row r="111" spans="1:5" x14ac:dyDescent="0.25">
      <c r="A111" t="s">
        <v>20</v>
      </c>
      <c r="B111">
        <v>112</v>
      </c>
      <c r="D111" t="s">
        <v>14</v>
      </c>
      <c r="E111">
        <v>10</v>
      </c>
    </row>
    <row r="112" spans="1:5" x14ac:dyDescent="0.25">
      <c r="A112" t="s">
        <v>20</v>
      </c>
      <c r="B112">
        <v>112</v>
      </c>
      <c r="D112" t="s">
        <v>14</v>
      </c>
      <c r="E112">
        <v>40</v>
      </c>
    </row>
    <row r="113" spans="1:5" x14ac:dyDescent="0.25">
      <c r="A113" t="s">
        <v>20</v>
      </c>
      <c r="B113">
        <v>112</v>
      </c>
      <c r="D113" t="s">
        <v>14</v>
      </c>
      <c r="E113">
        <v>63</v>
      </c>
    </row>
    <row r="114" spans="1:5" x14ac:dyDescent="0.25">
      <c r="A114" t="s">
        <v>20</v>
      </c>
      <c r="B114">
        <v>113</v>
      </c>
      <c r="D114" t="s">
        <v>14</v>
      </c>
      <c r="E114">
        <v>56</v>
      </c>
    </row>
    <row r="115" spans="1:5" x14ac:dyDescent="0.25">
      <c r="A115" t="s">
        <v>20</v>
      </c>
      <c r="B115">
        <v>113</v>
      </c>
      <c r="D115" t="s">
        <v>14</v>
      </c>
      <c r="E115">
        <v>62</v>
      </c>
    </row>
    <row r="116" spans="1:5" x14ac:dyDescent="0.25">
      <c r="A116" t="s">
        <v>20</v>
      </c>
      <c r="B116">
        <v>114</v>
      </c>
      <c r="D116" t="s">
        <v>14</v>
      </c>
      <c r="E116">
        <v>62</v>
      </c>
    </row>
    <row r="117" spans="1:5" x14ac:dyDescent="0.25">
      <c r="A117" t="s">
        <v>20</v>
      </c>
      <c r="B117">
        <v>114</v>
      </c>
      <c r="D117" t="s">
        <v>14</v>
      </c>
      <c r="E117">
        <v>53</v>
      </c>
    </row>
    <row r="118" spans="1:5" x14ac:dyDescent="0.25">
      <c r="A118" t="s">
        <v>20</v>
      </c>
      <c r="B118">
        <v>114</v>
      </c>
      <c r="D118" t="s">
        <v>14</v>
      </c>
      <c r="E118">
        <v>117</v>
      </c>
    </row>
    <row r="119" spans="1:5" x14ac:dyDescent="0.25">
      <c r="A119" t="s">
        <v>20</v>
      </c>
      <c r="B119">
        <v>115</v>
      </c>
      <c r="D119" t="s">
        <v>14</v>
      </c>
      <c r="E119">
        <v>91</v>
      </c>
    </row>
    <row r="120" spans="1:5" x14ac:dyDescent="0.25">
      <c r="A120" t="s">
        <v>20</v>
      </c>
      <c r="B120">
        <v>116</v>
      </c>
      <c r="D120" t="s">
        <v>14</v>
      </c>
      <c r="E120">
        <v>121</v>
      </c>
    </row>
    <row r="121" spans="1:5" x14ac:dyDescent="0.25">
      <c r="A121" t="s">
        <v>20</v>
      </c>
      <c r="B121">
        <v>116</v>
      </c>
      <c r="D121" t="s">
        <v>14</v>
      </c>
      <c r="E121">
        <v>106</v>
      </c>
    </row>
    <row r="122" spans="1:5" x14ac:dyDescent="0.25">
      <c r="A122" t="s">
        <v>20</v>
      </c>
      <c r="B122">
        <v>117</v>
      </c>
      <c r="D122" t="s">
        <v>14</v>
      </c>
      <c r="E122">
        <v>16</v>
      </c>
    </row>
    <row r="123" spans="1:5" x14ac:dyDescent="0.25">
      <c r="A123" t="s">
        <v>20</v>
      </c>
      <c r="B123">
        <v>117</v>
      </c>
      <c r="D123" t="s">
        <v>14</v>
      </c>
      <c r="E123">
        <v>78</v>
      </c>
    </row>
    <row r="124" spans="1:5" x14ac:dyDescent="0.25">
      <c r="A124" t="s">
        <v>20</v>
      </c>
      <c r="B124">
        <v>119</v>
      </c>
      <c r="D124" t="s">
        <v>14</v>
      </c>
      <c r="E124">
        <v>31</v>
      </c>
    </row>
    <row r="125" spans="1:5" x14ac:dyDescent="0.25">
      <c r="A125" t="s">
        <v>20</v>
      </c>
      <c r="B125">
        <v>121</v>
      </c>
      <c r="D125" t="s">
        <v>14</v>
      </c>
      <c r="E125">
        <v>67</v>
      </c>
    </row>
    <row r="126" spans="1:5" x14ac:dyDescent="0.25">
      <c r="A126" t="s">
        <v>20</v>
      </c>
      <c r="B126">
        <v>121</v>
      </c>
      <c r="D126" t="s">
        <v>14</v>
      </c>
      <c r="E126">
        <v>92</v>
      </c>
    </row>
    <row r="127" spans="1:5" x14ac:dyDescent="0.25">
      <c r="A127" t="s">
        <v>20</v>
      </c>
      <c r="B127">
        <v>121</v>
      </c>
      <c r="D127" t="s">
        <v>14</v>
      </c>
      <c r="E127">
        <v>64</v>
      </c>
    </row>
    <row r="128" spans="1:5" x14ac:dyDescent="0.25">
      <c r="A128" t="s">
        <v>20</v>
      </c>
      <c r="B128">
        <v>122</v>
      </c>
      <c r="D128" t="s">
        <v>14</v>
      </c>
      <c r="E128">
        <v>17</v>
      </c>
    </row>
    <row r="129" spans="1:5" x14ac:dyDescent="0.25">
      <c r="A129" t="s">
        <v>20</v>
      </c>
      <c r="B129">
        <v>122</v>
      </c>
      <c r="D129" t="s">
        <v>14</v>
      </c>
      <c r="E129">
        <v>102</v>
      </c>
    </row>
    <row r="130" spans="1:5" x14ac:dyDescent="0.25">
      <c r="A130" t="s">
        <v>20</v>
      </c>
      <c r="B130">
        <v>122</v>
      </c>
      <c r="D130" t="s">
        <v>14</v>
      </c>
      <c r="E130">
        <v>183</v>
      </c>
    </row>
    <row r="131" spans="1:5" x14ac:dyDescent="0.25">
      <c r="A131" t="s">
        <v>20</v>
      </c>
      <c r="B131">
        <v>122</v>
      </c>
      <c r="D131" t="s">
        <v>14</v>
      </c>
      <c r="E131">
        <v>67</v>
      </c>
    </row>
    <row r="132" spans="1:5" x14ac:dyDescent="0.25">
      <c r="A132" t="s">
        <v>20</v>
      </c>
      <c r="B132">
        <v>123</v>
      </c>
      <c r="D132" t="s">
        <v>14</v>
      </c>
      <c r="E132">
        <v>112</v>
      </c>
    </row>
    <row r="133" spans="1:5" x14ac:dyDescent="0.25">
      <c r="A133" t="s">
        <v>20</v>
      </c>
      <c r="B133">
        <v>123</v>
      </c>
      <c r="D133" t="s">
        <v>14</v>
      </c>
      <c r="E133">
        <v>25</v>
      </c>
    </row>
    <row r="134" spans="1:5" x14ac:dyDescent="0.25">
      <c r="A134" t="s">
        <v>20</v>
      </c>
      <c r="B134">
        <v>123</v>
      </c>
      <c r="D134" t="s">
        <v>14</v>
      </c>
      <c r="E134">
        <v>29</v>
      </c>
    </row>
    <row r="135" spans="1:5" x14ac:dyDescent="0.25">
      <c r="A135" t="s">
        <v>20</v>
      </c>
      <c r="B135">
        <v>125</v>
      </c>
      <c r="D135" t="s">
        <v>14</v>
      </c>
      <c r="E135">
        <v>84</v>
      </c>
    </row>
    <row r="136" spans="1:5" x14ac:dyDescent="0.25">
      <c r="A136" t="s">
        <v>20</v>
      </c>
      <c r="B136">
        <v>126</v>
      </c>
      <c r="D136" t="s">
        <v>14</v>
      </c>
      <c r="E136">
        <v>94</v>
      </c>
    </row>
    <row r="137" spans="1:5" x14ac:dyDescent="0.25">
      <c r="A137" t="s">
        <v>20</v>
      </c>
      <c r="B137">
        <v>126</v>
      </c>
      <c r="D137" t="s">
        <v>14</v>
      </c>
      <c r="E137">
        <v>35</v>
      </c>
    </row>
    <row r="138" spans="1:5" x14ac:dyDescent="0.25">
      <c r="A138" t="s">
        <v>20</v>
      </c>
      <c r="B138">
        <v>126</v>
      </c>
      <c r="D138" t="s">
        <v>14</v>
      </c>
      <c r="E138">
        <v>100</v>
      </c>
    </row>
    <row r="139" spans="1:5" x14ac:dyDescent="0.25">
      <c r="A139" t="s">
        <v>20</v>
      </c>
      <c r="B139">
        <v>126</v>
      </c>
      <c r="D139" t="s">
        <v>14</v>
      </c>
      <c r="E139">
        <v>57</v>
      </c>
    </row>
    <row r="140" spans="1:5" x14ac:dyDescent="0.25">
      <c r="A140" t="s">
        <v>20</v>
      </c>
      <c r="B140">
        <v>126</v>
      </c>
      <c r="D140" t="s">
        <v>14</v>
      </c>
      <c r="E140">
        <v>86</v>
      </c>
    </row>
    <row r="141" spans="1:5" x14ac:dyDescent="0.25">
      <c r="A141" t="s">
        <v>20</v>
      </c>
      <c r="B141">
        <v>127</v>
      </c>
      <c r="D141" t="s">
        <v>14</v>
      </c>
      <c r="E141">
        <v>113</v>
      </c>
    </row>
    <row r="142" spans="1:5" x14ac:dyDescent="0.25">
      <c r="A142" t="s">
        <v>20</v>
      </c>
      <c r="B142">
        <v>127</v>
      </c>
      <c r="D142" t="s">
        <v>14</v>
      </c>
      <c r="E142">
        <v>65</v>
      </c>
    </row>
    <row r="143" spans="1:5" x14ac:dyDescent="0.25">
      <c r="A143" t="s">
        <v>20</v>
      </c>
      <c r="B143">
        <v>128</v>
      </c>
      <c r="D143" t="s">
        <v>14</v>
      </c>
      <c r="E143">
        <v>136</v>
      </c>
    </row>
    <row r="144" spans="1:5" x14ac:dyDescent="0.25">
      <c r="A144" t="s">
        <v>20</v>
      </c>
      <c r="B144">
        <v>128</v>
      </c>
      <c r="D144" t="s">
        <v>14</v>
      </c>
      <c r="E144">
        <v>92</v>
      </c>
    </row>
    <row r="145" spans="1:5" x14ac:dyDescent="0.25">
      <c r="A145" t="s">
        <v>20</v>
      </c>
      <c r="B145">
        <v>129</v>
      </c>
      <c r="D145" t="s">
        <v>14</v>
      </c>
      <c r="E145">
        <v>133</v>
      </c>
    </row>
    <row r="146" spans="1:5" x14ac:dyDescent="0.25">
      <c r="A146" t="s">
        <v>20</v>
      </c>
      <c r="B146">
        <v>129</v>
      </c>
      <c r="D146" t="s">
        <v>14</v>
      </c>
      <c r="E146">
        <v>42</v>
      </c>
    </row>
    <row r="147" spans="1:5" x14ac:dyDescent="0.25">
      <c r="A147" t="s">
        <v>20</v>
      </c>
      <c r="B147">
        <v>130</v>
      </c>
      <c r="D147" t="s">
        <v>14</v>
      </c>
      <c r="E147">
        <v>83</v>
      </c>
    </row>
    <row r="148" spans="1:5" x14ac:dyDescent="0.25">
      <c r="A148" t="s">
        <v>20</v>
      </c>
      <c r="B148">
        <v>130</v>
      </c>
      <c r="D148" t="s">
        <v>14</v>
      </c>
      <c r="E148">
        <v>15</v>
      </c>
    </row>
    <row r="149" spans="1:5" x14ac:dyDescent="0.25">
      <c r="A149" t="s">
        <v>20</v>
      </c>
      <c r="B149">
        <v>131</v>
      </c>
      <c r="D149" t="s">
        <v>14</v>
      </c>
      <c r="E149">
        <v>10</v>
      </c>
    </row>
    <row r="150" spans="1:5" x14ac:dyDescent="0.25">
      <c r="A150" t="s">
        <v>20</v>
      </c>
      <c r="B150">
        <v>131</v>
      </c>
      <c r="D150" t="s">
        <v>14</v>
      </c>
      <c r="E150">
        <v>33</v>
      </c>
    </row>
    <row r="151" spans="1:5" x14ac:dyDescent="0.25">
      <c r="A151" t="s">
        <v>20</v>
      </c>
      <c r="B151">
        <v>131</v>
      </c>
      <c r="D151" t="s">
        <v>14</v>
      </c>
      <c r="E151">
        <v>27</v>
      </c>
    </row>
    <row r="152" spans="1:5" x14ac:dyDescent="0.25">
      <c r="A152" t="s">
        <v>20</v>
      </c>
      <c r="B152">
        <v>131</v>
      </c>
      <c r="D152" t="s">
        <v>14</v>
      </c>
      <c r="E152">
        <v>26</v>
      </c>
    </row>
    <row r="153" spans="1:5" x14ac:dyDescent="0.25">
      <c r="A153" t="s">
        <v>20</v>
      </c>
      <c r="B153">
        <v>131</v>
      </c>
      <c r="D153" t="s">
        <v>14</v>
      </c>
      <c r="E153">
        <v>47</v>
      </c>
    </row>
    <row r="154" spans="1:5" x14ac:dyDescent="0.25">
      <c r="A154" t="s">
        <v>20</v>
      </c>
      <c r="B154">
        <v>132</v>
      </c>
      <c r="D154" t="s">
        <v>14</v>
      </c>
      <c r="E154">
        <v>147</v>
      </c>
    </row>
    <row r="155" spans="1:5" x14ac:dyDescent="0.25">
      <c r="A155" t="s">
        <v>20</v>
      </c>
      <c r="B155">
        <v>132</v>
      </c>
      <c r="D155" t="s">
        <v>14</v>
      </c>
      <c r="E155">
        <v>80</v>
      </c>
    </row>
    <row r="156" spans="1:5" x14ac:dyDescent="0.25">
      <c r="A156" t="s">
        <v>20</v>
      </c>
      <c r="B156">
        <v>132</v>
      </c>
      <c r="D156" t="s">
        <v>14</v>
      </c>
      <c r="E156">
        <v>92</v>
      </c>
    </row>
    <row r="157" spans="1:5" x14ac:dyDescent="0.25">
      <c r="A157" t="s">
        <v>20</v>
      </c>
      <c r="B157">
        <v>133</v>
      </c>
      <c r="D157" t="s">
        <v>14</v>
      </c>
      <c r="E157">
        <v>45</v>
      </c>
    </row>
    <row r="158" spans="1:5" x14ac:dyDescent="0.25">
      <c r="A158" t="s">
        <v>20</v>
      </c>
      <c r="B158">
        <v>133</v>
      </c>
      <c r="D158" t="s">
        <v>14</v>
      </c>
      <c r="E158">
        <v>67</v>
      </c>
    </row>
    <row r="159" spans="1:5" x14ac:dyDescent="0.25">
      <c r="A159" t="s">
        <v>20</v>
      </c>
      <c r="B159">
        <v>133</v>
      </c>
      <c r="D159" t="s">
        <v>14</v>
      </c>
      <c r="E159">
        <v>77</v>
      </c>
    </row>
    <row r="160" spans="1:5" x14ac:dyDescent="0.25">
      <c r="A160" t="s">
        <v>20</v>
      </c>
      <c r="B160">
        <v>134</v>
      </c>
      <c r="D160" t="s">
        <v>14</v>
      </c>
      <c r="E160">
        <v>131</v>
      </c>
    </row>
    <row r="161" spans="1:5" x14ac:dyDescent="0.25">
      <c r="A161" t="s">
        <v>20</v>
      </c>
      <c r="B161">
        <v>134</v>
      </c>
      <c r="D161" t="s">
        <v>14</v>
      </c>
      <c r="E161">
        <v>79</v>
      </c>
    </row>
    <row r="162" spans="1:5" x14ac:dyDescent="0.25">
      <c r="A162" t="s">
        <v>20</v>
      </c>
      <c r="B162">
        <v>134</v>
      </c>
      <c r="D162" t="s">
        <v>14</v>
      </c>
      <c r="E162">
        <v>41</v>
      </c>
    </row>
    <row r="163" spans="1:5" x14ac:dyDescent="0.25">
      <c r="A163" t="s">
        <v>20</v>
      </c>
      <c r="B163">
        <v>135</v>
      </c>
      <c r="D163" t="s">
        <v>14</v>
      </c>
      <c r="E163">
        <v>40</v>
      </c>
    </row>
    <row r="164" spans="1:5" x14ac:dyDescent="0.25">
      <c r="A164" t="s">
        <v>20</v>
      </c>
      <c r="B164">
        <v>135</v>
      </c>
      <c r="D164" t="s">
        <v>14</v>
      </c>
      <c r="E164">
        <v>37</v>
      </c>
    </row>
    <row r="165" spans="1:5" x14ac:dyDescent="0.25">
      <c r="A165" t="s">
        <v>20</v>
      </c>
      <c r="B165">
        <v>135</v>
      </c>
      <c r="D165" t="s">
        <v>14</v>
      </c>
      <c r="E165">
        <v>226</v>
      </c>
    </row>
    <row r="166" spans="1:5" x14ac:dyDescent="0.25">
      <c r="A166" t="s">
        <v>20</v>
      </c>
      <c r="B166">
        <v>136</v>
      </c>
      <c r="D166" t="s">
        <v>14</v>
      </c>
      <c r="E166">
        <v>118</v>
      </c>
    </row>
    <row r="167" spans="1:5" x14ac:dyDescent="0.25">
      <c r="A167" t="s">
        <v>20</v>
      </c>
      <c r="B167">
        <v>137</v>
      </c>
      <c r="D167" t="s">
        <v>14</v>
      </c>
      <c r="E167">
        <v>156</v>
      </c>
    </row>
    <row r="168" spans="1:5" x14ac:dyDescent="0.25">
      <c r="A168" t="s">
        <v>20</v>
      </c>
      <c r="B168">
        <v>137</v>
      </c>
      <c r="D168" t="s">
        <v>14</v>
      </c>
      <c r="E168">
        <v>10</v>
      </c>
    </row>
    <row r="169" spans="1:5" x14ac:dyDescent="0.25">
      <c r="A169" t="s">
        <v>20</v>
      </c>
      <c r="B169">
        <v>138</v>
      </c>
      <c r="D169" t="s">
        <v>14</v>
      </c>
      <c r="E169">
        <v>64</v>
      </c>
    </row>
    <row r="170" spans="1:5" x14ac:dyDescent="0.25">
      <c r="A170" t="s">
        <v>20</v>
      </c>
      <c r="B170">
        <v>138</v>
      </c>
      <c r="D170" t="s">
        <v>14</v>
      </c>
      <c r="E170">
        <v>48</v>
      </c>
    </row>
    <row r="171" spans="1:5" x14ac:dyDescent="0.25">
      <c r="A171" t="s">
        <v>20</v>
      </c>
      <c r="B171">
        <v>138</v>
      </c>
      <c r="D171" t="s">
        <v>14</v>
      </c>
      <c r="E171">
        <v>56</v>
      </c>
    </row>
    <row r="172" spans="1:5" x14ac:dyDescent="0.25">
      <c r="A172" t="s">
        <v>20</v>
      </c>
      <c r="B172">
        <v>139</v>
      </c>
      <c r="D172" t="s">
        <v>14</v>
      </c>
      <c r="E172">
        <v>31</v>
      </c>
    </row>
    <row r="173" spans="1:5" x14ac:dyDescent="0.25">
      <c r="A173" t="s">
        <v>20</v>
      </c>
      <c r="B173">
        <v>139</v>
      </c>
      <c r="D173" t="s">
        <v>14</v>
      </c>
      <c r="E173">
        <v>115</v>
      </c>
    </row>
    <row r="174" spans="1:5" x14ac:dyDescent="0.25">
      <c r="A174" t="s">
        <v>20</v>
      </c>
      <c r="B174">
        <v>140</v>
      </c>
      <c r="D174" t="s">
        <v>14</v>
      </c>
      <c r="E174">
        <v>108</v>
      </c>
    </row>
    <row r="175" spans="1:5" x14ac:dyDescent="0.25">
      <c r="A175" t="s">
        <v>20</v>
      </c>
      <c r="B175">
        <v>140</v>
      </c>
      <c r="D175" t="s">
        <v>14</v>
      </c>
      <c r="E175">
        <v>154</v>
      </c>
    </row>
    <row r="176" spans="1:5" x14ac:dyDescent="0.25">
      <c r="A176" t="s">
        <v>20</v>
      </c>
      <c r="B176">
        <v>140</v>
      </c>
      <c r="D176" t="s">
        <v>14</v>
      </c>
      <c r="E176">
        <v>67</v>
      </c>
    </row>
    <row r="177" spans="1:5" x14ac:dyDescent="0.25">
      <c r="A177" t="s">
        <v>20</v>
      </c>
      <c r="B177">
        <v>142</v>
      </c>
      <c r="D177" t="s">
        <v>14</v>
      </c>
      <c r="E177">
        <v>23</v>
      </c>
    </row>
    <row r="178" spans="1:5" x14ac:dyDescent="0.25">
      <c r="A178" t="s">
        <v>20</v>
      </c>
      <c r="B178">
        <v>142</v>
      </c>
      <c r="D178" t="s">
        <v>14</v>
      </c>
      <c r="E178">
        <v>64</v>
      </c>
    </row>
    <row r="179" spans="1:5" x14ac:dyDescent="0.25">
      <c r="A179" t="s">
        <v>20</v>
      </c>
      <c r="B179">
        <v>142</v>
      </c>
      <c r="D179" t="s">
        <v>14</v>
      </c>
      <c r="E179">
        <v>67</v>
      </c>
    </row>
    <row r="180" spans="1:5" x14ac:dyDescent="0.25">
      <c r="A180" t="s">
        <v>20</v>
      </c>
      <c r="B180">
        <v>142</v>
      </c>
      <c r="D180" t="s">
        <v>14</v>
      </c>
      <c r="E180">
        <v>132</v>
      </c>
    </row>
    <row r="181" spans="1:5" x14ac:dyDescent="0.25">
      <c r="A181" t="s">
        <v>20</v>
      </c>
      <c r="B181">
        <v>143</v>
      </c>
      <c r="D181" t="s">
        <v>14</v>
      </c>
      <c r="E181">
        <v>120</v>
      </c>
    </row>
    <row r="182" spans="1:5" x14ac:dyDescent="0.25">
      <c r="A182" t="s">
        <v>20</v>
      </c>
      <c r="B182">
        <v>144</v>
      </c>
      <c r="D182" t="s">
        <v>14</v>
      </c>
      <c r="E182">
        <v>77</v>
      </c>
    </row>
    <row r="183" spans="1:5" x14ac:dyDescent="0.25">
      <c r="A183" t="s">
        <v>20</v>
      </c>
      <c r="B183">
        <v>144</v>
      </c>
      <c r="D183" t="s">
        <v>14</v>
      </c>
      <c r="E183">
        <v>88</v>
      </c>
    </row>
    <row r="184" spans="1:5" x14ac:dyDescent="0.25">
      <c r="A184" t="s">
        <v>20</v>
      </c>
      <c r="B184">
        <v>144</v>
      </c>
      <c r="D184" t="s">
        <v>14</v>
      </c>
      <c r="E184">
        <v>75</v>
      </c>
    </row>
    <row r="185" spans="1:5" x14ac:dyDescent="0.25">
      <c r="A185" t="s">
        <v>20</v>
      </c>
      <c r="B185">
        <v>144</v>
      </c>
      <c r="D185" t="s">
        <v>14</v>
      </c>
      <c r="E185">
        <v>26</v>
      </c>
    </row>
    <row r="186" spans="1:5" x14ac:dyDescent="0.25">
      <c r="A186" t="s">
        <v>20</v>
      </c>
      <c r="B186">
        <v>146</v>
      </c>
      <c r="D186" t="s">
        <v>14</v>
      </c>
      <c r="E186">
        <v>37</v>
      </c>
    </row>
    <row r="187" spans="1:5" x14ac:dyDescent="0.25">
      <c r="A187" t="s">
        <v>20</v>
      </c>
      <c r="B187">
        <v>147</v>
      </c>
      <c r="D187" t="s">
        <v>14</v>
      </c>
      <c r="E187">
        <v>14</v>
      </c>
    </row>
    <row r="188" spans="1:5" x14ac:dyDescent="0.25">
      <c r="A188" t="s">
        <v>20</v>
      </c>
      <c r="B188">
        <v>147</v>
      </c>
      <c r="D188" t="s">
        <v>14</v>
      </c>
      <c r="E188">
        <v>87</v>
      </c>
    </row>
    <row r="189" spans="1:5" x14ac:dyDescent="0.25">
      <c r="A189" t="s">
        <v>20</v>
      </c>
      <c r="B189">
        <v>147</v>
      </c>
      <c r="D189" t="s">
        <v>14</v>
      </c>
      <c r="E189">
        <v>191</v>
      </c>
    </row>
    <row r="190" spans="1:5" x14ac:dyDescent="0.25">
      <c r="A190" t="s">
        <v>20</v>
      </c>
      <c r="B190">
        <v>148</v>
      </c>
      <c r="D190" t="s">
        <v>14</v>
      </c>
      <c r="E190">
        <v>263</v>
      </c>
    </row>
    <row r="191" spans="1:5" x14ac:dyDescent="0.25">
      <c r="A191" t="s">
        <v>20</v>
      </c>
      <c r="B191">
        <v>148</v>
      </c>
      <c r="D191" t="s">
        <v>14</v>
      </c>
      <c r="E191">
        <v>76</v>
      </c>
    </row>
    <row r="192" spans="1:5" x14ac:dyDescent="0.25">
      <c r="A192" t="s">
        <v>20</v>
      </c>
      <c r="B192">
        <v>149</v>
      </c>
      <c r="D192" t="s">
        <v>14</v>
      </c>
      <c r="E192">
        <v>200</v>
      </c>
    </row>
    <row r="193" spans="1:5" x14ac:dyDescent="0.25">
      <c r="A193" t="s">
        <v>20</v>
      </c>
      <c r="B193">
        <v>149</v>
      </c>
      <c r="D193" t="s">
        <v>14</v>
      </c>
      <c r="E193">
        <v>435</v>
      </c>
    </row>
    <row r="194" spans="1:5" x14ac:dyDescent="0.25">
      <c r="A194" t="s">
        <v>20</v>
      </c>
      <c r="B194">
        <v>150</v>
      </c>
      <c r="D194" t="s">
        <v>14</v>
      </c>
      <c r="E194">
        <v>225</v>
      </c>
    </row>
    <row r="195" spans="1:5" x14ac:dyDescent="0.25">
      <c r="A195" t="s">
        <v>20</v>
      </c>
      <c r="B195">
        <v>150</v>
      </c>
      <c r="D195" t="s">
        <v>14</v>
      </c>
      <c r="E195">
        <v>393</v>
      </c>
    </row>
    <row r="196" spans="1:5" x14ac:dyDescent="0.25">
      <c r="A196" t="s">
        <v>20</v>
      </c>
      <c r="B196">
        <v>154</v>
      </c>
      <c r="D196" t="s">
        <v>14</v>
      </c>
      <c r="E196">
        <v>57</v>
      </c>
    </row>
    <row r="197" spans="1:5" x14ac:dyDescent="0.25">
      <c r="A197" t="s">
        <v>20</v>
      </c>
      <c r="B197">
        <v>154</v>
      </c>
      <c r="D197" t="s">
        <v>14</v>
      </c>
      <c r="E197">
        <v>243</v>
      </c>
    </row>
    <row r="198" spans="1:5" x14ac:dyDescent="0.25">
      <c r="A198" t="s">
        <v>20</v>
      </c>
      <c r="B198">
        <v>154</v>
      </c>
      <c r="D198" t="s">
        <v>14</v>
      </c>
      <c r="E198">
        <v>78</v>
      </c>
    </row>
    <row r="199" spans="1:5" x14ac:dyDescent="0.25">
      <c r="A199" t="s">
        <v>20</v>
      </c>
      <c r="B199">
        <v>154</v>
      </c>
      <c r="D199" t="s">
        <v>14</v>
      </c>
      <c r="E199">
        <v>248</v>
      </c>
    </row>
    <row r="200" spans="1:5" x14ac:dyDescent="0.25">
      <c r="A200" t="s">
        <v>20</v>
      </c>
      <c r="B200">
        <v>155</v>
      </c>
      <c r="D200" t="s">
        <v>14</v>
      </c>
      <c r="E200">
        <v>328</v>
      </c>
    </row>
    <row r="201" spans="1:5" x14ac:dyDescent="0.25">
      <c r="A201" t="s">
        <v>20</v>
      </c>
      <c r="B201">
        <v>155</v>
      </c>
      <c r="D201" t="s">
        <v>14</v>
      </c>
      <c r="E201">
        <v>210</v>
      </c>
    </row>
    <row r="202" spans="1:5" x14ac:dyDescent="0.25">
      <c r="A202" t="s">
        <v>20</v>
      </c>
      <c r="B202">
        <v>155</v>
      </c>
      <c r="D202" t="s">
        <v>14</v>
      </c>
      <c r="E202">
        <v>127</v>
      </c>
    </row>
    <row r="203" spans="1:5" x14ac:dyDescent="0.25">
      <c r="A203" t="s">
        <v>20</v>
      </c>
      <c r="B203">
        <v>155</v>
      </c>
      <c r="D203" t="s">
        <v>14</v>
      </c>
      <c r="E203">
        <v>191</v>
      </c>
    </row>
    <row r="204" spans="1:5" x14ac:dyDescent="0.25">
      <c r="A204" t="s">
        <v>20</v>
      </c>
      <c r="B204">
        <v>156</v>
      </c>
      <c r="D204" t="s">
        <v>14</v>
      </c>
      <c r="E204">
        <v>838</v>
      </c>
    </row>
    <row r="205" spans="1:5" x14ac:dyDescent="0.25">
      <c r="A205" t="s">
        <v>20</v>
      </c>
      <c r="B205">
        <v>156</v>
      </c>
      <c r="D205" t="s">
        <v>14</v>
      </c>
      <c r="E205">
        <v>151</v>
      </c>
    </row>
    <row r="206" spans="1:5" x14ac:dyDescent="0.25">
      <c r="A206" t="s">
        <v>20</v>
      </c>
      <c r="B206">
        <v>157</v>
      </c>
      <c r="D206" t="s">
        <v>14</v>
      </c>
      <c r="E206">
        <v>859</v>
      </c>
    </row>
    <row r="207" spans="1:5" x14ac:dyDescent="0.25">
      <c r="A207" t="s">
        <v>20</v>
      </c>
      <c r="B207">
        <v>157</v>
      </c>
      <c r="D207" t="s">
        <v>14</v>
      </c>
      <c r="E207">
        <v>674</v>
      </c>
    </row>
    <row r="208" spans="1:5" x14ac:dyDescent="0.25">
      <c r="A208" t="s">
        <v>20</v>
      </c>
      <c r="B208">
        <v>157</v>
      </c>
      <c r="D208" t="s">
        <v>14</v>
      </c>
      <c r="E208">
        <v>168</v>
      </c>
    </row>
    <row r="209" spans="1:5" x14ac:dyDescent="0.25">
      <c r="A209" t="s">
        <v>20</v>
      </c>
      <c r="B209">
        <v>157</v>
      </c>
      <c r="D209" t="s">
        <v>14</v>
      </c>
      <c r="E209">
        <v>374</v>
      </c>
    </row>
    <row r="210" spans="1:5" x14ac:dyDescent="0.25">
      <c r="A210" t="s">
        <v>20</v>
      </c>
      <c r="B210">
        <v>157</v>
      </c>
      <c r="D210" t="s">
        <v>14</v>
      </c>
      <c r="E210">
        <v>523</v>
      </c>
    </row>
    <row r="211" spans="1:5" x14ac:dyDescent="0.25">
      <c r="A211" t="s">
        <v>20</v>
      </c>
      <c r="B211">
        <v>158</v>
      </c>
      <c r="D211" t="s">
        <v>14</v>
      </c>
      <c r="E211">
        <v>1072</v>
      </c>
    </row>
    <row r="212" spans="1:5" x14ac:dyDescent="0.25">
      <c r="A212" t="s">
        <v>20</v>
      </c>
      <c r="B212">
        <v>158</v>
      </c>
      <c r="D212" t="s">
        <v>14</v>
      </c>
      <c r="E212">
        <v>15</v>
      </c>
    </row>
    <row r="213" spans="1:5" x14ac:dyDescent="0.25">
      <c r="A213" t="s">
        <v>20</v>
      </c>
      <c r="B213">
        <v>159</v>
      </c>
      <c r="D213" t="s">
        <v>14</v>
      </c>
      <c r="E213">
        <v>40</v>
      </c>
    </row>
    <row r="214" spans="1:5" x14ac:dyDescent="0.25">
      <c r="A214" t="s">
        <v>20</v>
      </c>
      <c r="B214">
        <v>159</v>
      </c>
      <c r="D214" t="s">
        <v>14</v>
      </c>
      <c r="E214">
        <v>245</v>
      </c>
    </row>
    <row r="215" spans="1:5" x14ac:dyDescent="0.25">
      <c r="A215" t="s">
        <v>20</v>
      </c>
      <c r="B215">
        <v>159</v>
      </c>
      <c r="D215" t="s">
        <v>14</v>
      </c>
      <c r="E215">
        <v>49</v>
      </c>
    </row>
    <row r="216" spans="1:5" x14ac:dyDescent="0.25">
      <c r="A216" t="s">
        <v>20</v>
      </c>
      <c r="B216">
        <v>160</v>
      </c>
      <c r="D216" t="s">
        <v>14</v>
      </c>
      <c r="E216">
        <v>1063</v>
      </c>
    </row>
    <row r="217" spans="1:5" x14ac:dyDescent="0.25">
      <c r="A217" t="s">
        <v>20</v>
      </c>
      <c r="B217">
        <v>160</v>
      </c>
      <c r="D217" t="s">
        <v>14</v>
      </c>
      <c r="E217">
        <v>452</v>
      </c>
    </row>
    <row r="218" spans="1:5" x14ac:dyDescent="0.25">
      <c r="A218" t="s">
        <v>20</v>
      </c>
      <c r="B218">
        <v>161</v>
      </c>
      <c r="D218" t="s">
        <v>14</v>
      </c>
      <c r="E218">
        <v>452</v>
      </c>
    </row>
    <row r="219" spans="1:5" x14ac:dyDescent="0.25">
      <c r="A219" t="s">
        <v>20</v>
      </c>
      <c r="B219">
        <v>163</v>
      </c>
      <c r="D219" t="s">
        <v>14</v>
      </c>
      <c r="E219">
        <v>94</v>
      </c>
    </row>
    <row r="220" spans="1:5" x14ac:dyDescent="0.25">
      <c r="A220" t="s">
        <v>20</v>
      </c>
      <c r="B220">
        <v>163</v>
      </c>
      <c r="D220" t="s">
        <v>14</v>
      </c>
      <c r="E220">
        <v>558</v>
      </c>
    </row>
    <row r="221" spans="1:5" x14ac:dyDescent="0.25">
      <c r="A221" t="s">
        <v>20</v>
      </c>
      <c r="B221">
        <v>164</v>
      </c>
      <c r="D221" t="s">
        <v>14</v>
      </c>
      <c r="E221">
        <v>454</v>
      </c>
    </row>
    <row r="222" spans="1:5" x14ac:dyDescent="0.25">
      <c r="A222" t="s">
        <v>20</v>
      </c>
      <c r="B222">
        <v>164</v>
      </c>
      <c r="D222" t="s">
        <v>14</v>
      </c>
      <c r="E222">
        <v>80</v>
      </c>
    </row>
    <row r="223" spans="1:5" x14ac:dyDescent="0.25">
      <c r="A223" t="s">
        <v>20</v>
      </c>
      <c r="B223">
        <v>164</v>
      </c>
      <c r="D223" t="s">
        <v>14</v>
      </c>
      <c r="E223">
        <v>1225</v>
      </c>
    </row>
    <row r="224" spans="1:5" x14ac:dyDescent="0.25">
      <c r="A224" t="s">
        <v>20</v>
      </c>
      <c r="B224">
        <v>164</v>
      </c>
      <c r="D224" t="s">
        <v>14</v>
      </c>
      <c r="E224">
        <v>180</v>
      </c>
    </row>
    <row r="225" spans="1:5" x14ac:dyDescent="0.25">
      <c r="A225" t="s">
        <v>20</v>
      </c>
      <c r="B225">
        <v>164</v>
      </c>
      <c r="D225" t="s">
        <v>14</v>
      </c>
      <c r="E225">
        <v>750</v>
      </c>
    </row>
    <row r="226" spans="1:5" x14ac:dyDescent="0.25">
      <c r="A226" t="s">
        <v>20</v>
      </c>
      <c r="B226">
        <v>165</v>
      </c>
      <c r="D226" t="s">
        <v>14</v>
      </c>
      <c r="E226">
        <v>1758</v>
      </c>
    </row>
    <row r="227" spans="1:5" x14ac:dyDescent="0.25">
      <c r="A227" t="s">
        <v>20</v>
      </c>
      <c r="B227">
        <v>165</v>
      </c>
      <c r="D227" t="s">
        <v>14</v>
      </c>
      <c r="E227">
        <v>931</v>
      </c>
    </row>
    <row r="228" spans="1:5" x14ac:dyDescent="0.25">
      <c r="A228" t="s">
        <v>20</v>
      </c>
      <c r="B228">
        <v>165</v>
      </c>
      <c r="D228" t="s">
        <v>14</v>
      </c>
      <c r="E228">
        <v>886</v>
      </c>
    </row>
    <row r="229" spans="1:5" x14ac:dyDescent="0.25">
      <c r="A229" t="s">
        <v>20</v>
      </c>
      <c r="B229">
        <v>165</v>
      </c>
      <c r="D229" t="s">
        <v>14</v>
      </c>
      <c r="E229">
        <v>243</v>
      </c>
    </row>
    <row r="230" spans="1:5" x14ac:dyDescent="0.25">
      <c r="A230" t="s">
        <v>20</v>
      </c>
      <c r="B230">
        <v>166</v>
      </c>
      <c r="D230" t="s">
        <v>14</v>
      </c>
      <c r="E230">
        <v>605</v>
      </c>
    </row>
    <row r="231" spans="1:5" x14ac:dyDescent="0.25">
      <c r="A231" t="s">
        <v>20</v>
      </c>
      <c r="B231">
        <v>168</v>
      </c>
      <c r="D231" t="s">
        <v>14</v>
      </c>
      <c r="E231">
        <v>347</v>
      </c>
    </row>
    <row r="232" spans="1:5" x14ac:dyDescent="0.25">
      <c r="A232" t="s">
        <v>20</v>
      </c>
      <c r="B232">
        <v>168</v>
      </c>
      <c r="D232" t="s">
        <v>14</v>
      </c>
      <c r="E232">
        <v>648</v>
      </c>
    </row>
    <row r="233" spans="1:5" x14ac:dyDescent="0.25">
      <c r="A233" t="s">
        <v>20</v>
      </c>
      <c r="B233">
        <v>169</v>
      </c>
      <c r="D233" t="s">
        <v>14</v>
      </c>
      <c r="E233">
        <v>554</v>
      </c>
    </row>
    <row r="234" spans="1:5" x14ac:dyDescent="0.25">
      <c r="A234" t="s">
        <v>20</v>
      </c>
      <c r="B234">
        <v>170</v>
      </c>
      <c r="D234" t="s">
        <v>14</v>
      </c>
      <c r="E234">
        <v>326</v>
      </c>
    </row>
    <row r="235" spans="1:5" x14ac:dyDescent="0.25">
      <c r="A235" t="s">
        <v>20</v>
      </c>
      <c r="B235">
        <v>170</v>
      </c>
      <c r="D235" t="s">
        <v>14</v>
      </c>
      <c r="E235">
        <v>679</v>
      </c>
    </row>
    <row r="236" spans="1:5" x14ac:dyDescent="0.25">
      <c r="A236" t="s">
        <v>20</v>
      </c>
      <c r="B236">
        <v>170</v>
      </c>
      <c r="D236" t="s">
        <v>14</v>
      </c>
      <c r="E236">
        <v>676</v>
      </c>
    </row>
    <row r="237" spans="1:5" x14ac:dyDescent="0.25">
      <c r="A237" t="s">
        <v>20</v>
      </c>
      <c r="B237">
        <v>172</v>
      </c>
      <c r="D237" t="s">
        <v>14</v>
      </c>
      <c r="E237">
        <v>558</v>
      </c>
    </row>
    <row r="238" spans="1:5" x14ac:dyDescent="0.25">
      <c r="A238" t="s">
        <v>20</v>
      </c>
      <c r="B238">
        <v>173</v>
      </c>
      <c r="D238" t="s">
        <v>14</v>
      </c>
      <c r="E238">
        <v>594</v>
      </c>
    </row>
    <row r="239" spans="1:5" x14ac:dyDescent="0.25">
      <c r="A239" t="s">
        <v>20</v>
      </c>
      <c r="B239">
        <v>174</v>
      </c>
      <c r="D239" t="s">
        <v>14</v>
      </c>
      <c r="E239">
        <v>245</v>
      </c>
    </row>
    <row r="240" spans="1:5" x14ac:dyDescent="0.25">
      <c r="A240" t="s">
        <v>20</v>
      </c>
      <c r="B240">
        <v>174</v>
      </c>
      <c r="D240" t="s">
        <v>14</v>
      </c>
      <c r="E240">
        <v>1979</v>
      </c>
    </row>
    <row r="241" spans="1:5" x14ac:dyDescent="0.25">
      <c r="A241" t="s">
        <v>20</v>
      </c>
      <c r="B241">
        <v>175</v>
      </c>
      <c r="D241" t="s">
        <v>14</v>
      </c>
      <c r="E241">
        <v>513</v>
      </c>
    </row>
    <row r="242" spans="1:5" x14ac:dyDescent="0.25">
      <c r="A242" t="s">
        <v>20</v>
      </c>
      <c r="B242">
        <v>176</v>
      </c>
      <c r="D242" t="s">
        <v>14</v>
      </c>
      <c r="E242">
        <v>941</v>
      </c>
    </row>
    <row r="243" spans="1:5" x14ac:dyDescent="0.25">
      <c r="A243" t="s">
        <v>20</v>
      </c>
      <c r="B243">
        <v>179</v>
      </c>
      <c r="D243" t="s">
        <v>14</v>
      </c>
      <c r="E243">
        <v>1220</v>
      </c>
    </row>
    <row r="244" spans="1:5" x14ac:dyDescent="0.25">
      <c r="A244" t="s">
        <v>20</v>
      </c>
      <c r="B244">
        <v>180</v>
      </c>
      <c r="D244" t="s">
        <v>14</v>
      </c>
      <c r="E244">
        <v>2915</v>
      </c>
    </row>
    <row r="245" spans="1:5" x14ac:dyDescent="0.25">
      <c r="A245" t="s">
        <v>20</v>
      </c>
      <c r="B245">
        <v>180</v>
      </c>
      <c r="D245" t="s">
        <v>14</v>
      </c>
      <c r="E245">
        <v>940</v>
      </c>
    </row>
    <row r="246" spans="1:5" x14ac:dyDescent="0.25">
      <c r="A246" t="s">
        <v>20</v>
      </c>
      <c r="B246">
        <v>180</v>
      </c>
      <c r="D246" t="s">
        <v>14</v>
      </c>
      <c r="E246">
        <v>2307</v>
      </c>
    </row>
    <row r="247" spans="1:5" x14ac:dyDescent="0.25">
      <c r="A247" t="s">
        <v>20</v>
      </c>
      <c r="B247">
        <v>180</v>
      </c>
      <c r="D247" t="s">
        <v>14</v>
      </c>
      <c r="E247">
        <v>747</v>
      </c>
    </row>
    <row r="248" spans="1:5" x14ac:dyDescent="0.25">
      <c r="A248" t="s">
        <v>20</v>
      </c>
      <c r="B248">
        <v>181</v>
      </c>
      <c r="D248" t="s">
        <v>14</v>
      </c>
      <c r="E248">
        <v>1608</v>
      </c>
    </row>
    <row r="249" spans="1:5" x14ac:dyDescent="0.25">
      <c r="A249" t="s">
        <v>20</v>
      </c>
      <c r="B249">
        <v>181</v>
      </c>
      <c r="D249" t="s">
        <v>14</v>
      </c>
      <c r="E249">
        <v>672</v>
      </c>
    </row>
    <row r="250" spans="1:5" x14ac:dyDescent="0.25">
      <c r="A250" t="s">
        <v>20</v>
      </c>
      <c r="B250">
        <v>182</v>
      </c>
      <c r="D250" t="s">
        <v>14</v>
      </c>
      <c r="E250">
        <v>21</v>
      </c>
    </row>
    <row r="251" spans="1:5" x14ac:dyDescent="0.25">
      <c r="A251" t="s">
        <v>20</v>
      </c>
      <c r="B251">
        <v>183</v>
      </c>
      <c r="D251" t="s">
        <v>14</v>
      </c>
      <c r="E251">
        <v>1625</v>
      </c>
    </row>
    <row r="252" spans="1:5" x14ac:dyDescent="0.25">
      <c r="A252" t="s">
        <v>20</v>
      </c>
      <c r="B252">
        <v>183</v>
      </c>
      <c r="D252" t="s">
        <v>14</v>
      </c>
      <c r="E252">
        <v>1784</v>
      </c>
    </row>
    <row r="253" spans="1:5" x14ac:dyDescent="0.25">
      <c r="A253" t="s">
        <v>20</v>
      </c>
      <c r="B253">
        <v>184</v>
      </c>
      <c r="D253" t="s">
        <v>14</v>
      </c>
      <c r="E253">
        <v>1000</v>
      </c>
    </row>
    <row r="254" spans="1:5" x14ac:dyDescent="0.25">
      <c r="A254" t="s">
        <v>20</v>
      </c>
      <c r="B254">
        <v>185</v>
      </c>
      <c r="D254" t="s">
        <v>14</v>
      </c>
      <c r="E254">
        <v>752</v>
      </c>
    </row>
    <row r="255" spans="1:5" x14ac:dyDescent="0.25">
      <c r="A255" t="s">
        <v>20</v>
      </c>
      <c r="B255">
        <v>186</v>
      </c>
      <c r="D255" t="s">
        <v>14</v>
      </c>
      <c r="E255">
        <v>831</v>
      </c>
    </row>
    <row r="256" spans="1:5" x14ac:dyDescent="0.25">
      <c r="A256" t="s">
        <v>20</v>
      </c>
      <c r="B256">
        <v>186</v>
      </c>
      <c r="D256" t="s">
        <v>14</v>
      </c>
      <c r="E256">
        <v>424</v>
      </c>
    </row>
    <row r="257" spans="1:5" x14ac:dyDescent="0.25">
      <c r="A257" t="s">
        <v>20</v>
      </c>
      <c r="B257">
        <v>186</v>
      </c>
      <c r="D257" t="s">
        <v>14</v>
      </c>
      <c r="E257">
        <v>2201</v>
      </c>
    </row>
    <row r="258" spans="1:5" x14ac:dyDescent="0.25">
      <c r="A258" t="s">
        <v>20</v>
      </c>
      <c r="B258">
        <v>186</v>
      </c>
      <c r="D258" t="s">
        <v>14</v>
      </c>
      <c r="E258">
        <v>3182</v>
      </c>
    </row>
    <row r="259" spans="1:5" x14ac:dyDescent="0.25">
      <c r="A259" t="s">
        <v>20</v>
      </c>
      <c r="B259">
        <v>186</v>
      </c>
      <c r="D259" t="s">
        <v>14</v>
      </c>
      <c r="E259">
        <v>418</v>
      </c>
    </row>
    <row r="260" spans="1:5" x14ac:dyDescent="0.25">
      <c r="A260" t="s">
        <v>20</v>
      </c>
      <c r="B260">
        <v>187</v>
      </c>
      <c r="D260" t="s">
        <v>14</v>
      </c>
      <c r="E260">
        <v>1257</v>
      </c>
    </row>
    <row r="261" spans="1:5" x14ac:dyDescent="0.25">
      <c r="A261" t="s">
        <v>20</v>
      </c>
      <c r="B261">
        <v>189</v>
      </c>
      <c r="D261" t="s">
        <v>14</v>
      </c>
      <c r="E261">
        <v>782</v>
      </c>
    </row>
    <row r="262" spans="1:5" x14ac:dyDescent="0.25">
      <c r="A262" t="s">
        <v>20</v>
      </c>
      <c r="B262">
        <v>189</v>
      </c>
      <c r="D262" t="s">
        <v>14</v>
      </c>
      <c r="E262">
        <v>1121</v>
      </c>
    </row>
    <row r="263" spans="1:5" x14ac:dyDescent="0.25">
      <c r="A263" t="s">
        <v>20</v>
      </c>
      <c r="B263">
        <v>190</v>
      </c>
      <c r="D263" t="s">
        <v>14</v>
      </c>
      <c r="E263">
        <v>656</v>
      </c>
    </row>
    <row r="264" spans="1:5" x14ac:dyDescent="0.25">
      <c r="A264" t="s">
        <v>20</v>
      </c>
      <c r="B264">
        <v>190</v>
      </c>
      <c r="D264" t="s">
        <v>14</v>
      </c>
      <c r="E264">
        <v>803</v>
      </c>
    </row>
    <row r="265" spans="1:5" x14ac:dyDescent="0.25">
      <c r="A265" t="s">
        <v>20</v>
      </c>
      <c r="B265">
        <v>191</v>
      </c>
      <c r="D265" t="s">
        <v>14</v>
      </c>
      <c r="E265">
        <v>504</v>
      </c>
    </row>
    <row r="266" spans="1:5" x14ac:dyDescent="0.25">
      <c r="A266" t="s">
        <v>20</v>
      </c>
      <c r="B266">
        <v>191</v>
      </c>
      <c r="D266" t="s">
        <v>14</v>
      </c>
      <c r="E266">
        <v>257</v>
      </c>
    </row>
    <row r="267" spans="1:5" x14ac:dyDescent="0.25">
      <c r="A267" t="s">
        <v>20</v>
      </c>
      <c r="B267">
        <v>191</v>
      </c>
      <c r="D267" t="s">
        <v>14</v>
      </c>
      <c r="E267">
        <v>750</v>
      </c>
    </row>
    <row r="268" spans="1:5" x14ac:dyDescent="0.25">
      <c r="A268" t="s">
        <v>20</v>
      </c>
      <c r="B268">
        <v>192</v>
      </c>
      <c r="D268" t="s">
        <v>14</v>
      </c>
      <c r="E268">
        <v>252</v>
      </c>
    </row>
    <row r="269" spans="1:5" x14ac:dyDescent="0.25">
      <c r="A269" t="s">
        <v>20</v>
      </c>
      <c r="B269">
        <v>192</v>
      </c>
      <c r="D269" t="s">
        <v>14</v>
      </c>
      <c r="E269">
        <v>792</v>
      </c>
    </row>
    <row r="270" spans="1:5" x14ac:dyDescent="0.25">
      <c r="A270" t="s">
        <v>20</v>
      </c>
      <c r="B270">
        <v>193</v>
      </c>
      <c r="D270" t="s">
        <v>14</v>
      </c>
      <c r="E270">
        <v>2179</v>
      </c>
    </row>
    <row r="271" spans="1:5" x14ac:dyDescent="0.25">
      <c r="A271" t="s">
        <v>20</v>
      </c>
      <c r="B271">
        <v>194</v>
      </c>
      <c r="D271" t="s">
        <v>14</v>
      </c>
      <c r="E271">
        <v>1335</v>
      </c>
    </row>
    <row r="272" spans="1:5" x14ac:dyDescent="0.25">
      <c r="A272" t="s">
        <v>20</v>
      </c>
      <c r="B272">
        <v>194</v>
      </c>
      <c r="D272" t="s">
        <v>14</v>
      </c>
      <c r="E272">
        <v>22</v>
      </c>
    </row>
    <row r="273" spans="1:5" x14ac:dyDescent="0.25">
      <c r="A273" t="s">
        <v>20</v>
      </c>
      <c r="B273">
        <v>194</v>
      </c>
      <c r="D273" t="s">
        <v>14</v>
      </c>
      <c r="E273">
        <v>602</v>
      </c>
    </row>
    <row r="274" spans="1:5" x14ac:dyDescent="0.25">
      <c r="A274" t="s">
        <v>20</v>
      </c>
      <c r="B274">
        <v>194</v>
      </c>
      <c r="D274" t="s">
        <v>14</v>
      </c>
      <c r="E274">
        <v>1684</v>
      </c>
    </row>
    <row r="275" spans="1:5" x14ac:dyDescent="0.25">
      <c r="A275" t="s">
        <v>20</v>
      </c>
      <c r="B275">
        <v>195</v>
      </c>
      <c r="D275" t="s">
        <v>14</v>
      </c>
      <c r="E275">
        <v>846</v>
      </c>
    </row>
    <row r="276" spans="1:5" x14ac:dyDescent="0.25">
      <c r="A276" t="s">
        <v>20</v>
      </c>
      <c r="B276">
        <v>195</v>
      </c>
      <c r="D276" t="s">
        <v>14</v>
      </c>
      <c r="E276">
        <v>3410</v>
      </c>
    </row>
    <row r="277" spans="1:5" x14ac:dyDescent="0.25">
      <c r="A277" t="s">
        <v>20</v>
      </c>
      <c r="B277">
        <v>196</v>
      </c>
      <c r="D277" t="s">
        <v>14</v>
      </c>
      <c r="E277">
        <v>955</v>
      </c>
    </row>
    <row r="278" spans="1:5" x14ac:dyDescent="0.25">
      <c r="A278" t="s">
        <v>20</v>
      </c>
      <c r="B278">
        <v>198</v>
      </c>
      <c r="D278" t="s">
        <v>14</v>
      </c>
      <c r="E278">
        <v>934</v>
      </c>
    </row>
    <row r="279" spans="1:5" x14ac:dyDescent="0.25">
      <c r="A279" t="s">
        <v>20</v>
      </c>
      <c r="B279">
        <v>198</v>
      </c>
      <c r="D279" t="s">
        <v>14</v>
      </c>
      <c r="E279">
        <v>1439</v>
      </c>
    </row>
    <row r="280" spans="1:5" x14ac:dyDescent="0.25">
      <c r="A280" t="s">
        <v>20</v>
      </c>
      <c r="B280">
        <v>198</v>
      </c>
      <c r="D280" t="s">
        <v>14</v>
      </c>
      <c r="E280">
        <v>1068</v>
      </c>
    </row>
    <row r="281" spans="1:5" x14ac:dyDescent="0.25">
      <c r="A281" t="s">
        <v>20</v>
      </c>
      <c r="B281">
        <v>199</v>
      </c>
      <c r="D281" t="s">
        <v>14</v>
      </c>
      <c r="E281">
        <v>714</v>
      </c>
    </row>
    <row r="282" spans="1:5" x14ac:dyDescent="0.25">
      <c r="A282" t="s">
        <v>20</v>
      </c>
      <c r="B282">
        <v>199</v>
      </c>
      <c r="D282" t="s">
        <v>14</v>
      </c>
      <c r="E282">
        <v>3387</v>
      </c>
    </row>
    <row r="283" spans="1:5" x14ac:dyDescent="0.25">
      <c r="A283" t="s">
        <v>20</v>
      </c>
      <c r="B283">
        <v>199</v>
      </c>
      <c r="D283" t="s">
        <v>14</v>
      </c>
      <c r="E283">
        <v>1467</v>
      </c>
    </row>
    <row r="284" spans="1:5" x14ac:dyDescent="0.25">
      <c r="A284" t="s">
        <v>20</v>
      </c>
      <c r="B284">
        <v>201</v>
      </c>
      <c r="D284" t="s">
        <v>14</v>
      </c>
      <c r="E284">
        <v>1194</v>
      </c>
    </row>
    <row r="285" spans="1:5" x14ac:dyDescent="0.25">
      <c r="A285" t="s">
        <v>20</v>
      </c>
      <c r="B285">
        <v>202</v>
      </c>
      <c r="D285" t="s">
        <v>14</v>
      </c>
      <c r="E285">
        <v>926</v>
      </c>
    </row>
    <row r="286" spans="1:5" x14ac:dyDescent="0.25">
      <c r="A286" t="s">
        <v>20</v>
      </c>
      <c r="B286">
        <v>202</v>
      </c>
      <c r="D286" t="s">
        <v>14</v>
      </c>
      <c r="E286">
        <v>82</v>
      </c>
    </row>
    <row r="287" spans="1:5" x14ac:dyDescent="0.25">
      <c r="A287" t="s">
        <v>20</v>
      </c>
      <c r="B287">
        <v>203</v>
      </c>
      <c r="D287" t="s">
        <v>14</v>
      </c>
      <c r="E287">
        <v>2108</v>
      </c>
    </row>
    <row r="288" spans="1:5" x14ac:dyDescent="0.25">
      <c r="A288" t="s">
        <v>20</v>
      </c>
      <c r="B288">
        <v>203</v>
      </c>
      <c r="D288" t="s">
        <v>14</v>
      </c>
      <c r="E288">
        <v>842</v>
      </c>
    </row>
    <row r="289" spans="1:5" x14ac:dyDescent="0.25">
      <c r="A289" t="s">
        <v>20</v>
      </c>
      <c r="B289">
        <v>205</v>
      </c>
      <c r="D289" t="s">
        <v>14</v>
      </c>
      <c r="E289">
        <v>296</v>
      </c>
    </row>
    <row r="290" spans="1:5" x14ac:dyDescent="0.25">
      <c r="A290" t="s">
        <v>20</v>
      </c>
      <c r="B290">
        <v>206</v>
      </c>
      <c r="D290" t="s">
        <v>14</v>
      </c>
      <c r="E290">
        <v>130</v>
      </c>
    </row>
    <row r="291" spans="1:5" x14ac:dyDescent="0.25">
      <c r="A291" t="s">
        <v>20</v>
      </c>
      <c r="B291">
        <v>207</v>
      </c>
      <c r="D291" t="s">
        <v>14</v>
      </c>
      <c r="E291">
        <v>2955</v>
      </c>
    </row>
    <row r="292" spans="1:5" x14ac:dyDescent="0.25">
      <c r="A292" t="s">
        <v>20</v>
      </c>
      <c r="B292">
        <v>207</v>
      </c>
      <c r="D292" t="s">
        <v>14</v>
      </c>
      <c r="E292">
        <v>162</v>
      </c>
    </row>
    <row r="293" spans="1:5" x14ac:dyDescent="0.25">
      <c r="A293" t="s">
        <v>20</v>
      </c>
      <c r="B293">
        <v>209</v>
      </c>
      <c r="D293" t="s">
        <v>14</v>
      </c>
      <c r="E293">
        <v>362</v>
      </c>
    </row>
    <row r="294" spans="1:5" x14ac:dyDescent="0.25">
      <c r="A294" t="s">
        <v>20</v>
      </c>
      <c r="B294">
        <v>210</v>
      </c>
      <c r="D294" t="s">
        <v>14</v>
      </c>
      <c r="E294">
        <v>1825</v>
      </c>
    </row>
    <row r="295" spans="1:5" x14ac:dyDescent="0.25">
      <c r="A295" t="s">
        <v>20</v>
      </c>
      <c r="B295">
        <v>211</v>
      </c>
      <c r="D295" t="s">
        <v>14</v>
      </c>
      <c r="E295">
        <v>1296</v>
      </c>
    </row>
    <row r="296" spans="1:5" x14ac:dyDescent="0.25">
      <c r="A296" t="s">
        <v>20</v>
      </c>
      <c r="B296">
        <v>211</v>
      </c>
      <c r="D296" t="s">
        <v>14</v>
      </c>
      <c r="E296">
        <v>1796</v>
      </c>
    </row>
    <row r="297" spans="1:5" x14ac:dyDescent="0.25">
      <c r="A297" t="s">
        <v>20</v>
      </c>
      <c r="B297">
        <v>214</v>
      </c>
      <c r="D297" t="s">
        <v>14</v>
      </c>
      <c r="E297">
        <v>181</v>
      </c>
    </row>
    <row r="298" spans="1:5" x14ac:dyDescent="0.25">
      <c r="A298" t="s">
        <v>20</v>
      </c>
      <c r="B298">
        <v>216</v>
      </c>
      <c r="D298" t="s">
        <v>14</v>
      </c>
      <c r="E298">
        <v>575</v>
      </c>
    </row>
    <row r="299" spans="1:5" x14ac:dyDescent="0.25">
      <c r="A299" t="s">
        <v>20</v>
      </c>
      <c r="B299">
        <v>217</v>
      </c>
      <c r="D299" t="s">
        <v>14</v>
      </c>
      <c r="E299">
        <v>679</v>
      </c>
    </row>
    <row r="300" spans="1:5" x14ac:dyDescent="0.25">
      <c r="A300" t="s">
        <v>20</v>
      </c>
      <c r="B300">
        <v>218</v>
      </c>
      <c r="D300" t="s">
        <v>14</v>
      </c>
      <c r="E300">
        <v>143</v>
      </c>
    </row>
    <row r="301" spans="1:5" x14ac:dyDescent="0.25">
      <c r="A301" t="s">
        <v>20</v>
      </c>
      <c r="B301">
        <v>218</v>
      </c>
      <c r="D301" t="s">
        <v>14</v>
      </c>
      <c r="E301">
        <v>253</v>
      </c>
    </row>
    <row r="302" spans="1:5" x14ac:dyDescent="0.25">
      <c r="A302" t="s">
        <v>20</v>
      </c>
      <c r="B302">
        <v>219</v>
      </c>
      <c r="D302" t="s">
        <v>14</v>
      </c>
      <c r="E302">
        <v>157</v>
      </c>
    </row>
    <row r="303" spans="1:5" x14ac:dyDescent="0.25">
      <c r="A303" t="s">
        <v>20</v>
      </c>
      <c r="B303">
        <v>220</v>
      </c>
      <c r="D303" t="s">
        <v>14</v>
      </c>
      <c r="E303">
        <v>331</v>
      </c>
    </row>
    <row r="304" spans="1:5" x14ac:dyDescent="0.25">
      <c r="A304" t="s">
        <v>20</v>
      </c>
      <c r="B304">
        <v>220</v>
      </c>
      <c r="D304" t="s">
        <v>14</v>
      </c>
      <c r="E304">
        <v>1368</v>
      </c>
    </row>
    <row r="305" spans="1:5" x14ac:dyDescent="0.25">
      <c r="A305" t="s">
        <v>20</v>
      </c>
      <c r="B305">
        <v>221</v>
      </c>
      <c r="D305" t="s">
        <v>14</v>
      </c>
      <c r="E305">
        <v>1467</v>
      </c>
    </row>
    <row r="306" spans="1:5" x14ac:dyDescent="0.25">
      <c r="A306" t="s">
        <v>20</v>
      </c>
      <c r="B306">
        <v>221</v>
      </c>
      <c r="D306" t="s">
        <v>14</v>
      </c>
      <c r="E306">
        <v>107</v>
      </c>
    </row>
    <row r="307" spans="1:5" x14ac:dyDescent="0.25">
      <c r="A307" t="s">
        <v>20</v>
      </c>
      <c r="B307">
        <v>222</v>
      </c>
      <c r="D307" t="s">
        <v>14</v>
      </c>
      <c r="E307">
        <v>38</v>
      </c>
    </row>
    <row r="308" spans="1:5" x14ac:dyDescent="0.25">
      <c r="A308" t="s">
        <v>20</v>
      </c>
      <c r="B308">
        <v>222</v>
      </c>
      <c r="D308" t="s">
        <v>14</v>
      </c>
      <c r="E308">
        <v>526</v>
      </c>
    </row>
    <row r="309" spans="1:5" x14ac:dyDescent="0.25">
      <c r="A309" t="s">
        <v>20</v>
      </c>
      <c r="B309">
        <v>223</v>
      </c>
      <c r="D309" t="s">
        <v>14</v>
      </c>
      <c r="E309">
        <v>1229</v>
      </c>
    </row>
    <row r="310" spans="1:5" x14ac:dyDescent="0.25">
      <c r="A310" t="s">
        <v>20</v>
      </c>
      <c r="B310">
        <v>225</v>
      </c>
      <c r="D310" t="s">
        <v>14</v>
      </c>
      <c r="E310">
        <v>1999</v>
      </c>
    </row>
    <row r="311" spans="1:5" x14ac:dyDescent="0.25">
      <c r="A311" t="s">
        <v>20</v>
      </c>
      <c r="B311">
        <v>226</v>
      </c>
      <c r="D311" t="s">
        <v>14</v>
      </c>
      <c r="E311">
        <v>2072</v>
      </c>
    </row>
    <row r="312" spans="1:5" x14ac:dyDescent="0.25">
      <c r="A312" t="s">
        <v>20</v>
      </c>
      <c r="B312">
        <v>226</v>
      </c>
      <c r="D312" t="s">
        <v>14</v>
      </c>
      <c r="E312">
        <v>889</v>
      </c>
    </row>
    <row r="313" spans="1:5" x14ac:dyDescent="0.25">
      <c r="A313" t="s">
        <v>20</v>
      </c>
      <c r="B313">
        <v>227</v>
      </c>
      <c r="D313" t="s">
        <v>14</v>
      </c>
      <c r="E313">
        <v>2062</v>
      </c>
    </row>
    <row r="314" spans="1:5" x14ac:dyDescent="0.25">
      <c r="A314" t="s">
        <v>20</v>
      </c>
      <c r="B314">
        <v>233</v>
      </c>
      <c r="D314" t="s">
        <v>14</v>
      </c>
      <c r="E314">
        <v>3304</v>
      </c>
    </row>
    <row r="315" spans="1:5" x14ac:dyDescent="0.25">
      <c r="A315" t="s">
        <v>20</v>
      </c>
      <c r="B315">
        <v>234</v>
      </c>
      <c r="D315" t="s">
        <v>14</v>
      </c>
      <c r="E315">
        <v>441</v>
      </c>
    </row>
    <row r="316" spans="1:5" x14ac:dyDescent="0.25">
      <c r="A316" t="s">
        <v>20</v>
      </c>
      <c r="B316">
        <v>235</v>
      </c>
      <c r="D316" t="s">
        <v>14</v>
      </c>
      <c r="E316">
        <v>1274</v>
      </c>
    </row>
    <row r="317" spans="1:5" x14ac:dyDescent="0.25">
      <c r="A317" t="s">
        <v>20</v>
      </c>
      <c r="B317">
        <v>236</v>
      </c>
      <c r="D317" t="s">
        <v>14</v>
      </c>
      <c r="E317">
        <v>1258</v>
      </c>
    </row>
    <row r="318" spans="1:5" x14ac:dyDescent="0.25">
      <c r="A318" t="s">
        <v>20</v>
      </c>
      <c r="B318">
        <v>236</v>
      </c>
      <c r="D318" t="s">
        <v>14</v>
      </c>
      <c r="E318">
        <v>908</v>
      </c>
    </row>
    <row r="319" spans="1:5" x14ac:dyDescent="0.25">
      <c r="A319" t="s">
        <v>20</v>
      </c>
      <c r="B319">
        <v>237</v>
      </c>
      <c r="D319" t="s">
        <v>14</v>
      </c>
      <c r="E319">
        <v>1790</v>
      </c>
    </row>
    <row r="320" spans="1:5" x14ac:dyDescent="0.25">
      <c r="A320" t="s">
        <v>20</v>
      </c>
      <c r="B320">
        <v>238</v>
      </c>
      <c r="D320" t="s">
        <v>14</v>
      </c>
      <c r="E320">
        <v>2928</v>
      </c>
    </row>
    <row r="321" spans="1:5" x14ac:dyDescent="0.25">
      <c r="A321" t="s">
        <v>20</v>
      </c>
      <c r="B321">
        <v>238</v>
      </c>
      <c r="D321" t="s">
        <v>14</v>
      </c>
      <c r="E321">
        <v>2025</v>
      </c>
    </row>
    <row r="322" spans="1:5" x14ac:dyDescent="0.25">
      <c r="A322" t="s">
        <v>20</v>
      </c>
      <c r="B322">
        <v>239</v>
      </c>
      <c r="D322" t="s">
        <v>14</v>
      </c>
      <c r="E322">
        <v>2468</v>
      </c>
    </row>
    <row r="323" spans="1:5" x14ac:dyDescent="0.25">
      <c r="A323" t="s">
        <v>20</v>
      </c>
      <c r="B323">
        <v>241</v>
      </c>
      <c r="D323" t="s">
        <v>14</v>
      </c>
      <c r="E323">
        <v>1028</v>
      </c>
    </row>
    <row r="324" spans="1:5" x14ac:dyDescent="0.25">
      <c r="A324" t="s">
        <v>20</v>
      </c>
      <c r="B324">
        <v>244</v>
      </c>
      <c r="D324" t="s">
        <v>14</v>
      </c>
      <c r="E324">
        <v>4405</v>
      </c>
    </row>
    <row r="325" spans="1:5" x14ac:dyDescent="0.25">
      <c r="A325" t="s">
        <v>20</v>
      </c>
      <c r="B325">
        <v>244</v>
      </c>
      <c r="D325" t="s">
        <v>14</v>
      </c>
      <c r="E325">
        <v>1886</v>
      </c>
    </row>
    <row r="326" spans="1:5" x14ac:dyDescent="0.25">
      <c r="A326" t="s">
        <v>20</v>
      </c>
      <c r="B326">
        <v>245</v>
      </c>
      <c r="D326" t="s">
        <v>14</v>
      </c>
      <c r="E326">
        <v>1059</v>
      </c>
    </row>
    <row r="327" spans="1:5" x14ac:dyDescent="0.25">
      <c r="A327" t="s">
        <v>20</v>
      </c>
      <c r="B327">
        <v>246</v>
      </c>
      <c r="D327" t="s">
        <v>14</v>
      </c>
      <c r="E327">
        <v>1691</v>
      </c>
    </row>
    <row r="328" spans="1:5" x14ac:dyDescent="0.25">
      <c r="A328" t="s">
        <v>20</v>
      </c>
      <c r="B328">
        <v>246</v>
      </c>
      <c r="D328" t="s">
        <v>14</v>
      </c>
      <c r="E328">
        <v>662</v>
      </c>
    </row>
    <row r="329" spans="1:5" x14ac:dyDescent="0.25">
      <c r="A329" t="s">
        <v>20</v>
      </c>
      <c r="B329">
        <v>247</v>
      </c>
      <c r="D329" t="s">
        <v>14</v>
      </c>
      <c r="E329">
        <v>395</v>
      </c>
    </row>
    <row r="330" spans="1:5" x14ac:dyDescent="0.25">
      <c r="A330" t="s">
        <v>20</v>
      </c>
      <c r="B330">
        <v>247</v>
      </c>
      <c r="D330" t="s">
        <v>14</v>
      </c>
      <c r="E330">
        <v>355</v>
      </c>
    </row>
    <row r="331" spans="1:5" x14ac:dyDescent="0.25">
      <c r="A331" t="s">
        <v>20</v>
      </c>
      <c r="B331">
        <v>249</v>
      </c>
      <c r="D331" t="s">
        <v>14</v>
      </c>
      <c r="E331">
        <v>1221</v>
      </c>
    </row>
    <row r="332" spans="1:5" x14ac:dyDescent="0.25">
      <c r="A332" t="s">
        <v>20</v>
      </c>
      <c r="B332">
        <v>249</v>
      </c>
      <c r="D332" t="s">
        <v>14</v>
      </c>
      <c r="E332">
        <v>2779</v>
      </c>
    </row>
    <row r="333" spans="1:5" x14ac:dyDescent="0.25">
      <c r="A333" t="s">
        <v>20</v>
      </c>
      <c r="B333">
        <v>250</v>
      </c>
      <c r="D333" t="s">
        <v>14</v>
      </c>
      <c r="E333">
        <v>774</v>
      </c>
    </row>
    <row r="334" spans="1:5" x14ac:dyDescent="0.25">
      <c r="A334" t="s">
        <v>20</v>
      </c>
      <c r="B334">
        <v>252</v>
      </c>
      <c r="D334" t="s">
        <v>14</v>
      </c>
      <c r="E334">
        <v>1748</v>
      </c>
    </row>
    <row r="335" spans="1:5" x14ac:dyDescent="0.25">
      <c r="A335" t="s">
        <v>20</v>
      </c>
      <c r="B335">
        <v>253</v>
      </c>
      <c r="D335" t="s">
        <v>14</v>
      </c>
      <c r="E335">
        <v>923</v>
      </c>
    </row>
    <row r="336" spans="1:5" x14ac:dyDescent="0.25">
      <c r="A336" t="s">
        <v>20</v>
      </c>
      <c r="B336">
        <v>254</v>
      </c>
      <c r="D336" t="s">
        <v>14</v>
      </c>
      <c r="E336">
        <v>1130</v>
      </c>
    </row>
    <row r="337" spans="1:5" x14ac:dyDescent="0.25">
      <c r="A337" t="s">
        <v>20</v>
      </c>
      <c r="B337">
        <v>255</v>
      </c>
      <c r="D337" t="s">
        <v>14</v>
      </c>
      <c r="E337">
        <v>1181</v>
      </c>
    </row>
    <row r="338" spans="1:5" x14ac:dyDescent="0.25">
      <c r="A338" t="s">
        <v>20</v>
      </c>
      <c r="B338">
        <v>261</v>
      </c>
      <c r="D338" t="s">
        <v>14</v>
      </c>
      <c r="E338">
        <v>54</v>
      </c>
    </row>
    <row r="339" spans="1:5" x14ac:dyDescent="0.25">
      <c r="A339" t="s">
        <v>20</v>
      </c>
      <c r="B339">
        <v>261</v>
      </c>
      <c r="D339" t="s">
        <v>14</v>
      </c>
      <c r="E339">
        <v>1657</v>
      </c>
    </row>
    <row r="340" spans="1:5" x14ac:dyDescent="0.25">
      <c r="A340" t="s">
        <v>20</v>
      </c>
      <c r="B340">
        <v>264</v>
      </c>
      <c r="D340" t="s">
        <v>14</v>
      </c>
      <c r="E340">
        <v>2690</v>
      </c>
    </row>
    <row r="341" spans="1:5" x14ac:dyDescent="0.25">
      <c r="A341" t="s">
        <v>20</v>
      </c>
      <c r="B341">
        <v>266</v>
      </c>
      <c r="D341" t="s">
        <v>14</v>
      </c>
      <c r="E341">
        <v>830</v>
      </c>
    </row>
    <row r="342" spans="1:5" x14ac:dyDescent="0.25">
      <c r="A342" t="s">
        <v>20</v>
      </c>
      <c r="B342">
        <v>268</v>
      </c>
      <c r="D342" t="s">
        <v>14</v>
      </c>
      <c r="E342">
        <v>67</v>
      </c>
    </row>
    <row r="343" spans="1:5" x14ac:dyDescent="0.25">
      <c r="A343" t="s">
        <v>20</v>
      </c>
      <c r="B343">
        <v>269</v>
      </c>
      <c r="D343" t="s">
        <v>14</v>
      </c>
      <c r="E343">
        <v>5497</v>
      </c>
    </row>
    <row r="344" spans="1:5" x14ac:dyDescent="0.25">
      <c r="A344" t="s">
        <v>20</v>
      </c>
      <c r="B344">
        <v>270</v>
      </c>
      <c r="D344" t="s">
        <v>14</v>
      </c>
      <c r="E344">
        <v>535</v>
      </c>
    </row>
    <row r="345" spans="1:5" x14ac:dyDescent="0.25">
      <c r="A345" t="s">
        <v>20</v>
      </c>
      <c r="B345">
        <v>272</v>
      </c>
      <c r="D345" t="s">
        <v>14</v>
      </c>
      <c r="E345">
        <v>64</v>
      </c>
    </row>
    <row r="346" spans="1:5" x14ac:dyDescent="0.25">
      <c r="A346" t="s">
        <v>20</v>
      </c>
      <c r="B346">
        <v>275</v>
      </c>
      <c r="D346" t="s">
        <v>14</v>
      </c>
      <c r="E346">
        <v>2176</v>
      </c>
    </row>
    <row r="347" spans="1:5" x14ac:dyDescent="0.25">
      <c r="A347" t="s">
        <v>20</v>
      </c>
      <c r="B347">
        <v>279</v>
      </c>
      <c r="D347" t="s">
        <v>14</v>
      </c>
      <c r="E347">
        <v>6080</v>
      </c>
    </row>
    <row r="348" spans="1:5" x14ac:dyDescent="0.25">
      <c r="A348" t="s">
        <v>20</v>
      </c>
      <c r="B348">
        <v>280</v>
      </c>
      <c r="D348" t="s">
        <v>14</v>
      </c>
      <c r="E348">
        <v>5681</v>
      </c>
    </row>
    <row r="349" spans="1:5" x14ac:dyDescent="0.25">
      <c r="A349" t="s">
        <v>20</v>
      </c>
      <c r="B349">
        <v>282</v>
      </c>
      <c r="D349" t="s">
        <v>14</v>
      </c>
      <c r="E349">
        <v>1120</v>
      </c>
    </row>
    <row r="350" spans="1:5" x14ac:dyDescent="0.25">
      <c r="A350" t="s">
        <v>20</v>
      </c>
      <c r="B350">
        <v>288</v>
      </c>
      <c r="D350" t="s">
        <v>14</v>
      </c>
      <c r="E350">
        <v>4697</v>
      </c>
    </row>
    <row r="351" spans="1:5" x14ac:dyDescent="0.25">
      <c r="A351" t="s">
        <v>20</v>
      </c>
      <c r="B351">
        <v>290</v>
      </c>
      <c r="D351" t="s">
        <v>14</v>
      </c>
      <c r="E351">
        <v>1910</v>
      </c>
    </row>
    <row r="352" spans="1:5" x14ac:dyDescent="0.25">
      <c r="A352" t="s">
        <v>20</v>
      </c>
      <c r="B352">
        <v>295</v>
      </c>
      <c r="D352" t="s">
        <v>14</v>
      </c>
      <c r="E352">
        <v>1596</v>
      </c>
    </row>
    <row r="353" spans="1:5" x14ac:dyDescent="0.25">
      <c r="A353" t="s">
        <v>20</v>
      </c>
      <c r="B353">
        <v>296</v>
      </c>
      <c r="D353" t="s">
        <v>14</v>
      </c>
      <c r="E353">
        <v>579</v>
      </c>
    </row>
    <row r="354" spans="1:5" x14ac:dyDescent="0.25">
      <c r="A354" t="s">
        <v>20</v>
      </c>
      <c r="B354">
        <v>297</v>
      </c>
      <c r="D354" t="s">
        <v>14</v>
      </c>
      <c r="E354">
        <v>742</v>
      </c>
    </row>
    <row r="355" spans="1:5" x14ac:dyDescent="0.25">
      <c r="A355" t="s">
        <v>20</v>
      </c>
      <c r="B355">
        <v>299</v>
      </c>
      <c r="D355" t="s">
        <v>14</v>
      </c>
      <c r="E355">
        <v>3015</v>
      </c>
    </row>
    <row r="356" spans="1:5" x14ac:dyDescent="0.25">
      <c r="A356" t="s">
        <v>20</v>
      </c>
      <c r="B356">
        <v>300</v>
      </c>
      <c r="D356" t="s">
        <v>14</v>
      </c>
      <c r="E356">
        <v>648</v>
      </c>
    </row>
    <row r="357" spans="1:5" x14ac:dyDescent="0.25">
      <c r="A357" t="s">
        <v>20</v>
      </c>
      <c r="B357">
        <v>300</v>
      </c>
      <c r="D357" t="s">
        <v>14</v>
      </c>
      <c r="E357">
        <v>1538</v>
      </c>
    </row>
    <row r="358" spans="1:5" x14ac:dyDescent="0.25">
      <c r="A358" t="s">
        <v>20</v>
      </c>
      <c r="B358">
        <v>303</v>
      </c>
      <c r="D358" t="s">
        <v>14</v>
      </c>
      <c r="E358">
        <v>3868</v>
      </c>
    </row>
    <row r="359" spans="1:5" x14ac:dyDescent="0.25">
      <c r="A359" t="s">
        <v>20</v>
      </c>
      <c r="B359">
        <v>307</v>
      </c>
      <c r="D359" t="s">
        <v>14</v>
      </c>
      <c r="E359">
        <v>830</v>
      </c>
    </row>
    <row r="360" spans="1:5" x14ac:dyDescent="0.25">
      <c r="A360" t="s">
        <v>20</v>
      </c>
      <c r="B360">
        <v>307</v>
      </c>
      <c r="D360" t="s">
        <v>14</v>
      </c>
      <c r="E360">
        <v>2604</v>
      </c>
    </row>
    <row r="361" spans="1:5" x14ac:dyDescent="0.25">
      <c r="A361" t="s">
        <v>20</v>
      </c>
      <c r="B361">
        <v>316</v>
      </c>
      <c r="D361" t="s">
        <v>14</v>
      </c>
      <c r="E361">
        <v>4428</v>
      </c>
    </row>
    <row r="362" spans="1:5" x14ac:dyDescent="0.25">
      <c r="A362" t="s">
        <v>20</v>
      </c>
      <c r="B362">
        <v>323</v>
      </c>
      <c r="D362" t="s">
        <v>14</v>
      </c>
      <c r="E362">
        <v>1482</v>
      </c>
    </row>
    <row r="363" spans="1:5" x14ac:dyDescent="0.25">
      <c r="A363" t="s">
        <v>20</v>
      </c>
      <c r="B363">
        <v>329</v>
      </c>
      <c r="D363" t="s">
        <v>14</v>
      </c>
      <c r="E363">
        <v>1198</v>
      </c>
    </row>
    <row r="364" spans="1:5" x14ac:dyDescent="0.25">
      <c r="A364" t="s">
        <v>20</v>
      </c>
      <c r="B364">
        <v>330</v>
      </c>
      <c r="D364" t="s">
        <v>14</v>
      </c>
      <c r="E364">
        <v>3483</v>
      </c>
    </row>
    <row r="365" spans="1:5" x14ac:dyDescent="0.25">
      <c r="A365" t="s">
        <v>20</v>
      </c>
      <c r="B365">
        <v>331</v>
      </c>
      <c r="D365" t="s">
        <v>14</v>
      </c>
      <c r="E365">
        <v>2253</v>
      </c>
    </row>
    <row r="366" spans="1:5" x14ac:dyDescent="0.25">
      <c r="A366" t="s">
        <v>20</v>
      </c>
      <c r="B366">
        <v>336</v>
      </c>
    </row>
    <row r="367" spans="1:5" x14ac:dyDescent="0.25">
      <c r="A367" t="s">
        <v>20</v>
      </c>
      <c r="B367">
        <v>337</v>
      </c>
    </row>
    <row r="368" spans="1:5" x14ac:dyDescent="0.25">
      <c r="A368" t="s">
        <v>20</v>
      </c>
      <c r="B368">
        <v>340</v>
      </c>
    </row>
    <row r="369" spans="1:2" x14ac:dyDescent="0.25">
      <c r="A369" t="s">
        <v>20</v>
      </c>
      <c r="B369">
        <v>361</v>
      </c>
    </row>
    <row r="370" spans="1:2" x14ac:dyDescent="0.25">
      <c r="A370" t="s">
        <v>20</v>
      </c>
      <c r="B370">
        <v>363</v>
      </c>
    </row>
    <row r="371" spans="1:2" x14ac:dyDescent="0.25">
      <c r="A371" t="s">
        <v>20</v>
      </c>
      <c r="B371">
        <v>366</v>
      </c>
    </row>
    <row r="372" spans="1:2" x14ac:dyDescent="0.25">
      <c r="A372" t="s">
        <v>20</v>
      </c>
      <c r="B372">
        <v>369</v>
      </c>
    </row>
    <row r="373" spans="1:2" x14ac:dyDescent="0.25">
      <c r="A373" t="s">
        <v>20</v>
      </c>
      <c r="B373">
        <v>374</v>
      </c>
    </row>
    <row r="374" spans="1:2" x14ac:dyDescent="0.25">
      <c r="A374" t="s">
        <v>20</v>
      </c>
      <c r="B374">
        <v>375</v>
      </c>
    </row>
    <row r="375" spans="1:2" x14ac:dyDescent="0.25">
      <c r="A375" t="s">
        <v>20</v>
      </c>
      <c r="B375">
        <v>381</v>
      </c>
    </row>
    <row r="376" spans="1:2" x14ac:dyDescent="0.25">
      <c r="A376" t="s">
        <v>20</v>
      </c>
      <c r="B376">
        <v>381</v>
      </c>
    </row>
    <row r="377" spans="1:2" x14ac:dyDescent="0.25">
      <c r="A377" t="s">
        <v>20</v>
      </c>
      <c r="B377">
        <v>393</v>
      </c>
    </row>
    <row r="378" spans="1:2" x14ac:dyDescent="0.25">
      <c r="A378" t="s">
        <v>20</v>
      </c>
      <c r="B378">
        <v>397</v>
      </c>
    </row>
    <row r="379" spans="1:2" x14ac:dyDescent="0.25">
      <c r="A379" t="s">
        <v>20</v>
      </c>
      <c r="B379">
        <v>409</v>
      </c>
    </row>
    <row r="380" spans="1:2" x14ac:dyDescent="0.25">
      <c r="A380" t="s">
        <v>20</v>
      </c>
      <c r="B380">
        <v>411</v>
      </c>
    </row>
    <row r="381" spans="1:2" x14ac:dyDescent="0.25">
      <c r="A381" t="s">
        <v>20</v>
      </c>
      <c r="B381">
        <v>419</v>
      </c>
    </row>
    <row r="382" spans="1:2" x14ac:dyDescent="0.25">
      <c r="A382" t="s">
        <v>20</v>
      </c>
      <c r="B382">
        <v>432</v>
      </c>
    </row>
    <row r="383" spans="1:2" x14ac:dyDescent="0.25">
      <c r="A383" t="s">
        <v>20</v>
      </c>
      <c r="B383">
        <v>452</v>
      </c>
    </row>
    <row r="384" spans="1:2" x14ac:dyDescent="0.25">
      <c r="A384" t="s">
        <v>20</v>
      </c>
      <c r="B384">
        <v>454</v>
      </c>
    </row>
    <row r="385" spans="1:2" x14ac:dyDescent="0.25">
      <c r="A385" t="s">
        <v>20</v>
      </c>
      <c r="B385">
        <v>460</v>
      </c>
    </row>
    <row r="386" spans="1:2" x14ac:dyDescent="0.25">
      <c r="A386" t="s">
        <v>20</v>
      </c>
      <c r="B386">
        <v>462</v>
      </c>
    </row>
    <row r="387" spans="1:2" x14ac:dyDescent="0.25">
      <c r="A387" t="s">
        <v>20</v>
      </c>
      <c r="B387">
        <v>470</v>
      </c>
    </row>
    <row r="388" spans="1:2" x14ac:dyDescent="0.25">
      <c r="A388" t="s">
        <v>20</v>
      </c>
      <c r="B388">
        <v>480</v>
      </c>
    </row>
    <row r="389" spans="1:2" x14ac:dyDescent="0.25">
      <c r="A389" t="s">
        <v>20</v>
      </c>
      <c r="B389">
        <v>484</v>
      </c>
    </row>
    <row r="390" spans="1:2" x14ac:dyDescent="0.25">
      <c r="A390" t="s">
        <v>20</v>
      </c>
      <c r="B390">
        <v>498</v>
      </c>
    </row>
    <row r="391" spans="1:2" x14ac:dyDescent="0.25">
      <c r="A391" t="s">
        <v>20</v>
      </c>
      <c r="B391">
        <v>524</v>
      </c>
    </row>
    <row r="392" spans="1:2" x14ac:dyDescent="0.25">
      <c r="A392" t="s">
        <v>20</v>
      </c>
      <c r="B392">
        <v>533</v>
      </c>
    </row>
    <row r="393" spans="1:2" x14ac:dyDescent="0.25">
      <c r="A393" t="s">
        <v>20</v>
      </c>
      <c r="B393">
        <v>536</v>
      </c>
    </row>
    <row r="394" spans="1:2" x14ac:dyDescent="0.25">
      <c r="A394" t="s">
        <v>20</v>
      </c>
      <c r="B394">
        <v>546</v>
      </c>
    </row>
    <row r="395" spans="1:2" x14ac:dyDescent="0.25">
      <c r="A395" t="s">
        <v>20</v>
      </c>
      <c r="B395">
        <v>554</v>
      </c>
    </row>
    <row r="396" spans="1:2" x14ac:dyDescent="0.25">
      <c r="A396" t="s">
        <v>20</v>
      </c>
      <c r="B396">
        <v>555</v>
      </c>
    </row>
    <row r="397" spans="1:2" x14ac:dyDescent="0.25">
      <c r="A397" t="s">
        <v>20</v>
      </c>
      <c r="B397">
        <v>589</v>
      </c>
    </row>
    <row r="398" spans="1:2" x14ac:dyDescent="0.25">
      <c r="A398" t="s">
        <v>20</v>
      </c>
      <c r="B398">
        <v>645</v>
      </c>
    </row>
    <row r="399" spans="1:2" x14ac:dyDescent="0.25">
      <c r="A399" t="s">
        <v>20</v>
      </c>
      <c r="B399">
        <v>659</v>
      </c>
    </row>
    <row r="400" spans="1:2" x14ac:dyDescent="0.25">
      <c r="A400" t="s">
        <v>20</v>
      </c>
      <c r="B400">
        <v>676</v>
      </c>
    </row>
    <row r="401" spans="1:2" x14ac:dyDescent="0.25">
      <c r="A401" t="s">
        <v>20</v>
      </c>
      <c r="B401">
        <v>723</v>
      </c>
    </row>
    <row r="402" spans="1:2" x14ac:dyDescent="0.25">
      <c r="A402" t="s">
        <v>20</v>
      </c>
      <c r="B402">
        <v>762</v>
      </c>
    </row>
    <row r="403" spans="1:2" x14ac:dyDescent="0.25">
      <c r="A403" t="s">
        <v>20</v>
      </c>
      <c r="B403">
        <v>768</v>
      </c>
    </row>
    <row r="404" spans="1:2" x14ac:dyDescent="0.25">
      <c r="A404" t="s">
        <v>20</v>
      </c>
      <c r="B404">
        <v>820</v>
      </c>
    </row>
    <row r="405" spans="1:2" x14ac:dyDescent="0.25">
      <c r="A405" t="s">
        <v>20</v>
      </c>
      <c r="B405">
        <v>890</v>
      </c>
    </row>
    <row r="406" spans="1:2" x14ac:dyDescent="0.25">
      <c r="A406" t="s">
        <v>20</v>
      </c>
      <c r="B406">
        <v>903</v>
      </c>
    </row>
    <row r="407" spans="1:2" x14ac:dyDescent="0.25">
      <c r="A407" t="s">
        <v>20</v>
      </c>
      <c r="B407">
        <v>909</v>
      </c>
    </row>
    <row r="408" spans="1:2" x14ac:dyDescent="0.25">
      <c r="A408" t="s">
        <v>20</v>
      </c>
      <c r="B408">
        <v>943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1015</v>
      </c>
    </row>
    <row r="411" spans="1:2" x14ac:dyDescent="0.25">
      <c r="A411" t="s">
        <v>20</v>
      </c>
      <c r="B411">
        <v>1022</v>
      </c>
    </row>
    <row r="412" spans="1:2" x14ac:dyDescent="0.25">
      <c r="A412" t="s">
        <v>20</v>
      </c>
      <c r="B412">
        <v>1052</v>
      </c>
    </row>
    <row r="413" spans="1:2" x14ac:dyDescent="0.25">
      <c r="A413" t="s">
        <v>20</v>
      </c>
      <c r="B413">
        <v>1071</v>
      </c>
    </row>
    <row r="414" spans="1:2" x14ac:dyDescent="0.25">
      <c r="A414" t="s">
        <v>20</v>
      </c>
      <c r="B414">
        <v>1071</v>
      </c>
    </row>
    <row r="415" spans="1:2" x14ac:dyDescent="0.25">
      <c r="A415" t="s">
        <v>20</v>
      </c>
      <c r="B415">
        <v>1073</v>
      </c>
    </row>
    <row r="416" spans="1:2" x14ac:dyDescent="0.25">
      <c r="A416" t="s">
        <v>20</v>
      </c>
      <c r="B416">
        <v>1095</v>
      </c>
    </row>
    <row r="417" spans="1:2" x14ac:dyDescent="0.25">
      <c r="A417" t="s">
        <v>20</v>
      </c>
      <c r="B417">
        <v>1101</v>
      </c>
    </row>
    <row r="418" spans="1:2" x14ac:dyDescent="0.25">
      <c r="A418" t="s">
        <v>20</v>
      </c>
      <c r="B418">
        <v>1113</v>
      </c>
    </row>
    <row r="419" spans="1:2" x14ac:dyDescent="0.25">
      <c r="A419" t="s">
        <v>20</v>
      </c>
      <c r="B419">
        <v>1137</v>
      </c>
    </row>
    <row r="420" spans="1:2" x14ac:dyDescent="0.25">
      <c r="A420" t="s">
        <v>20</v>
      </c>
      <c r="B420">
        <v>1140</v>
      </c>
    </row>
    <row r="421" spans="1:2" x14ac:dyDescent="0.25">
      <c r="A421" t="s">
        <v>20</v>
      </c>
      <c r="B421">
        <v>1152</v>
      </c>
    </row>
    <row r="422" spans="1:2" x14ac:dyDescent="0.25">
      <c r="A422" t="s">
        <v>20</v>
      </c>
      <c r="B422">
        <v>1170</v>
      </c>
    </row>
    <row r="423" spans="1:2" x14ac:dyDescent="0.25">
      <c r="A423" t="s">
        <v>20</v>
      </c>
      <c r="B423">
        <v>1249</v>
      </c>
    </row>
    <row r="424" spans="1:2" x14ac:dyDescent="0.25">
      <c r="A424" t="s">
        <v>20</v>
      </c>
      <c r="B424">
        <v>1267</v>
      </c>
    </row>
    <row r="425" spans="1:2" x14ac:dyDescent="0.25">
      <c r="A425" t="s">
        <v>20</v>
      </c>
      <c r="B425">
        <v>1280</v>
      </c>
    </row>
    <row r="426" spans="1:2" x14ac:dyDescent="0.25">
      <c r="A426" t="s">
        <v>20</v>
      </c>
      <c r="B426">
        <v>1297</v>
      </c>
    </row>
    <row r="427" spans="1:2" x14ac:dyDescent="0.25">
      <c r="A427" t="s">
        <v>20</v>
      </c>
      <c r="B427">
        <v>1345</v>
      </c>
    </row>
    <row r="428" spans="1:2" x14ac:dyDescent="0.25">
      <c r="A428" t="s">
        <v>20</v>
      </c>
      <c r="B428">
        <v>1354</v>
      </c>
    </row>
    <row r="429" spans="1:2" x14ac:dyDescent="0.25">
      <c r="A429" t="s">
        <v>20</v>
      </c>
      <c r="B429">
        <v>1385</v>
      </c>
    </row>
    <row r="430" spans="1:2" x14ac:dyDescent="0.25">
      <c r="A430" t="s">
        <v>20</v>
      </c>
      <c r="B430">
        <v>1396</v>
      </c>
    </row>
    <row r="431" spans="1:2" x14ac:dyDescent="0.25">
      <c r="A431" t="s">
        <v>20</v>
      </c>
      <c r="B431">
        <v>1396</v>
      </c>
    </row>
    <row r="432" spans="1:2" x14ac:dyDescent="0.25">
      <c r="A432" t="s">
        <v>20</v>
      </c>
      <c r="B432">
        <v>1425</v>
      </c>
    </row>
    <row r="433" spans="1:2" x14ac:dyDescent="0.25">
      <c r="A433" t="s">
        <v>20</v>
      </c>
      <c r="B433">
        <v>1442</v>
      </c>
    </row>
    <row r="434" spans="1:2" x14ac:dyDescent="0.25">
      <c r="A434" t="s">
        <v>20</v>
      </c>
      <c r="B434">
        <v>1460</v>
      </c>
    </row>
    <row r="435" spans="1:2" x14ac:dyDescent="0.25">
      <c r="A435" t="s">
        <v>20</v>
      </c>
      <c r="B435">
        <v>1467</v>
      </c>
    </row>
    <row r="436" spans="1:2" x14ac:dyDescent="0.25">
      <c r="A436" t="s">
        <v>20</v>
      </c>
      <c r="B436">
        <v>1470</v>
      </c>
    </row>
    <row r="437" spans="1:2" x14ac:dyDescent="0.25">
      <c r="A437" t="s">
        <v>20</v>
      </c>
      <c r="B437">
        <v>1518</v>
      </c>
    </row>
    <row r="438" spans="1:2" x14ac:dyDescent="0.25">
      <c r="A438" t="s">
        <v>20</v>
      </c>
      <c r="B438">
        <v>1539</v>
      </c>
    </row>
    <row r="439" spans="1:2" x14ac:dyDescent="0.25">
      <c r="A439" t="s">
        <v>20</v>
      </c>
      <c r="B439">
        <v>1548</v>
      </c>
    </row>
    <row r="440" spans="1:2" x14ac:dyDescent="0.25">
      <c r="A440" t="s">
        <v>20</v>
      </c>
      <c r="B440">
        <v>1559</v>
      </c>
    </row>
    <row r="441" spans="1:2" x14ac:dyDescent="0.25">
      <c r="A441" t="s">
        <v>20</v>
      </c>
      <c r="B441">
        <v>1561</v>
      </c>
    </row>
    <row r="442" spans="1:2" x14ac:dyDescent="0.25">
      <c r="A442" t="s">
        <v>20</v>
      </c>
      <c r="B442">
        <v>1572</v>
      </c>
    </row>
    <row r="443" spans="1:2" x14ac:dyDescent="0.25">
      <c r="A443" t="s">
        <v>20</v>
      </c>
      <c r="B443">
        <v>1573</v>
      </c>
    </row>
    <row r="444" spans="1:2" x14ac:dyDescent="0.25">
      <c r="A444" t="s">
        <v>20</v>
      </c>
      <c r="B444">
        <v>1600</v>
      </c>
    </row>
    <row r="445" spans="1:2" x14ac:dyDescent="0.25">
      <c r="A445" t="s">
        <v>20</v>
      </c>
      <c r="B445">
        <v>1604</v>
      </c>
    </row>
    <row r="446" spans="1:2" x14ac:dyDescent="0.25">
      <c r="A446" t="s">
        <v>20</v>
      </c>
      <c r="B446">
        <v>1605</v>
      </c>
    </row>
    <row r="447" spans="1:2" x14ac:dyDescent="0.25">
      <c r="A447" t="s">
        <v>20</v>
      </c>
      <c r="B447">
        <v>1606</v>
      </c>
    </row>
    <row r="448" spans="1:2" x14ac:dyDescent="0.25">
      <c r="A448" t="s">
        <v>20</v>
      </c>
      <c r="B448">
        <v>1613</v>
      </c>
    </row>
    <row r="449" spans="1:2" x14ac:dyDescent="0.25">
      <c r="A449" t="s">
        <v>20</v>
      </c>
      <c r="B449">
        <v>1621</v>
      </c>
    </row>
    <row r="450" spans="1:2" x14ac:dyDescent="0.25">
      <c r="A450" t="s">
        <v>20</v>
      </c>
      <c r="B450">
        <v>1629</v>
      </c>
    </row>
    <row r="451" spans="1:2" x14ac:dyDescent="0.25">
      <c r="A451" t="s">
        <v>20</v>
      </c>
      <c r="B451">
        <v>1681</v>
      </c>
    </row>
    <row r="452" spans="1:2" x14ac:dyDescent="0.25">
      <c r="A452" t="s">
        <v>20</v>
      </c>
      <c r="B452">
        <v>1684</v>
      </c>
    </row>
    <row r="453" spans="1:2" x14ac:dyDescent="0.25">
      <c r="A453" t="s">
        <v>20</v>
      </c>
      <c r="B453">
        <v>1690</v>
      </c>
    </row>
    <row r="454" spans="1:2" x14ac:dyDescent="0.25">
      <c r="A454" t="s">
        <v>20</v>
      </c>
      <c r="B454">
        <v>1697</v>
      </c>
    </row>
    <row r="455" spans="1:2" x14ac:dyDescent="0.25">
      <c r="A455" t="s">
        <v>20</v>
      </c>
      <c r="B455">
        <v>1703</v>
      </c>
    </row>
    <row r="456" spans="1:2" x14ac:dyDescent="0.25">
      <c r="A456" t="s">
        <v>20</v>
      </c>
      <c r="B456">
        <v>1713</v>
      </c>
    </row>
    <row r="457" spans="1:2" x14ac:dyDescent="0.25">
      <c r="A457" t="s">
        <v>20</v>
      </c>
      <c r="B457">
        <v>1773</v>
      </c>
    </row>
    <row r="458" spans="1:2" x14ac:dyDescent="0.25">
      <c r="A458" t="s">
        <v>20</v>
      </c>
      <c r="B458">
        <v>1782</v>
      </c>
    </row>
    <row r="459" spans="1:2" x14ac:dyDescent="0.25">
      <c r="A459" t="s">
        <v>20</v>
      </c>
      <c r="B459">
        <v>1784</v>
      </c>
    </row>
    <row r="460" spans="1:2" x14ac:dyDescent="0.25">
      <c r="A460" t="s">
        <v>20</v>
      </c>
      <c r="B460">
        <v>1785</v>
      </c>
    </row>
    <row r="461" spans="1:2" x14ac:dyDescent="0.25">
      <c r="A461" t="s">
        <v>20</v>
      </c>
      <c r="B461">
        <v>1797</v>
      </c>
    </row>
    <row r="462" spans="1:2" x14ac:dyDescent="0.25">
      <c r="A462" t="s">
        <v>20</v>
      </c>
      <c r="B462">
        <v>1815</v>
      </c>
    </row>
    <row r="463" spans="1:2" x14ac:dyDescent="0.25">
      <c r="A463" t="s">
        <v>20</v>
      </c>
      <c r="B463">
        <v>1821</v>
      </c>
    </row>
    <row r="464" spans="1:2" x14ac:dyDescent="0.25">
      <c r="A464" t="s">
        <v>20</v>
      </c>
      <c r="B464">
        <v>1866</v>
      </c>
    </row>
    <row r="465" spans="1:2" x14ac:dyDescent="0.25">
      <c r="A465" t="s">
        <v>20</v>
      </c>
      <c r="B465">
        <v>1884</v>
      </c>
    </row>
    <row r="466" spans="1:2" x14ac:dyDescent="0.25">
      <c r="A466" t="s">
        <v>20</v>
      </c>
      <c r="B466">
        <v>1887</v>
      </c>
    </row>
    <row r="467" spans="1:2" x14ac:dyDescent="0.25">
      <c r="A467" t="s">
        <v>20</v>
      </c>
      <c r="B467">
        <v>1894</v>
      </c>
    </row>
    <row r="468" spans="1:2" x14ac:dyDescent="0.25">
      <c r="A468" t="s">
        <v>20</v>
      </c>
      <c r="B468">
        <v>1902</v>
      </c>
    </row>
    <row r="469" spans="1:2" x14ac:dyDescent="0.25">
      <c r="A469" t="s">
        <v>20</v>
      </c>
      <c r="B469">
        <v>1917</v>
      </c>
    </row>
    <row r="470" spans="1:2" x14ac:dyDescent="0.25">
      <c r="A470" t="s">
        <v>20</v>
      </c>
      <c r="B470">
        <v>1965</v>
      </c>
    </row>
    <row r="471" spans="1:2" x14ac:dyDescent="0.25">
      <c r="A471" t="s">
        <v>20</v>
      </c>
      <c r="B471">
        <v>1989</v>
      </c>
    </row>
    <row r="472" spans="1:2" x14ac:dyDescent="0.25">
      <c r="A472" t="s">
        <v>20</v>
      </c>
      <c r="B472">
        <v>1991</v>
      </c>
    </row>
    <row r="473" spans="1:2" x14ac:dyDescent="0.25">
      <c r="A473" t="s">
        <v>20</v>
      </c>
      <c r="B473">
        <v>2013</v>
      </c>
    </row>
    <row r="474" spans="1:2" x14ac:dyDescent="0.25">
      <c r="A474" t="s">
        <v>20</v>
      </c>
      <c r="B474">
        <v>2038</v>
      </c>
    </row>
    <row r="475" spans="1:2" x14ac:dyDescent="0.25">
      <c r="A475" t="s">
        <v>20</v>
      </c>
      <c r="B475">
        <v>2043</v>
      </c>
    </row>
    <row r="476" spans="1:2" x14ac:dyDescent="0.25">
      <c r="A476" t="s">
        <v>20</v>
      </c>
      <c r="B476">
        <v>2053</v>
      </c>
    </row>
    <row r="477" spans="1:2" x14ac:dyDescent="0.25">
      <c r="A477" t="s">
        <v>20</v>
      </c>
      <c r="B477">
        <v>2080</v>
      </c>
    </row>
    <row r="478" spans="1:2" x14ac:dyDescent="0.25">
      <c r="A478" t="s">
        <v>20</v>
      </c>
      <c r="B478">
        <v>2100</v>
      </c>
    </row>
    <row r="479" spans="1:2" x14ac:dyDescent="0.25">
      <c r="A479" t="s">
        <v>20</v>
      </c>
      <c r="B479">
        <v>2105</v>
      </c>
    </row>
    <row r="480" spans="1:2" x14ac:dyDescent="0.25">
      <c r="A480" t="s">
        <v>20</v>
      </c>
      <c r="B480">
        <v>2106</v>
      </c>
    </row>
    <row r="481" spans="1:2" x14ac:dyDescent="0.25">
      <c r="A481" t="s">
        <v>20</v>
      </c>
      <c r="B481">
        <v>2107</v>
      </c>
    </row>
    <row r="482" spans="1:2" x14ac:dyDescent="0.25">
      <c r="A482" t="s">
        <v>20</v>
      </c>
      <c r="B482">
        <v>2120</v>
      </c>
    </row>
    <row r="483" spans="1:2" x14ac:dyDescent="0.25">
      <c r="A483" t="s">
        <v>20</v>
      </c>
      <c r="B483">
        <v>2144</v>
      </c>
    </row>
    <row r="484" spans="1:2" x14ac:dyDescent="0.25">
      <c r="A484" t="s">
        <v>20</v>
      </c>
      <c r="B484">
        <v>2188</v>
      </c>
    </row>
    <row r="485" spans="1:2" x14ac:dyDescent="0.25">
      <c r="A485" t="s">
        <v>20</v>
      </c>
      <c r="B485">
        <v>2218</v>
      </c>
    </row>
    <row r="486" spans="1:2" x14ac:dyDescent="0.25">
      <c r="A486" t="s">
        <v>20</v>
      </c>
      <c r="B486">
        <v>2220</v>
      </c>
    </row>
    <row r="487" spans="1:2" x14ac:dyDescent="0.25">
      <c r="A487" t="s">
        <v>20</v>
      </c>
      <c r="B487">
        <v>2230</v>
      </c>
    </row>
    <row r="488" spans="1:2" x14ac:dyDescent="0.25">
      <c r="A488" t="s">
        <v>20</v>
      </c>
      <c r="B488">
        <v>2237</v>
      </c>
    </row>
    <row r="489" spans="1:2" x14ac:dyDescent="0.25">
      <c r="A489" t="s">
        <v>20</v>
      </c>
      <c r="B489">
        <v>2261</v>
      </c>
    </row>
    <row r="490" spans="1:2" x14ac:dyDescent="0.25">
      <c r="A490" t="s">
        <v>20</v>
      </c>
      <c r="B490">
        <v>2266</v>
      </c>
    </row>
    <row r="491" spans="1:2" x14ac:dyDescent="0.25">
      <c r="A491" t="s">
        <v>20</v>
      </c>
      <c r="B491">
        <v>2283</v>
      </c>
    </row>
    <row r="492" spans="1:2" x14ac:dyDescent="0.25">
      <c r="A492" t="s">
        <v>20</v>
      </c>
      <c r="B492">
        <v>2289</v>
      </c>
    </row>
    <row r="493" spans="1:2" x14ac:dyDescent="0.25">
      <c r="A493" t="s">
        <v>20</v>
      </c>
      <c r="B493">
        <v>2293</v>
      </c>
    </row>
    <row r="494" spans="1:2" x14ac:dyDescent="0.25">
      <c r="A494" t="s">
        <v>20</v>
      </c>
      <c r="B494">
        <v>2320</v>
      </c>
    </row>
    <row r="495" spans="1:2" x14ac:dyDescent="0.25">
      <c r="A495" t="s">
        <v>20</v>
      </c>
      <c r="B495">
        <v>2326</v>
      </c>
    </row>
    <row r="496" spans="1:2" x14ac:dyDescent="0.25">
      <c r="A496" t="s">
        <v>20</v>
      </c>
      <c r="B496">
        <v>2331</v>
      </c>
    </row>
    <row r="497" spans="1:2" x14ac:dyDescent="0.25">
      <c r="A497" t="s">
        <v>20</v>
      </c>
      <c r="B497">
        <v>2346</v>
      </c>
    </row>
    <row r="498" spans="1:2" x14ac:dyDescent="0.25">
      <c r="A498" t="s">
        <v>20</v>
      </c>
      <c r="B498">
        <v>2353</v>
      </c>
    </row>
    <row r="499" spans="1:2" x14ac:dyDescent="0.25">
      <c r="A499" t="s">
        <v>20</v>
      </c>
      <c r="B499">
        <v>2409</v>
      </c>
    </row>
    <row r="500" spans="1:2" x14ac:dyDescent="0.25">
      <c r="A500" t="s">
        <v>20</v>
      </c>
      <c r="B500">
        <v>2414</v>
      </c>
    </row>
    <row r="501" spans="1:2" x14ac:dyDescent="0.25">
      <c r="A501" t="s">
        <v>20</v>
      </c>
      <c r="B501">
        <v>2431</v>
      </c>
    </row>
    <row r="502" spans="1:2" x14ac:dyDescent="0.25">
      <c r="A502" t="s">
        <v>20</v>
      </c>
      <c r="B502">
        <v>2436</v>
      </c>
    </row>
    <row r="503" spans="1:2" x14ac:dyDescent="0.25">
      <c r="A503" t="s">
        <v>20</v>
      </c>
      <c r="B503">
        <v>2441</v>
      </c>
    </row>
    <row r="504" spans="1:2" x14ac:dyDescent="0.25">
      <c r="A504" t="s">
        <v>20</v>
      </c>
      <c r="B504">
        <v>2443</v>
      </c>
    </row>
    <row r="505" spans="1:2" x14ac:dyDescent="0.25">
      <c r="A505" t="s">
        <v>20</v>
      </c>
      <c r="B505">
        <v>2443</v>
      </c>
    </row>
    <row r="506" spans="1:2" x14ac:dyDescent="0.25">
      <c r="A506" t="s">
        <v>20</v>
      </c>
      <c r="B506">
        <v>2468</v>
      </c>
    </row>
    <row r="507" spans="1:2" x14ac:dyDescent="0.25">
      <c r="A507" t="s">
        <v>20</v>
      </c>
      <c r="B507">
        <v>2475</v>
      </c>
    </row>
    <row r="508" spans="1:2" x14ac:dyDescent="0.25">
      <c r="A508" t="s">
        <v>20</v>
      </c>
      <c r="B508">
        <v>2489</v>
      </c>
    </row>
    <row r="509" spans="1:2" x14ac:dyDescent="0.25">
      <c r="A509" t="s">
        <v>20</v>
      </c>
      <c r="B509">
        <v>2506</v>
      </c>
    </row>
    <row r="510" spans="1:2" x14ac:dyDescent="0.25">
      <c r="A510" t="s">
        <v>20</v>
      </c>
      <c r="B510">
        <v>2526</v>
      </c>
    </row>
    <row r="511" spans="1:2" x14ac:dyDescent="0.25">
      <c r="A511" t="s">
        <v>20</v>
      </c>
      <c r="B511">
        <v>2528</v>
      </c>
    </row>
    <row r="512" spans="1:2" x14ac:dyDescent="0.25">
      <c r="A512" t="s">
        <v>20</v>
      </c>
      <c r="B512">
        <v>2551</v>
      </c>
    </row>
    <row r="513" spans="1:2" x14ac:dyDescent="0.25">
      <c r="A513" t="s">
        <v>20</v>
      </c>
      <c r="B513">
        <v>2662</v>
      </c>
    </row>
    <row r="514" spans="1:2" x14ac:dyDescent="0.25">
      <c r="A514" t="s">
        <v>20</v>
      </c>
      <c r="B514">
        <v>2673</v>
      </c>
    </row>
    <row r="515" spans="1:2" x14ac:dyDescent="0.25">
      <c r="A515" t="s">
        <v>20</v>
      </c>
      <c r="B515">
        <v>2693</v>
      </c>
    </row>
    <row r="516" spans="1:2" x14ac:dyDescent="0.25">
      <c r="A516" t="s">
        <v>20</v>
      </c>
      <c r="B516">
        <v>2725</v>
      </c>
    </row>
    <row r="517" spans="1:2" x14ac:dyDescent="0.25">
      <c r="A517" t="s">
        <v>20</v>
      </c>
      <c r="B517">
        <v>2739</v>
      </c>
    </row>
    <row r="518" spans="1:2" x14ac:dyDescent="0.25">
      <c r="A518" t="s">
        <v>20</v>
      </c>
      <c r="B518">
        <v>2756</v>
      </c>
    </row>
    <row r="519" spans="1:2" x14ac:dyDescent="0.25">
      <c r="A519" t="s">
        <v>20</v>
      </c>
      <c r="B519">
        <v>2768</v>
      </c>
    </row>
    <row r="520" spans="1:2" x14ac:dyDescent="0.25">
      <c r="A520" t="s">
        <v>20</v>
      </c>
      <c r="B520">
        <v>2805</v>
      </c>
    </row>
    <row r="521" spans="1:2" x14ac:dyDescent="0.25">
      <c r="A521" t="s">
        <v>20</v>
      </c>
      <c r="B521">
        <v>2857</v>
      </c>
    </row>
    <row r="522" spans="1:2" x14ac:dyDescent="0.25">
      <c r="A522" t="s">
        <v>20</v>
      </c>
      <c r="B522">
        <v>2875</v>
      </c>
    </row>
    <row r="523" spans="1:2" x14ac:dyDescent="0.25">
      <c r="A523" t="s">
        <v>20</v>
      </c>
      <c r="B523">
        <v>2893</v>
      </c>
    </row>
    <row r="524" spans="1:2" x14ac:dyDescent="0.25">
      <c r="A524" t="s">
        <v>20</v>
      </c>
      <c r="B524">
        <v>2985</v>
      </c>
    </row>
    <row r="525" spans="1:2" x14ac:dyDescent="0.25">
      <c r="A525" t="s">
        <v>20</v>
      </c>
      <c r="B525">
        <v>3016</v>
      </c>
    </row>
    <row r="526" spans="1:2" x14ac:dyDescent="0.25">
      <c r="A526" t="s">
        <v>20</v>
      </c>
      <c r="B526">
        <v>3036</v>
      </c>
    </row>
    <row r="527" spans="1:2" x14ac:dyDescent="0.25">
      <c r="A527" t="s">
        <v>20</v>
      </c>
      <c r="B527">
        <v>3059</v>
      </c>
    </row>
    <row r="528" spans="1:2" x14ac:dyDescent="0.25">
      <c r="A528" t="s">
        <v>20</v>
      </c>
      <c r="B528">
        <v>3063</v>
      </c>
    </row>
    <row r="529" spans="1:2" x14ac:dyDescent="0.25">
      <c r="A529" t="s">
        <v>20</v>
      </c>
      <c r="B529">
        <v>3116</v>
      </c>
    </row>
    <row r="530" spans="1:2" x14ac:dyDescent="0.25">
      <c r="A530" t="s">
        <v>20</v>
      </c>
      <c r="B530">
        <v>3131</v>
      </c>
    </row>
    <row r="531" spans="1:2" x14ac:dyDescent="0.25">
      <c r="A531" t="s">
        <v>20</v>
      </c>
      <c r="B531">
        <v>3177</v>
      </c>
    </row>
    <row r="532" spans="1:2" x14ac:dyDescent="0.25">
      <c r="A532" t="s">
        <v>20</v>
      </c>
      <c r="B532">
        <v>3205</v>
      </c>
    </row>
    <row r="533" spans="1:2" x14ac:dyDescent="0.25">
      <c r="A533" t="s">
        <v>20</v>
      </c>
      <c r="B533">
        <v>3272</v>
      </c>
    </row>
    <row r="534" spans="1:2" x14ac:dyDescent="0.25">
      <c r="A534" t="s">
        <v>20</v>
      </c>
      <c r="B534">
        <v>3308</v>
      </c>
    </row>
    <row r="535" spans="1:2" x14ac:dyDescent="0.25">
      <c r="A535" t="s">
        <v>20</v>
      </c>
      <c r="B535">
        <v>3318</v>
      </c>
    </row>
    <row r="536" spans="1:2" x14ac:dyDescent="0.25">
      <c r="A536" t="s">
        <v>20</v>
      </c>
      <c r="B536">
        <v>3376</v>
      </c>
    </row>
    <row r="537" spans="1:2" x14ac:dyDescent="0.25">
      <c r="A537" t="s">
        <v>20</v>
      </c>
      <c r="B537">
        <v>3388</v>
      </c>
    </row>
    <row r="538" spans="1:2" x14ac:dyDescent="0.25">
      <c r="A538" t="s">
        <v>20</v>
      </c>
      <c r="B538">
        <v>3533</v>
      </c>
    </row>
    <row r="539" spans="1:2" x14ac:dyDescent="0.25">
      <c r="A539" t="s">
        <v>20</v>
      </c>
      <c r="B539">
        <v>3537</v>
      </c>
    </row>
    <row r="540" spans="1:2" x14ac:dyDescent="0.25">
      <c r="A540" t="s">
        <v>20</v>
      </c>
      <c r="B540">
        <v>3594</v>
      </c>
    </row>
    <row r="541" spans="1:2" x14ac:dyDescent="0.25">
      <c r="A541" t="s">
        <v>20</v>
      </c>
      <c r="B541">
        <v>3596</v>
      </c>
    </row>
    <row r="542" spans="1:2" x14ac:dyDescent="0.25">
      <c r="A542" t="s">
        <v>20</v>
      </c>
      <c r="B542">
        <v>3657</v>
      </c>
    </row>
    <row r="543" spans="1:2" x14ac:dyDescent="0.25">
      <c r="A543" t="s">
        <v>20</v>
      </c>
      <c r="B543">
        <v>3727</v>
      </c>
    </row>
    <row r="544" spans="1:2" x14ac:dyDescent="0.25">
      <c r="A544" t="s">
        <v>20</v>
      </c>
      <c r="B544">
        <v>3742</v>
      </c>
    </row>
    <row r="545" spans="1:2" x14ac:dyDescent="0.25">
      <c r="A545" t="s">
        <v>20</v>
      </c>
      <c r="B545">
        <v>3777</v>
      </c>
    </row>
    <row r="546" spans="1:2" x14ac:dyDescent="0.25">
      <c r="A546" t="s">
        <v>20</v>
      </c>
      <c r="B546">
        <v>3934</v>
      </c>
    </row>
    <row r="547" spans="1:2" x14ac:dyDescent="0.25">
      <c r="A547" t="s">
        <v>20</v>
      </c>
      <c r="B547">
        <v>4006</v>
      </c>
    </row>
    <row r="548" spans="1:2" x14ac:dyDescent="0.25">
      <c r="A548" t="s">
        <v>20</v>
      </c>
      <c r="B548">
        <v>4065</v>
      </c>
    </row>
    <row r="549" spans="1:2" x14ac:dyDescent="0.25">
      <c r="A549" t="s">
        <v>20</v>
      </c>
      <c r="B549">
        <v>4233</v>
      </c>
    </row>
    <row r="550" spans="1:2" x14ac:dyDescent="0.25">
      <c r="A550" t="s">
        <v>20</v>
      </c>
      <c r="B550">
        <v>4289</v>
      </c>
    </row>
    <row r="551" spans="1:2" x14ac:dyDescent="0.25">
      <c r="A551" t="s">
        <v>20</v>
      </c>
      <c r="B551">
        <v>4358</v>
      </c>
    </row>
    <row r="552" spans="1:2" x14ac:dyDescent="0.25">
      <c r="A552" t="s">
        <v>20</v>
      </c>
      <c r="B552">
        <v>4498</v>
      </c>
    </row>
    <row r="553" spans="1:2" x14ac:dyDescent="0.25">
      <c r="A553" t="s">
        <v>20</v>
      </c>
      <c r="B553">
        <v>4799</v>
      </c>
    </row>
    <row r="554" spans="1:2" x14ac:dyDescent="0.25">
      <c r="A554" t="s">
        <v>20</v>
      </c>
      <c r="B554">
        <v>5139</v>
      </c>
    </row>
    <row r="555" spans="1:2" x14ac:dyDescent="0.25">
      <c r="A555" t="s">
        <v>20</v>
      </c>
      <c r="B555">
        <v>5168</v>
      </c>
    </row>
    <row r="556" spans="1:2" x14ac:dyDescent="0.25">
      <c r="A556" t="s">
        <v>20</v>
      </c>
      <c r="B556">
        <v>5180</v>
      </c>
    </row>
    <row r="557" spans="1:2" x14ac:dyDescent="0.25">
      <c r="A557" t="s">
        <v>20</v>
      </c>
      <c r="B557">
        <v>5203</v>
      </c>
    </row>
    <row r="558" spans="1:2" x14ac:dyDescent="0.25">
      <c r="A558" t="s">
        <v>20</v>
      </c>
      <c r="B558">
        <v>5419</v>
      </c>
    </row>
    <row r="559" spans="1:2" x14ac:dyDescent="0.25">
      <c r="A559" t="s">
        <v>20</v>
      </c>
      <c r="B559">
        <v>5512</v>
      </c>
    </row>
    <row r="560" spans="1:2" x14ac:dyDescent="0.25">
      <c r="A560" t="s">
        <v>20</v>
      </c>
      <c r="B560">
        <v>5880</v>
      </c>
    </row>
    <row r="561" spans="1:2" x14ac:dyDescent="0.25">
      <c r="A561" t="s">
        <v>20</v>
      </c>
      <c r="B561">
        <v>5966</v>
      </c>
    </row>
    <row r="562" spans="1:2" x14ac:dyDescent="0.25">
      <c r="A562" t="s">
        <v>20</v>
      </c>
      <c r="B562">
        <v>6212</v>
      </c>
    </row>
    <row r="563" spans="1:2" x14ac:dyDescent="0.25">
      <c r="A563" t="s">
        <v>20</v>
      </c>
      <c r="B563">
        <v>6286</v>
      </c>
    </row>
    <row r="564" spans="1:2" x14ac:dyDescent="0.25">
      <c r="A564" t="s">
        <v>20</v>
      </c>
      <c r="B564">
        <v>6406</v>
      </c>
    </row>
    <row r="565" spans="1:2" x14ac:dyDescent="0.25">
      <c r="A565" t="s">
        <v>20</v>
      </c>
      <c r="B565">
        <v>6465</v>
      </c>
    </row>
    <row r="566" spans="1:2" x14ac:dyDescent="0.25">
      <c r="A566" t="s">
        <v>20</v>
      </c>
      <c r="B566">
        <v>7295</v>
      </c>
    </row>
  </sheetData>
  <sortState xmlns:xlrd2="http://schemas.microsoft.com/office/spreadsheetml/2017/richdata2" ref="A2:B566">
    <sortCondition ref="B1:B566"/>
  </sortState>
  <conditionalFormatting sqref="A2:A566">
    <cfRule type="containsText" dxfId="5" priority="6" operator="containsText" text="Live">
      <formula>NOT(ISERROR(SEARCH("Live",A2)))</formula>
    </cfRule>
    <cfRule type="containsText" dxfId="4" priority="7" operator="containsText" text="Successful">
      <formula>NOT(ISERROR(SEARCH("Successful",A2)))</formula>
    </cfRule>
    <cfRule type="containsText" dxfId="3" priority="8" operator="containsText" text="failed">
      <formula>NOT(ISERROR(SEARCH("failed",A2)))</formula>
    </cfRule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D365">
    <cfRule type="containsText" dxfId="2" priority="2" operator="containsText" text="Live">
      <formula>NOT(ISERROR(SEARCH("Live",D2)))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Crowdfunding Outcomes - Parent</vt:lpstr>
      <vt:lpstr>Crowdfunding Outcomes - Sub</vt:lpstr>
      <vt:lpstr>Outcome by Month</vt:lpstr>
      <vt:lpstr>Outcome by Goals</vt:lpstr>
      <vt:lpstr>Statistical Ananalysis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Jeffrey Robertson</cp:lastModifiedBy>
  <dcterms:created xsi:type="dcterms:W3CDTF">2021-09-29T18:52:28Z</dcterms:created>
  <dcterms:modified xsi:type="dcterms:W3CDTF">2023-05-01T01:18:35Z</dcterms:modified>
</cp:coreProperties>
</file>